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AGO\INF_ELABORADA\"/>
    </mc:Choice>
  </mc:AlternateContent>
  <xr:revisionPtr revIDLastSave="0" documentId="13_ncr:1_{224F995D-6080-4EEE-A279-B493D320A68D}" xr6:coauthVersionLast="47" xr6:coauthVersionMax="47" xr10:uidLastSave="{00000000-0000-0000-0000-000000000000}"/>
  <bookViews>
    <workbookView xWindow="-120" yWindow="-120" windowWidth="29040" windowHeight="15840" tabRatio="689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_old" sheetId="57" state="hidden" r:id="rId16"/>
    <sheet name="P14" sheetId="64" r:id="rId17"/>
    <sheet name="P15_OLD" sheetId="21" state="hidden" r:id="rId18"/>
    <sheet name="P15" sheetId="65" r:id="rId19"/>
    <sheet name="P16" sheetId="23" r:id="rId20"/>
    <sheet name="Data 1" sheetId="48" state="hidden" r:id="rId21"/>
    <sheet name="Dat_01" sheetId="44" r:id="rId22"/>
    <sheet name="Dat_02" sheetId="47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6">#REF!</definedName>
    <definedName name="_xlnm.Print_Area" localSheetId="15">#REF!</definedName>
    <definedName name="_xlnm.Print_Area" localSheetId="18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6">#REF!</definedName>
    <definedName name="_xlnm.Database" localSheetId="15">#REF!</definedName>
    <definedName name="_xlnm.Database" localSheetId="18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6">#REF!</definedName>
    <definedName name="CCCCV" localSheetId="15">#REF!</definedName>
    <definedName name="CCCCV" localSheetId="18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6">#REF!</definedName>
    <definedName name="DATOS" localSheetId="15">#REF!</definedName>
    <definedName name="DATOS" localSheetId="18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OFFSET(Dat_01!$W$180,0,0,COUNT(Dat_01!$W$180:$W$211),1)</definedName>
    <definedName name="Eol_Fechas" localSheetId="11">OFFSET(#REF!,0,0,COUNT(#REF!),1)</definedName>
    <definedName name="Eol_Fechas" localSheetId="14">OFFSET(#REF!,0,0,COUNT(#REF!),1)</definedName>
    <definedName name="Eol_Fechas">OFFSET(Dat_01!$A$180,0,0,COUNT(Dat_01!$A$180:$A$211),1)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OFFSET(Dat_01!$V$180,0,0,COUNT(Dat_01!$V$180:$V$211),1)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OFFSET(Dat_01!$K$220,0,0,COUNT(Dat_01!$I$220:$I$245),1)</definedName>
    <definedName name="H_Gen" localSheetId="11">OFFSET(#REF!,0,0,COUNT(#REF!),1)</definedName>
    <definedName name="H_Gen" localSheetId="14">OFFSET(#REF!,0,0,COUNT(#REF!),1)</definedName>
    <definedName name="H_Gen">OFFSET(Dat_01!$R$220,0,0,COUNT(Dat_01!$P$220:$P$245),1)</definedName>
    <definedName name="H_Porcentaje" localSheetId="11">OFFSET(#REF!,0,0,COUNT(#REF!),1)</definedName>
    <definedName name="H_Porcentaje" localSheetId="14">OFFSET(#REF!,0,0,COUNT(#REF!),1)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6">#REF!</definedName>
    <definedName name="MSTR.BANDA_PARA_CONSEJO_PROCESOS" localSheetId="15">#REF!</definedName>
    <definedName name="MSTR.BANDA_PARA_CONSEJO_PROCESOS" localSheetId="18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6">#REF!</definedName>
    <definedName name="MSTR.BANDA_PARA_CONSEJO_PROCESOS1" localSheetId="15">#REF!</definedName>
    <definedName name="MSTR.BANDA_PARA_CONSEJO_PROCESOS1" localSheetId="18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6">#REF!</definedName>
    <definedName name="MSTR.BANDA_PARA_CONSEJO_PROCESOS10" localSheetId="15">#REF!</definedName>
    <definedName name="MSTR.BANDA_PARA_CONSEJO_PROCESOS10" localSheetId="18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6">#REF!</definedName>
    <definedName name="MSTR.BANDA_PARA_CONSEJO_PROCESOS2" localSheetId="15">#REF!</definedName>
    <definedName name="MSTR.BANDA_PARA_CONSEJO_PROCESOS2" localSheetId="18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6">#REF!</definedName>
    <definedName name="MSTR.BANDA_PARA_CONSEJO_PROCESOS3" localSheetId="15">#REF!</definedName>
    <definedName name="MSTR.BANDA_PARA_CONSEJO_PROCESOS3" localSheetId="18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6">#REF!</definedName>
    <definedName name="MSTR.BANDA_PARA_CONSEJO_PROCESOS4" localSheetId="15">#REF!</definedName>
    <definedName name="MSTR.BANDA_PARA_CONSEJO_PROCESOS4" localSheetId="18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6">#REF!</definedName>
    <definedName name="MSTR.BANDA_PARA_CONSEJO_PROCESOS5" localSheetId="15">#REF!</definedName>
    <definedName name="MSTR.BANDA_PARA_CONSEJO_PROCESOS5" localSheetId="18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6">#REF!</definedName>
    <definedName name="MSTR.BANDA_PARA_CONSEJO_PROCESOS6" localSheetId="15">#REF!</definedName>
    <definedName name="MSTR.BANDA_PARA_CONSEJO_PROCESOS6" localSheetId="18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6">#REF!</definedName>
    <definedName name="MSTR.BANDA_PARA_CONSEJO_PROCESOS7" localSheetId="15">#REF!</definedName>
    <definedName name="MSTR.BANDA_PARA_CONSEJO_PROCESOS7" localSheetId="18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6">#REF!</definedName>
    <definedName name="MSTR.BANDA_PARA_CONSEJO_PROCESOS8" localSheetId="15">#REF!</definedName>
    <definedName name="MSTR.BANDA_PARA_CONSEJO_PROCESOS8" localSheetId="18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6">#REF!</definedName>
    <definedName name="MSTR.BANDA_PARA_CONSEJO_PROCESOS9" localSheetId="15">#REF!</definedName>
    <definedName name="MSTR.BANDA_PARA_CONSEJO_PROCESOS9" localSheetId="18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6">#REF!</definedName>
    <definedName name="MSTR.Liquidación_por_Segmentos" localSheetId="15">#REF!</definedName>
    <definedName name="MSTR.Liquidación_por_Segmentos" localSheetId="18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6">#REF!</definedName>
    <definedName name="MSTR.Liquidación_por_Segmentos1" localSheetId="15">#REF!</definedName>
    <definedName name="MSTR.Liquidación_por_Segmentos1" localSheetId="18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6">#REF!</definedName>
    <definedName name="MSTR.Liquidación_por_Segmentos10" localSheetId="15">#REF!</definedName>
    <definedName name="MSTR.Liquidación_por_Segmentos10" localSheetId="18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6">#REF!</definedName>
    <definedName name="MSTR.Liquidación_por_Segmentos11" localSheetId="15">#REF!</definedName>
    <definedName name="MSTR.Liquidación_por_Segmentos11" localSheetId="18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6">#REF!</definedName>
    <definedName name="MSTR.Liquidación_por_Segmentos2" localSheetId="15">#REF!</definedName>
    <definedName name="MSTR.Liquidación_por_Segmentos2" localSheetId="18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6">#REF!</definedName>
    <definedName name="MSTR.Liquidación_por_Segmentos3" localSheetId="15">#REF!</definedName>
    <definedName name="MSTR.Liquidación_por_Segmentos3" localSheetId="18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6">#REF!</definedName>
    <definedName name="MSTR.Liquidación_por_Segmentos4" localSheetId="15">#REF!</definedName>
    <definedName name="MSTR.Liquidación_por_Segmentos4" localSheetId="18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6">#REF!</definedName>
    <definedName name="MSTR.Liquidación_por_Segmentos5" localSheetId="15">#REF!</definedName>
    <definedName name="MSTR.Liquidación_por_Segmentos5" localSheetId="18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6">#REF!</definedName>
    <definedName name="MSTR.Liquidación_por_Segmentos6" localSheetId="15">#REF!</definedName>
    <definedName name="MSTR.Liquidación_por_Segmentos6" localSheetId="18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6">#REF!</definedName>
    <definedName name="MSTR.Liquidación_por_Segmentos7" localSheetId="15">#REF!</definedName>
    <definedName name="MSTR.Liquidación_por_Segmentos7" localSheetId="18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6">#REF!</definedName>
    <definedName name="MSTR.Liquidación_por_Segmentos8" localSheetId="15">#REF!</definedName>
    <definedName name="MSTR.Liquidación_por_Segmentos8" localSheetId="18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6">#REF!</definedName>
    <definedName name="MSTR.Liquidación_por_Segmentos9" localSheetId="15">#REF!</definedName>
    <definedName name="MSTR.Liquidación_por_Segmentos9" localSheetId="18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6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6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5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#REF!</definedName>
    <definedName name="XX">#REF!</definedName>
    <definedName name="xxx">#REF!</definedName>
    <definedName name="XXXX" localSheetId="11">Dat_01!$A$248:$O$261</definedName>
    <definedName name="XXXX" localSheetId="14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0" i="43" l="1"/>
  <c r="J60" i="43"/>
  <c r="H70" i="43" l="1"/>
  <c r="F70" i="43"/>
  <c r="I60" i="43"/>
  <c r="Q262" i="44" l="1"/>
  <c r="G717" i="47" l="1"/>
  <c r="G656" i="47"/>
  <c r="G595" i="47"/>
  <c r="G504" i="47"/>
  <c r="G443" i="47"/>
  <c r="G351" i="47"/>
  <c r="G290" i="47"/>
  <c r="G229" i="47"/>
  <c r="G139" i="47"/>
  <c r="G78" i="47"/>
  <c r="F520" i="60"/>
  <c r="F155" i="60"/>
  <c r="F520" i="59" l="1"/>
  <c r="F155" i="59"/>
  <c r="H211" i="44"/>
  <c r="G211" i="44" l="1"/>
  <c r="C82" i="44" l="1"/>
  <c r="A763" i="59" l="1"/>
  <c r="A763" i="60"/>
  <c r="E763" i="60" l="1"/>
  <c r="E763" i="59" l="1"/>
  <c r="I59" i="43"/>
  <c r="F764" i="47" l="1"/>
  <c r="H764" i="47"/>
  <c r="E764" i="47"/>
  <c r="V180" i="44" l="1"/>
  <c r="Y180" i="44"/>
  <c r="X180" i="44"/>
  <c r="W180" i="44"/>
  <c r="I58" i="43" l="1"/>
  <c r="I82" i="44" l="1"/>
  <c r="K10" i="6" l="1"/>
  <c r="I57" i="43" l="1"/>
  <c r="I56" i="43" l="1"/>
  <c r="I211" i="44" l="1"/>
  <c r="V220" i="44" l="1"/>
  <c r="I55" i="43" l="1"/>
  <c r="E763" i="47" l="1"/>
  <c r="E762" i="47"/>
  <c r="A761" i="60" l="1"/>
  <c r="A762" i="60"/>
  <c r="H761" i="60" l="1"/>
  <c r="G761" i="60"/>
  <c r="E761" i="60" l="1"/>
  <c r="H762" i="60"/>
  <c r="G762" i="60"/>
  <c r="E762" i="60" l="1"/>
  <c r="A761" i="59"/>
  <c r="A762" i="59"/>
  <c r="E762" i="59" l="1"/>
  <c r="E761" i="59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Y181" i="44" l="1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207" i="44"/>
  <c r="Y208" i="44"/>
  <c r="Y209" i="44"/>
  <c r="Y21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207" i="44"/>
  <c r="X208" i="44"/>
  <c r="X209" i="44"/>
  <c r="X21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I54" i="43" l="1"/>
  <c r="I53" i="43" l="1"/>
  <c r="V244" i="44" l="1"/>
  <c r="V245" i="44"/>
  <c r="V246" i="44"/>
  <c r="I750" i="49" l="1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2" i="49"/>
  <c r="I415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3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6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4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5" i="49"/>
  <c r="I537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8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6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29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90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21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B42" i="43"/>
  <c r="B43" i="43"/>
  <c r="B44" i="43"/>
  <c r="B45" i="43"/>
  <c r="B46" i="43"/>
  <c r="B47" i="43"/>
  <c r="B48" i="43"/>
  <c r="B49" i="43"/>
  <c r="B50" i="43"/>
  <c r="B51" i="43"/>
  <c r="B52" i="43"/>
  <c r="B41" i="43"/>
  <c r="B30" i="43"/>
  <c r="B31" i="43"/>
  <c r="B32" i="43"/>
  <c r="B33" i="43"/>
  <c r="B34" i="43"/>
  <c r="B35" i="43"/>
  <c r="B36" i="43"/>
  <c r="B37" i="43"/>
  <c r="B38" i="43"/>
  <c r="B39" i="43"/>
  <c r="B40" i="43"/>
  <c r="B29" i="43"/>
  <c r="B18" i="43"/>
  <c r="B19" i="43"/>
  <c r="B20" i="43"/>
  <c r="B21" i="43"/>
  <c r="B22" i="43"/>
  <c r="B23" i="43"/>
  <c r="B24" i="43"/>
  <c r="B25" i="43"/>
  <c r="B26" i="43"/>
  <c r="B27" i="43"/>
  <c r="B28" i="43"/>
  <c r="B17" i="43"/>
  <c r="B6" i="43"/>
  <c r="B7" i="43"/>
  <c r="B8" i="43"/>
  <c r="B9" i="43"/>
  <c r="B10" i="43"/>
  <c r="B11" i="43"/>
  <c r="B12" i="43"/>
  <c r="B13" i="43"/>
  <c r="B14" i="43"/>
  <c r="B15" i="43"/>
  <c r="B16" i="43"/>
  <c r="B5" i="43"/>
  <c r="I399" i="47"/>
  <c r="I400" i="47"/>
  <c r="I401" i="47"/>
  <c r="I402" i="47"/>
  <c r="I403" i="47"/>
  <c r="I404" i="47"/>
  <c r="I405" i="47"/>
  <c r="I406" i="47"/>
  <c r="I407" i="47"/>
  <c r="I409" i="47"/>
  <c r="I411" i="47"/>
  <c r="I414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54" i="47"/>
  <c r="F462" i="47"/>
  <c r="F466" i="47"/>
  <c r="I475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3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3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4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5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5" i="47"/>
  <c r="I628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7" i="49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86" i="47"/>
  <c r="I689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20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I168" i="47"/>
  <c r="I199" i="47"/>
  <c r="H3" i="47"/>
  <c r="F71" i="43"/>
  <c r="I260" i="47" l="1"/>
  <c r="F444" i="47"/>
  <c r="I658" i="47"/>
  <c r="I321" i="47"/>
  <c r="I505" i="47"/>
  <c r="I352" i="47"/>
  <c r="I687" i="47"/>
  <c r="I718" i="47"/>
  <c r="I140" i="47"/>
  <c r="I626" i="47"/>
  <c r="I473" i="47"/>
  <c r="I717" i="47"/>
  <c r="I565" i="47"/>
  <c r="I566" i="49"/>
  <c r="I108" i="47"/>
  <c r="F354" i="47"/>
  <c r="I48" i="47"/>
  <c r="F48" i="47"/>
  <c r="I688" i="47"/>
  <c r="F688" i="47"/>
  <c r="I504" i="47"/>
  <c r="F504" i="47"/>
  <c r="F231" i="47"/>
  <c r="I719" i="47"/>
  <c r="F719" i="47"/>
  <c r="F535" i="47"/>
  <c r="F170" i="47"/>
  <c r="F382" i="47"/>
  <c r="F262" i="47"/>
  <c r="I78" i="47"/>
  <c r="F78" i="47"/>
  <c r="F566" i="47"/>
  <c r="F201" i="47"/>
  <c r="I109" i="47"/>
  <c r="F109" i="47"/>
  <c r="I413" i="47"/>
  <c r="F413" i="47"/>
  <c r="I474" i="47"/>
  <c r="F474" i="47"/>
  <c r="F292" i="47"/>
  <c r="C749" i="49"/>
  <c r="F748" i="47"/>
  <c r="I596" i="47"/>
  <c r="F596" i="47"/>
  <c r="I657" i="47"/>
  <c r="F657" i="47"/>
  <c r="F323" i="47"/>
  <c r="F139" i="47"/>
  <c r="I627" i="47"/>
  <c r="F627" i="47"/>
  <c r="F443" i="47"/>
  <c r="I450" i="47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F720" i="47"/>
  <c r="E720" i="49"/>
  <c r="F720" i="49"/>
  <c r="E719" i="49"/>
  <c r="F719" i="49"/>
  <c r="F718" i="47"/>
  <c r="F717" i="47"/>
  <c r="F718" i="49"/>
  <c r="E718" i="49"/>
  <c r="E717" i="49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F689" i="47"/>
  <c r="E690" i="49"/>
  <c r="E689" i="49"/>
  <c r="F689" i="49"/>
  <c r="F688" i="49"/>
  <c r="F687" i="47"/>
  <c r="E688" i="49"/>
  <c r="F686" i="47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F658" i="47"/>
  <c r="E658" i="49"/>
  <c r="F658" i="49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F628" i="47"/>
  <c r="E629" i="49"/>
  <c r="E628" i="49"/>
  <c r="F628" i="49"/>
  <c r="F627" i="49"/>
  <c r="F626" i="47"/>
  <c r="E627" i="49"/>
  <c r="F625" i="47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7" i="47"/>
  <c r="F598" i="49"/>
  <c r="E598" i="49"/>
  <c r="E597" i="49"/>
  <c r="F597" i="49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F475" i="47"/>
  <c r="E468" i="49"/>
  <c r="F468" i="49"/>
  <c r="E460" i="49"/>
  <c r="F460" i="49"/>
  <c r="E452" i="49"/>
  <c r="F436" i="49"/>
  <c r="E436" i="49"/>
  <c r="F435" i="47"/>
  <c r="F428" i="49"/>
  <c r="E428" i="49"/>
  <c r="F427" i="47"/>
  <c r="F420" i="49"/>
  <c r="F419" i="47"/>
  <c r="F411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36" i="47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5" i="47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497" i="49"/>
  <c r="F496" i="47"/>
  <c r="E497" i="49"/>
  <c r="F488" i="47"/>
  <c r="F481" i="49"/>
  <c r="F480" i="47"/>
  <c r="E481" i="49"/>
  <c r="E473" i="49"/>
  <c r="F473" i="49"/>
  <c r="F472" i="47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67" i="47"/>
  <c r="F551" i="47"/>
  <c r="E544" i="49"/>
  <c r="F544" i="49"/>
  <c r="F543" i="47"/>
  <c r="E536" i="49"/>
  <c r="G535" i="47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F533" i="47"/>
  <c r="E516" i="49"/>
  <c r="F494" i="49"/>
  <c r="F471" i="47"/>
  <c r="F441" i="49"/>
  <c r="E591" i="49"/>
  <c r="F591" i="49"/>
  <c r="F590" i="47"/>
  <c r="E583" i="49"/>
  <c r="F583" i="49"/>
  <c r="F582" i="47"/>
  <c r="E575" i="49"/>
  <c r="F575" i="49"/>
  <c r="F574" i="47"/>
  <c r="E567" i="49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F414" i="47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G413" i="47" l="1"/>
  <c r="I414" i="49" s="1"/>
  <c r="I506" i="49"/>
  <c r="I598" i="49"/>
  <c r="I658" i="49"/>
  <c r="G566" i="47"/>
  <c r="I445" i="49"/>
  <c r="I719" i="49"/>
  <c r="G626" i="47"/>
  <c r="I627" i="49" s="1"/>
  <c r="I597" i="49"/>
  <c r="G687" i="47"/>
  <c r="I688" i="49" s="1"/>
  <c r="G474" i="47"/>
  <c r="I475" i="49" s="1"/>
  <c r="I659" i="49"/>
  <c r="I689" i="49"/>
  <c r="I720" i="49"/>
  <c r="I567" i="49"/>
  <c r="G748" i="47"/>
  <c r="I749" i="49" s="1"/>
  <c r="I505" i="49"/>
  <c r="I628" i="49"/>
  <c r="I411" i="49"/>
  <c r="I625" i="49"/>
  <c r="I564" i="49"/>
  <c r="I533" i="49"/>
  <c r="I472" i="49"/>
  <c r="I686" i="49"/>
  <c r="I473" i="49"/>
  <c r="I442" i="49"/>
  <c r="I503" i="49"/>
  <c r="I413" i="49"/>
  <c r="I534" i="49"/>
  <c r="I565" i="49"/>
  <c r="I718" i="49"/>
  <c r="I626" i="49"/>
  <c r="I687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I748" i="49"/>
  <c r="F748" i="49"/>
  <c r="E579" i="47"/>
  <c r="G580" i="49" s="1"/>
  <c r="F580" i="49"/>
  <c r="E466" i="47"/>
  <c r="G467" i="49" s="1"/>
  <c r="E467" i="49"/>
  <c r="I444" i="49"/>
  <c r="F444" i="49"/>
  <c r="I47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I656" i="49"/>
  <c r="F656" i="49"/>
  <c r="E530" i="47"/>
  <c r="G531" i="49" s="1"/>
  <c r="F531" i="49"/>
  <c r="E488" i="47"/>
  <c r="G489" i="49" s="1"/>
  <c r="F489" i="49"/>
  <c r="I595" i="49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H594" i="60"/>
  <c r="G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G410" i="60"/>
  <c r="H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H138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5" i="60"/>
  <c r="G736" i="60"/>
  <c r="H730" i="60"/>
  <c r="G727" i="60"/>
  <c r="G724" i="60"/>
  <c r="H721" i="60"/>
  <c r="H674" i="60"/>
  <c r="E660" i="60"/>
  <c r="G602" i="60"/>
  <c r="E587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H353" i="60"/>
  <c r="G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H717" i="60"/>
  <c r="E673" i="60"/>
  <c r="H643" i="60"/>
  <c r="E728" i="60"/>
  <c r="G728" i="60"/>
  <c r="H728" i="60"/>
  <c r="G712" i="60"/>
  <c r="H712" i="60"/>
  <c r="E704" i="60"/>
  <c r="G704" i="60"/>
  <c r="H704" i="60"/>
  <c r="G696" i="60"/>
  <c r="G688" i="60"/>
  <c r="H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G535" i="60"/>
  <c r="H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H686" i="60"/>
  <c r="G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G502" i="60"/>
  <c r="H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G382" i="60"/>
  <c r="H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G533" i="60"/>
  <c r="H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G413" i="60"/>
  <c r="H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E608" i="60"/>
  <c r="G593" i="60"/>
  <c r="A14" i="60"/>
  <c r="E554" i="60" l="1"/>
  <c r="E715" i="60"/>
  <c r="E434" i="60"/>
  <c r="E747" i="60"/>
  <c r="H747" i="60"/>
  <c r="E624" i="60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H382" i="59"/>
  <c r="G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H535" i="59"/>
  <c r="G605" i="59"/>
  <c r="H605" i="59"/>
  <c r="G604" i="59"/>
  <c r="H604" i="59"/>
  <c r="G678" i="59"/>
  <c r="H678" i="59"/>
  <c r="A93" i="60"/>
  <c r="A680" i="59"/>
  <c r="A606" i="59"/>
  <c r="A537" i="59"/>
  <c r="A400" i="59"/>
  <c r="E534" i="59"/>
  <c r="A6" i="59"/>
  <c r="G157" i="48"/>
  <c r="G158" i="48"/>
  <c r="G159" i="48"/>
  <c r="G160" i="48"/>
  <c r="G162" i="48"/>
  <c r="G163" i="48"/>
  <c r="G164" i="48"/>
  <c r="G165" i="48"/>
  <c r="G167" i="48"/>
  <c r="G168" i="48"/>
  <c r="G169" i="48"/>
  <c r="G170" i="48"/>
  <c r="G171" i="48"/>
  <c r="G172" i="48"/>
  <c r="G173" i="48"/>
  <c r="G174" i="48"/>
  <c r="G176" i="48"/>
  <c r="G177" i="48"/>
  <c r="G178" i="48"/>
  <c r="G179" i="48"/>
  <c r="G180" i="48"/>
  <c r="G181" i="48"/>
  <c r="G182" i="48"/>
  <c r="G183" i="48"/>
  <c r="G185" i="48"/>
  <c r="G156" i="48"/>
  <c r="F157" i="48"/>
  <c r="F158" i="48"/>
  <c r="F159" i="48"/>
  <c r="F160" i="48"/>
  <c r="F161" i="48"/>
  <c r="F163" i="48"/>
  <c r="F164" i="48"/>
  <c r="F165" i="48"/>
  <c r="F166" i="48"/>
  <c r="F167" i="48"/>
  <c r="F168" i="48"/>
  <c r="F169" i="48"/>
  <c r="F170" i="48"/>
  <c r="F171" i="48"/>
  <c r="F172" i="48"/>
  <c r="F173" i="48"/>
  <c r="F174" i="48"/>
  <c r="F175" i="48"/>
  <c r="F176" i="48"/>
  <c r="F177" i="48"/>
  <c r="F178" i="48"/>
  <c r="F179" i="48"/>
  <c r="F180" i="48"/>
  <c r="F181" i="48"/>
  <c r="F182" i="48"/>
  <c r="F183" i="48"/>
  <c r="F184" i="48"/>
  <c r="F185" i="48"/>
  <c r="F186" i="48"/>
  <c r="F156" i="48"/>
  <c r="G161" i="48"/>
  <c r="F162" i="48"/>
  <c r="G166" i="48"/>
  <c r="G175" i="48"/>
  <c r="G184" i="48"/>
  <c r="G186" i="48"/>
  <c r="H2" i="60"/>
  <c r="E382" i="59" l="1"/>
  <c r="E393" i="59"/>
  <c r="E385" i="59"/>
  <c r="H534" i="59"/>
  <c r="E396" i="59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189" i="48"/>
  <c r="G189" i="48" s="1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A101" i="60"/>
  <c r="E405" i="59"/>
  <c r="E611" i="59"/>
  <c r="E542" i="59"/>
  <c r="E685" i="59"/>
  <c r="H686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A102" i="60"/>
  <c r="E406" i="59"/>
  <c r="E686" i="59"/>
  <c r="H687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H688" i="59"/>
  <c r="A103" i="60"/>
  <c r="E687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H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I52" i="43"/>
  <c r="I51" i="43"/>
  <c r="I50" i="43"/>
  <c r="I49" i="43"/>
  <c r="I48" i="43"/>
  <c r="O64" i="65" s="1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H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E186" i="48"/>
  <c r="D186" i="48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G699" i="59"/>
  <c r="H699" i="59"/>
  <c r="A114" i="60"/>
  <c r="E555" i="59"/>
  <c r="E418" i="59"/>
  <c r="E624" i="59"/>
  <c r="A701" i="59"/>
  <c r="E698" i="59"/>
  <c r="A627" i="59"/>
  <c r="H625" i="59"/>
  <c r="A558" i="59"/>
  <c r="A421" i="59"/>
  <c r="A27" i="59"/>
  <c r="G26" i="59" l="1"/>
  <c r="H26" i="59"/>
  <c r="G420" i="59"/>
  <c r="H420" i="59"/>
  <c r="G557" i="59"/>
  <c r="H557" i="59"/>
  <c r="G626" i="59"/>
  <c r="G700" i="59"/>
  <c r="H700" i="59"/>
  <c r="A115" i="60"/>
  <c r="E419" i="59"/>
  <c r="E625" i="59"/>
  <c r="E699" i="59"/>
  <c r="A702" i="59"/>
  <c r="A628" i="59"/>
  <c r="H626" i="59"/>
  <c r="A559" i="59"/>
  <c r="E556" i="59"/>
  <c r="A422" i="59"/>
  <c r="A28" i="59"/>
  <c r="I76" i="43"/>
  <c r="H76" i="43" s="1"/>
  <c r="G27" i="59" l="1"/>
  <c r="H27" i="59"/>
  <c r="G421" i="59"/>
  <c r="H421" i="59"/>
  <c r="G558" i="59"/>
  <c r="H558" i="59"/>
  <c r="G627" i="59"/>
  <c r="H627" i="59"/>
  <c r="G701" i="59"/>
  <c r="H701" i="59"/>
  <c r="A116" i="60"/>
  <c r="E626" i="59"/>
  <c r="E700" i="59"/>
  <c r="A703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5" i="6"/>
  <c r="I25" i="6"/>
  <c r="K25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633" i="59"/>
  <c r="G633" i="59"/>
  <c r="G707" i="59"/>
  <c r="H707" i="59"/>
  <c r="A122" i="60"/>
  <c r="E563" i="59"/>
  <c r="E706" i="59"/>
  <c r="A709" i="59"/>
  <c r="E632" i="59"/>
  <c r="A635" i="59"/>
  <c r="H564" i="59"/>
  <c r="A566" i="59"/>
  <c r="A429" i="59"/>
  <c r="E426" i="59"/>
  <c r="A35" i="59"/>
  <c r="B41" i="44"/>
  <c r="B34" i="44"/>
  <c r="B35" i="44"/>
  <c r="B36" i="44"/>
  <c r="B37" i="44"/>
  <c r="B38" i="44"/>
  <c r="B39" i="44"/>
  <c r="B40" i="44"/>
  <c r="B42" i="44"/>
  <c r="B43" i="44"/>
  <c r="B44" i="44"/>
  <c r="B45" i="44"/>
  <c r="B33" i="44"/>
  <c r="G34" i="59" l="1"/>
  <c r="H34" i="59"/>
  <c r="G428" i="59"/>
  <c r="H428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H565" i="59"/>
  <c r="A430" i="59"/>
  <c r="A36" i="59"/>
  <c r="B46" i="44"/>
  <c r="C33" i="44" s="1"/>
  <c r="G35" i="59" l="1"/>
  <c r="H35" i="59"/>
  <c r="H429" i="59"/>
  <c r="G429" i="59"/>
  <c r="G566" i="59"/>
  <c r="H566" i="59"/>
  <c r="G635" i="59"/>
  <c r="H635" i="59"/>
  <c r="G709" i="59"/>
  <c r="H709" i="59"/>
  <c r="A124" i="60"/>
  <c r="E428" i="59"/>
  <c r="E708" i="59"/>
  <c r="A711" i="59"/>
  <c r="E634" i="59"/>
  <c r="A637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H96" i="44"/>
  <c r="B96" i="44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J70" i="43" s="1"/>
  <c r="K71" i="43"/>
  <c r="K72" i="43"/>
  <c r="K73" i="43"/>
  <c r="K74" i="43"/>
  <c r="K75" i="43"/>
  <c r="G39" i="59" l="1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B105" i="44"/>
  <c r="B104" i="44"/>
  <c r="B103" i="44"/>
  <c r="B102" i="44"/>
  <c r="B101" i="44"/>
  <c r="B100" i="44"/>
  <c r="B99" i="44"/>
  <c r="B98" i="44"/>
  <c r="B97" i="44"/>
  <c r="C39" i="48"/>
  <c r="B95" i="44"/>
  <c r="B94" i="44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A574" i="59"/>
  <c r="A437" i="59"/>
  <c r="A43" i="59"/>
  <c r="B106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A132" i="60"/>
  <c r="E573" i="59"/>
  <c r="E716" i="59"/>
  <c r="H717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A133" i="60"/>
  <c r="E437" i="59"/>
  <c r="E643" i="59"/>
  <c r="E717" i="59"/>
  <c r="H718" i="59"/>
  <c r="A720" i="59"/>
  <c r="A646" i="59"/>
  <c r="E574" i="59"/>
  <c r="A577" i="59"/>
  <c r="A440" i="59"/>
  <c r="A46" i="59"/>
  <c r="H94" i="44"/>
  <c r="H97" i="44"/>
  <c r="H98" i="44"/>
  <c r="H99" i="44"/>
  <c r="H100" i="44"/>
  <c r="H101" i="44"/>
  <c r="H102" i="44"/>
  <c r="H103" i="44"/>
  <c r="H104" i="44"/>
  <c r="H105" i="44"/>
  <c r="H95" i="44"/>
  <c r="G45" i="59" l="1"/>
  <c r="H45" i="59"/>
  <c r="G439" i="59"/>
  <c r="H439" i="59"/>
  <c r="G576" i="59"/>
  <c r="H576" i="59"/>
  <c r="H645" i="59"/>
  <c r="G645" i="59"/>
  <c r="G719" i="59"/>
  <c r="H719" i="59"/>
  <c r="A134" i="60"/>
  <c r="E438" i="59"/>
  <c r="E644" i="59"/>
  <c r="E575" i="59"/>
  <c r="E718" i="59"/>
  <c r="A721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H441" i="59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A443" i="59"/>
  <c r="A49" i="59"/>
  <c r="B50" i="44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41" i="44"/>
  <c r="G53" i="59" l="1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G54" i="59" l="1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G55" i="59" l="1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G730" i="59"/>
  <c r="H730" i="59"/>
  <c r="E586" i="59"/>
  <c r="A145" i="60"/>
  <c r="E655" i="59"/>
  <c r="A732" i="59"/>
  <c r="E729" i="59"/>
  <c r="H656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G657" i="59"/>
  <c r="G731" i="59"/>
  <c r="H731" i="59"/>
  <c r="A146" i="60"/>
  <c r="E656" i="59"/>
  <c r="E730" i="59"/>
  <c r="A733" i="59"/>
  <c r="H657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91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15" i="6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G663" i="59"/>
  <c r="H663" i="59"/>
  <c r="H737" i="59"/>
  <c r="G737" i="59"/>
  <c r="A152" i="60"/>
  <c r="E62" i="59"/>
  <c r="E662" i="59"/>
  <c r="A739" i="59"/>
  <c r="E736" i="59"/>
  <c r="A665" i="59"/>
  <c r="E593" i="59"/>
  <c r="H594" i="59"/>
  <c r="A596" i="59"/>
  <c r="E456" i="59"/>
  <c r="A459" i="59"/>
  <c r="A65" i="59"/>
  <c r="F290" i="47"/>
  <c r="F200" i="47"/>
  <c r="F351" i="47"/>
  <c r="F352" i="47"/>
  <c r="F321" i="47"/>
  <c r="F293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230" i="47"/>
  <c r="F291" i="47"/>
  <c r="G109" i="47"/>
  <c r="F362" i="47"/>
  <c r="F358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260" i="47"/>
  <c r="G321" i="47"/>
  <c r="I262" i="49"/>
  <c r="G48" i="47"/>
  <c r="G201" i="47"/>
  <c r="G17" i="47"/>
  <c r="I18" i="49" s="1"/>
  <c r="I80" i="49" l="1"/>
  <c r="I292" i="49"/>
  <c r="I233" i="49"/>
  <c r="I294" i="49"/>
  <c r="I232" i="49"/>
  <c r="G170" i="47"/>
  <c r="I171" i="49" s="1"/>
  <c r="G382" i="47"/>
  <c r="I383" i="49" s="1"/>
  <c r="I324" i="49"/>
  <c r="I355" i="49"/>
  <c r="I293" i="49"/>
  <c r="I107" i="49"/>
  <c r="I168" i="49"/>
  <c r="I46" i="49"/>
  <c r="I108" i="49"/>
  <c r="I77" i="49"/>
  <c r="G64" i="59"/>
  <c r="H64" i="59"/>
  <c r="G458" i="59"/>
  <c r="H458" i="59"/>
  <c r="G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H595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665" i="59"/>
  <c r="G665" i="59"/>
  <c r="G739" i="59"/>
  <c r="H739" i="59"/>
  <c r="A154" i="60"/>
  <c r="E458" i="59"/>
  <c r="E738" i="59"/>
  <c r="A741" i="59"/>
  <c r="A667" i="59"/>
  <c r="E664" i="59"/>
  <c r="E595" i="59"/>
  <c r="H596" i="59"/>
  <c r="A598" i="59"/>
  <c r="A461" i="59"/>
  <c r="E64" i="59"/>
  <c r="A67" i="59"/>
  <c r="K22" i="6"/>
  <c r="I22" i="6"/>
  <c r="G22" i="6"/>
  <c r="K15" i="6"/>
  <c r="I15" i="6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6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G67" i="59" l="1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2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6" i="44"/>
  <c r="C44" i="44"/>
  <c r="C35" i="44"/>
  <c r="C43" i="44"/>
  <c r="C37" i="44"/>
  <c r="C38" i="44"/>
  <c r="C34" i="44"/>
  <c r="C41" i="44"/>
  <c r="C45" i="44"/>
  <c r="C39" i="44"/>
  <c r="C40" i="44"/>
  <c r="D46" i="44"/>
  <c r="G69" i="59" l="1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F34" i="44"/>
  <c r="F33" i="44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E671" i="59"/>
  <c r="E603" i="59"/>
  <c r="A468" i="59"/>
  <c r="A74" i="59"/>
  <c r="F7" i="15"/>
  <c r="G73" i="59" l="1"/>
  <c r="H73" i="59"/>
  <c r="G467" i="59"/>
  <c r="H467" i="59"/>
  <c r="G673" i="59"/>
  <c r="H673" i="59"/>
  <c r="A162" i="60"/>
  <c r="E672" i="59"/>
  <c r="E746" i="59"/>
  <c r="H747" i="59"/>
  <c r="G748" i="59"/>
  <c r="A749" i="59"/>
  <c r="A675" i="59"/>
  <c r="E466" i="59"/>
  <c r="A469" i="59"/>
  <c r="E72" i="59"/>
  <c r="A75" i="59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D130" i="48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AA197" i="48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F54" i="48"/>
  <c r="F38" i="48"/>
  <c r="C41" i="48"/>
  <c r="F37" i="48" s="1"/>
  <c r="C57" i="48"/>
  <c r="C65" i="48" s="1"/>
  <c r="G78" i="59" l="1"/>
  <c r="G472" i="59"/>
  <c r="H752" i="59"/>
  <c r="A167" i="60"/>
  <c r="E751" i="59"/>
  <c r="A754" i="59"/>
  <c r="G753" i="59"/>
  <c r="H472" i="59"/>
  <c r="A474" i="59"/>
  <c r="E471" i="59"/>
  <c r="A80" i="59"/>
  <c r="E77" i="59"/>
  <c r="H78" i="59"/>
  <c r="C49" i="48"/>
  <c r="F53" i="48"/>
  <c r="C5" i="48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474" i="59"/>
  <c r="H754" i="59"/>
  <c r="A169" i="60"/>
  <c r="E753" i="59"/>
  <c r="E473" i="59"/>
  <c r="E79" i="59"/>
  <c r="A756" i="59"/>
  <c r="G755" i="59"/>
  <c r="A476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D156" i="48"/>
  <c r="E156" i="48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D157" i="48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G83" i="59" l="1"/>
  <c r="H83" i="59"/>
  <c r="H477" i="59"/>
  <c r="G477" i="59"/>
  <c r="H757" i="59"/>
  <c r="D189" i="48"/>
  <c r="E189" i="48" s="1"/>
  <c r="A172" i="60"/>
  <c r="E756" i="59"/>
  <c r="E82" i="59"/>
  <c r="G758" i="59"/>
  <c r="A759" i="59"/>
  <c r="A479" i="59"/>
  <c r="E476" i="59"/>
  <c r="A85" i="59"/>
  <c r="D76" i="43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K76" i="43"/>
  <c r="J76" i="43" s="1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N152" i="44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G88" i="59" l="1"/>
  <c r="H88" i="59"/>
  <c r="G482" i="59"/>
  <c r="H482" i="59"/>
  <c r="A177" i="60"/>
  <c r="E481" i="59"/>
  <c r="A484" i="59"/>
  <c r="E87" i="59"/>
  <c r="A90" i="59"/>
  <c r="N165" i="44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G89" i="59" l="1"/>
  <c r="H89" i="59"/>
  <c r="G483" i="59"/>
  <c r="H483" i="59"/>
  <c r="A178" i="60"/>
  <c r="E88" i="59"/>
  <c r="E482" i="59"/>
  <c r="A485" i="59"/>
  <c r="A91" i="59"/>
  <c r="M165" i="44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G90" i="59" l="1"/>
  <c r="H90" i="59"/>
  <c r="G484" i="59"/>
  <c r="H484" i="59"/>
  <c r="A179" i="60"/>
  <c r="E483" i="59"/>
  <c r="A486" i="59"/>
  <c r="E89" i="59"/>
  <c r="A92" i="59"/>
  <c r="O146" i="48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N139" i="48"/>
  <c r="M136" i="48"/>
  <c r="M127" i="48"/>
  <c r="M138" i="48"/>
  <c r="N89" i="48"/>
  <c r="K140" i="44"/>
  <c r="L156" i="44"/>
  <c r="J141" i="44"/>
  <c r="L154" i="44"/>
  <c r="M82" i="48" s="1"/>
  <c r="L157" i="44"/>
  <c r="G91" i="59" l="1"/>
  <c r="H91" i="59"/>
  <c r="G485" i="59"/>
  <c r="H485" i="59"/>
  <c r="O148" i="48"/>
  <c r="O149" i="48" s="1"/>
  <c r="A180" i="60"/>
  <c r="E484" i="59"/>
  <c r="A487" i="59"/>
  <c r="A93" i="59"/>
  <c r="E90" i="59"/>
  <c r="K165" i="44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N145" i="48"/>
  <c r="M88" i="48"/>
  <c r="M126" i="48"/>
  <c r="J140" i="44"/>
  <c r="K157" i="44"/>
  <c r="I141" i="44"/>
  <c r="K154" i="44"/>
  <c r="L82" i="48" s="1"/>
  <c r="K156" i="44"/>
  <c r="G92" i="59" l="1"/>
  <c r="H92" i="59"/>
  <c r="G486" i="59"/>
  <c r="H486" i="59"/>
  <c r="M146" i="48"/>
  <c r="A181" i="60"/>
  <c r="E485" i="59"/>
  <c r="A488" i="59"/>
  <c r="A94" i="59"/>
  <c r="E91" i="59"/>
  <c r="J165" i="44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M148" i="48" l="1"/>
  <c r="M149" i="48" s="1"/>
  <c r="G93" i="59"/>
  <c r="H93" i="59"/>
  <c r="G487" i="59"/>
  <c r="H487" i="59"/>
  <c r="A182" i="60"/>
  <c r="E92" i="59"/>
  <c r="E486" i="59"/>
  <c r="A489" i="59"/>
  <c r="A95" i="59"/>
  <c r="I164" i="44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G94" i="59" l="1"/>
  <c r="H94" i="59"/>
  <c r="G488" i="59"/>
  <c r="H488" i="59"/>
  <c r="A183" i="60"/>
  <c r="E487" i="59"/>
  <c r="A490" i="59"/>
  <c r="E93" i="59"/>
  <c r="A96" i="59"/>
  <c r="L148" i="48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G95" i="59" l="1"/>
  <c r="H95" i="59"/>
  <c r="H489" i="59"/>
  <c r="G489" i="59"/>
  <c r="A184" i="60"/>
  <c r="E94" i="59"/>
  <c r="E488" i="59"/>
  <c r="A491" i="59"/>
  <c r="A97" i="59"/>
  <c r="K148" i="48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96" i="59" l="1"/>
  <c r="H96" i="59"/>
  <c r="G490" i="59"/>
  <c r="H490" i="59"/>
  <c r="A185" i="60"/>
  <c r="E489" i="59"/>
  <c r="A492" i="59"/>
  <c r="E95" i="59"/>
  <c r="A98" i="59"/>
  <c r="G167" i="44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G97" i="59" l="1"/>
  <c r="H97" i="59"/>
  <c r="G491" i="59"/>
  <c r="H491" i="59"/>
  <c r="A186" i="60"/>
  <c r="E96" i="59"/>
  <c r="E490" i="59"/>
  <c r="A493" i="59"/>
  <c r="A99" i="59"/>
  <c r="F166" i="44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G98" i="59" l="1"/>
  <c r="H98" i="59"/>
  <c r="G492" i="59"/>
  <c r="H492" i="59"/>
  <c r="A187" i="60"/>
  <c r="E491" i="59"/>
  <c r="A494" i="59"/>
  <c r="E97" i="59"/>
  <c r="A100" i="59"/>
  <c r="E166" i="44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G99" i="59" l="1"/>
  <c r="H99" i="59"/>
  <c r="G493" i="59"/>
  <c r="H493" i="59"/>
  <c r="A188" i="60"/>
  <c r="E98" i="59"/>
  <c r="E492" i="59"/>
  <c r="A495" i="59"/>
  <c r="A101" i="59"/>
  <c r="C165" i="44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G100" i="59" l="1"/>
  <c r="H100" i="59"/>
  <c r="G494" i="59"/>
  <c r="H494" i="59"/>
  <c r="A189" i="60"/>
  <c r="E493" i="59"/>
  <c r="A496" i="59"/>
  <c r="E99" i="59"/>
  <c r="A102" i="59"/>
  <c r="E91" i="48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G101" i="59" l="1"/>
  <c r="H101" i="59"/>
  <c r="G495" i="59"/>
  <c r="H495" i="59"/>
  <c r="A190" i="60"/>
  <c r="E494" i="59"/>
  <c r="A497" i="59"/>
  <c r="E100" i="59"/>
  <c r="A103" i="59"/>
  <c r="B158" i="44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G102" i="59" l="1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D148" i="48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G103" i="59" l="1"/>
  <c r="H103" i="59"/>
  <c r="G497" i="59"/>
  <c r="H497" i="59"/>
  <c r="A192" i="60"/>
  <c r="E496" i="59"/>
  <c r="A499" i="59"/>
  <c r="A105" i="59"/>
  <c r="E102" i="59"/>
  <c r="C17" i="48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G104" i="59" l="1"/>
  <c r="H104" i="59"/>
  <c r="G498" i="59"/>
  <c r="H498" i="59"/>
  <c r="A193" i="60"/>
  <c r="E103" i="59"/>
  <c r="E497" i="59"/>
  <c r="A500" i="59"/>
  <c r="A106" i="59"/>
  <c r="D5" i="48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105" i="59" l="1"/>
  <c r="G499" i="59"/>
  <c r="H499" i="59"/>
  <c r="A194" i="60"/>
  <c r="E498" i="59"/>
  <c r="A501" i="59"/>
  <c r="E104" i="59"/>
  <c r="A107" i="59"/>
  <c r="H105" i="59"/>
  <c r="D17" i="48"/>
  <c r="G6" i="48"/>
  <c r="G22" i="48"/>
  <c r="G21" i="48"/>
  <c r="C46" i="44"/>
  <c r="C62" i="44"/>
  <c r="G106" i="59" l="1"/>
  <c r="G500" i="59"/>
  <c r="H500" i="59"/>
  <c r="A195" i="60"/>
  <c r="A502" i="59"/>
  <c r="E499" i="59"/>
  <c r="E105" i="59"/>
  <c r="A108" i="59"/>
  <c r="H106" i="59"/>
  <c r="G5" i="48"/>
  <c r="D33" i="48"/>
  <c r="C20" i="6"/>
  <c r="G107" i="59" l="1"/>
  <c r="G501" i="59"/>
  <c r="A196" i="60"/>
  <c r="E106" i="59"/>
  <c r="A503" i="59"/>
  <c r="H501" i="59"/>
  <c r="E500" i="59"/>
  <c r="H107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A198" i="60"/>
  <c r="E108" i="59"/>
  <c r="H503" i="59"/>
  <c r="E502" i="59"/>
  <c r="A505" i="59"/>
  <c r="A111" i="59"/>
  <c r="N64" i="21"/>
  <c r="O64" i="21"/>
  <c r="G110" i="59" l="1"/>
  <c r="H110" i="59"/>
  <c r="G504" i="59"/>
  <c r="A199" i="60"/>
  <c r="E503" i="59"/>
  <c r="H504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G532" i="59"/>
  <c r="H533" i="59"/>
  <c r="G533" i="59"/>
  <c r="A227" i="60"/>
  <c r="E531" i="59"/>
  <c r="E137" i="59"/>
  <c r="H532" i="59"/>
  <c r="A140" i="59"/>
  <c r="H138" i="59"/>
  <c r="G139" i="59" l="1"/>
  <c r="A228" i="60"/>
  <c r="E532" i="59"/>
  <c r="E533" i="59"/>
  <c r="A141" i="59"/>
  <c r="H139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A258" i="60"/>
  <c r="H169" i="59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A288" i="60"/>
  <c r="E198" i="59"/>
  <c r="A201" i="59"/>
  <c r="H199" i="59"/>
  <c r="G200" i="59" l="1"/>
  <c r="A289" i="60"/>
  <c r="E199" i="59"/>
  <c r="A202" i="59"/>
  <c r="H200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A319" i="60"/>
  <c r="E229" i="59"/>
  <c r="H230" i="59"/>
  <c r="A232" i="59"/>
  <c r="G231" i="59" l="1"/>
  <c r="A320" i="60"/>
  <c r="H231" i="59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A349" i="60"/>
  <c r="E259" i="59"/>
  <c r="H260" i="59"/>
  <c r="A262" i="59"/>
  <c r="G261" i="59" l="1"/>
  <c r="A350" i="60"/>
  <c r="E260" i="59"/>
  <c r="A263" i="59"/>
  <c r="H261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A380" i="60"/>
  <c r="E290" i="59"/>
  <c r="H291" i="59"/>
  <c r="A293" i="59"/>
  <c r="G292" i="59" l="1"/>
  <c r="A381" i="60"/>
  <c r="A294" i="59"/>
  <c r="H292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A411" i="60"/>
  <c r="E321" i="59"/>
  <c r="H322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A442" i="60"/>
  <c r="E352" i="59"/>
  <c r="H353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<sst xmlns="http://schemas.openxmlformats.org/spreadsheetml/2006/main" count="753" uniqueCount="256">
  <si>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</si>
  <si>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</si>
  <si>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</si>
  <si>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</si>
  <si>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</si>
  <si>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</si>
  <si>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</si>
  <si>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</si>
  <si>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</si>
  <si>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</si>
  <si>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</si>
  <si>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</si>
  <si>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</si>
  <si>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</si>
  <si>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</si>
  <si>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</si>
  <si>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</si>
  <si>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</si>
  <si>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</si>
  <si>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</si>
  <si>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</si>
  <si>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</si>
  <si>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</si>
  <si>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</si>
  <si>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</si>
  <si>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</si>
  <si>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</si>
  <si>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</si>
  <si>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</si>
  <si>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</si>
  <si>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</si>
  <si>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</si>
  <si>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</si>
  <si>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</si>
  <si>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</si>
  <si>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</si>
  <si>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</si>
  <si>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</si>
  <si>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</si>
  <si>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</si>
  <si>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</si>
  <si>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</si>
  <si>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</si>
  <si>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</si>
  <si>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</si>
  <si>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</si>
  <si>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</si>
  <si>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</si>
  <si>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</si>
  <si>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</si>
  <si>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</si>
  <si>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</si>
  <si>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</si>
  <si>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</si>
  <si>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</si>
  <si>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</si>
  <si>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</si>
  <si>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</si>
  <si>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</si>
  <si>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</si>
  <si>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</si>
  <si>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</si>
  <si>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</si>
  <si>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</si>
  <si>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</si>
  <si>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</si>
  <si>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</si>
  <si>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</si>
  <si>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</si>
  <si>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</si>
  <si>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</si>
  <si>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</si>
  <si>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</si>
  <si>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</si>
  <si>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</si>
  <si>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</si>
  <si>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</si>
  <si>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</si>
  <si>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</si>
  <si>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</si>
  <si>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</si>
  <si>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</si>
  <si>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</si>
  <si>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</si>
  <si>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</si>
  <si>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</si>
  <si>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</si>
  <si>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</si>
  <si>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</si>
  <si>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</si>
  <si>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</si>
  <si>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</si>
  <si>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</si>
  <si>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</si>
  <si>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</si>
  <si>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</si>
  <si>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</si>
  <si>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</si>
  <si>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</si>
  <si>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</si>
  <si>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</si>
  <si>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</si>
  <si>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</si>
  <si>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</si>
  <si>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</si>
  <si>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</si>
  <si>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</si>
  <si>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</si>
  <si>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</si>
  <si>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</si>
  <si>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</si>
  <si>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</si>
  <si>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</si>
  <si>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</si>
  <si>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</si>
  <si>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</si>
  <si>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</si>
  <si>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</si>
  <si>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</si>
  <si>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</si>
  <si>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</si>
  <si>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</si>
  <si>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</si>
  <si>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</si>
  <si>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</si>
  <si>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</si>
  <si>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</si>
  <si>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</si>
  <si>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</si>
  <si>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</si>
  <si>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</si>
  <si>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</si>
  <si>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</si>
  <si>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</si>
  <si>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</si>
  <si>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</si>
  <si>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</si>
  <si>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</si>
  <si>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</si>
  <si>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</si>
  <si>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</si>
  <si>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</si>
  <si>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</si>
  <si>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</si>
  <si>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</si>
  <si>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</si>
  <si>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</si>
  <si>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</si>
  <si>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</si>
  <si>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</si>
  <si>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</si>
  <si>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</si>
  <si>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</si>
  <si>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</si>
  <si>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</si>
  <si>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</si>
  <si>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</si>
  <si>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</si>
  <si>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</si>
  <si>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</si>
  <si>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</si>
  <si>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</si>
  <si>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</si>
  <si>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</si>
  <si>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</si>
  <si>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</si>
  <si>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</si>
  <si>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</si>
  <si>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</si>
  <si>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</si>
  <si>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</si>
  <si>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</si>
  <si>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</si>
  <si>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</si>
  <si>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</si>
  <si>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</si>
  <si>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</si>
  <si>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</si>
  <si>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</si>
  <si>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</si>
  <si>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</si>
  <si>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</si>
  <si>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</si>
  <si>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</si>
  <si>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</si>
  <si>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</si>
  <si>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</si>
  <si>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</si>
  <si>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</si>
  <si>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</si>
  <si>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</si>
  <si>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</si>
  <si>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2022 Abril</t>
  </si>
  <si>
    <t>Sin emisiones CO2: hidráulica, nuclear, eólica, solar fotovoltaica, solar térmica, otras renovables y residuos renovables.</t>
  </si>
  <si>
    <t>2022 Mayo</t>
  </si>
  <si>
    <t>2022 Febrero</t>
  </si>
  <si>
    <t>2022 Marzo</t>
  </si>
  <si>
    <t>Agosto 2022</t>
  </si>
  <si>
    <t>Septiembre 2022</t>
  </si>
  <si>
    <t>Octubre 2022</t>
  </si>
  <si>
    <t>Noviembre 2022</t>
  </si>
  <si>
    <t>Diciembre 2022</t>
  </si>
  <si>
    <t>Enero 2023</t>
  </si>
  <si>
    <t>27/01/2023</t>
  </si>
  <si>
    <t>Febrero 2023</t>
  </si>
  <si>
    <t>Marzo 2023</t>
  </si>
  <si>
    <t>Balance Máx.Renov.Histórico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</si>
  <si>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</si>
  <si>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</si>
  <si>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</si>
  <si>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</si>
  <si>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</si>
  <si>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</si>
  <si>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</si>
  <si>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</si>
  <si>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</si>
  <si>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</si>
  <si>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</si>
  <si>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</si>
  <si>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</si>
  <si>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</si>
  <si>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</si>
  <si>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</si>
  <si>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</si>
  <si>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</si>
  <si>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Enero 2024</t>
  </si>
  <si>
    <t>Febrero 2024</t>
  </si>
  <si>
    <t>Marzo 2024</t>
  </si>
  <si>
    <t>Producible Eólico Medio 10 años (GWh)</t>
  </si>
  <si>
    <t>Abril 2024</t>
  </si>
  <si>
    <t>Mayo 2024</t>
  </si>
  <si>
    <t>Sábado 25/05/2024 (12:18 h)</t>
  </si>
  <si>
    <t>Junio 2024</t>
  </si>
  <si>
    <t>Desconocido</t>
  </si>
  <si>
    <t>Julio 2024</t>
  </si>
  <si>
    <t>Viernes 12/07/2024 (14:51 h)</t>
  </si>
  <si>
    <t>Lunes 26/08/2024 (00:08 h)</t>
  </si>
  <si>
    <t>Domingo 25/08/2024 (04:53 h)</t>
  </si>
  <si>
    <t>Jueves 08/08/2024 (14:30 h)</t>
  </si>
  <si>
    <t>Sábado 17/08/2024 (12:38 h)</t>
  </si>
  <si>
    <t>Agosto 2024</t>
  </si>
  <si>
    <t>31/08/2024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</si>
  <si>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ut="09/09/2024 12:30:19"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msgID="424DF6AE11EF6EA763450080EF05A310"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</si>
  <si>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ut="09/09/2024 12:49:14"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msgID="6FDEE9AD11EF6EA763450080EFE5630F"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nrr="1798" nrc="1122"&gt;&lt;pg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</si>
  <si>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2024 Agosto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</si>
  <si>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ut="09/09/2024 12:56:10" si="2.00000001b9fb605a9e275567c15c0e9d1d7558985d7185054c6c09afd8c84f99f4f49cdb0f2e6e3c6ba09bab38b45916f2ba14b3e13ca9516914ad62bb6bd10162ed9365a2c3cef437aa1b02200618dc8e3e0a76cda101979bd80d952969ffa3dd0496e43cbe77c5ba1b520f5e8eee961ecb3bea6637dda19d4bdfdc88e2e936ac40bc3f5aae2cdea3174c193d1a747ee11913d34faf721140fc7cc0cc684c615acb.p.3082.0.1.Europe/Madrid.upriv*_1*_pidn2*_5*_session*-lat*_1.00000001dd83093be6c624b4242fd063b5876b33bc6025e00424a53ed3da73c2f4a515f8d1303c90e5fdace513834964b9c2272fd6b7ff5f.00000001013b3d3f2492e63cccf09a259d875fa7bc6025e0c2cdc37bcece50e61151a2ab29c348074caf96d0e6f161142adc9849b3ecd088.0.1.1.SIOSbi.A04572404A6ABF2446090B938515E87E.0-3082.1.1_-0.1.0_-3082.1.1_5.5.0.*0.00000001e11e6114d36caee8eb7a2105fb99e9f3c911585a53201084c6153a6aaeaf8b9f1e95f6b4.0.23.11*.2*.0400*.31152J.e.0000000170a835a4aa6414e341352d9c17274d1dc911585a04a990cc077429054173c2ac8cbfa267.0.10*.131*.122*.122.0.0" msgID="DE11B34811EF6EAA9A360080EFC51096"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nrr="658" nrc="71"&gt;&lt;pg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</si>
  <si>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02/08/2024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</si>
  <si>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ut="09/09/2024 12:56:54"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msgID="F63C93D411EF6EAA63450080EF65610C"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rows="22" cols="2" /&gt;&lt;esdo ews="" ece="" ptn="" /&gt;&lt;/excel&gt;&lt;pgs&gt;&lt;pg rows="19" cols="1" nrr="1695" nrc="94"&gt;&lt;pg /&gt;&lt;bls&gt;&lt;bl sr="1" sc="1" rfetch="19" cfetch="1" posid="1" darows="0" dacols="1"&gt;&lt;excel&gt;&lt;epo ews="Dat_01" ece="A66" enr="MSTR.Balance._Día_máx_generación_renovable._Mes"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</si>
  <si>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ut="09/09/2024 13:13:56"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msgID="144FDF7111EF6EAB63450080EFB5010D"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nrr="1731" nrc="95"&gt;&lt;pg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</si>
  <si>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ut="09/09/2024 14:21:40"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msgID="8FEAFE8111EF6EB563450080EFA5E10D"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nrr="1740" nrc="2375"&gt;&lt;pg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</si>
  <si>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ut="09/09/2024 14:31:52"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msgID="2FA3AB9611EF6EB863450080EF95C20F"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cols="20" /&gt;&lt;esdo ews="" ece="" ptn="" /&gt;&lt;/excel&gt;&lt;pgs&gt;&lt;pg rows="31" cols="19" nrr="2995" nrc="2891"&gt;&lt;pg /&gt;&lt;bls&gt;&lt;bl sr="1" sc="1" rfetch="31" cfetch="19" posid="1" darows="0" dacols="1"&gt;&lt;excel&gt;&lt;epo ews="Dat_01" ece="A175" enr="MSTR.Balance_B.C._Diario_Peninsular" ptn="" qtn="" rows="36" cols="20" /&gt;&lt;esdo ews="" ece="" ptn="" /&gt;&lt;/excel&gt;&lt;gridRng&gt;&lt;sect id="TITLE_AREA" rngprop="1:1:5:1" /&gt;&lt;sect id="ROWHEADERS_AREA" rngprop="6:1:31:1" /&gt;&lt;sect id="COLUMNHEADERS_AREA" rngprop="1:2:5:19" /&gt;&lt;sect id="DATA_AREA" rngprop="6:2:31:19" /&gt;&lt;/gridRng&gt;&lt;shapes /&gt;&lt;/bl&gt;&lt;/bls&gt;&lt;/pg&gt;&lt;/pgs&gt;&lt;/rptloc&gt;&lt;/mi&gt;</t>
  </si>
  <si>
    <t>25/08/2024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</si>
  <si>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ut="09/09/2024 14:34:08"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msgID="8E7E744811EF6EB863450080EF25E20E"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cols="20" /&gt;&lt;esdo ews="" ece="" ptn="" /&gt;&lt;/excel&gt;&lt;pgs&gt;&lt;pg rows="24" cols="19" nrr="2386" nrc="1820"&gt;&lt;pg /&gt;&lt;bls&gt;&lt;bl sr="1" sc="1" rfetch="24" cfetch="19" posid="1" darows="0" dacols="1"&gt;&lt;excel&gt;&lt;epo ews="Dat_01" ece="A215" enr="MSTR.Balance_B.C._Horario_Eólico" ptn="" qtn="" rows="29" cols="20" /&gt;&lt;esdo ews="" ece="" ptn="" /&gt;&lt;/excel&gt;&lt;gridRng&gt;&lt;sect id="TITLE_AREA" rngprop="1:1:5:1" /&gt;&lt;sect id="ROWHEADERS_AREA" rngprop="6:1:24:1" /&gt;&lt;sect id="COLUMNHEADERS_AREA" rngprop="1:2:5:19" /&gt;&lt;sect id="DATA_AREA" rngprop="6:2:24:19"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</si>
  <si>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ut="09/09/2024 14:35:26" si="2.000000014e835e5bf99aaf582ec51275975902d330bbd988e1bc94fcc82fede81375d206b07bb54cd67747d839d57d4fd84d626bd5e43fd7e76a5da9c640f8d5fd213a32b8939c9bdb6b1d2f371a56593ed822c43269312ef94356aa1aebd2b16b41751569993a22ffd4d4449736bc5a6cd2524f09d9b00c606395e255963445c1fae822530396c3a4c44522b837075777a6ebed10c6dede7c5ff1455cb2f6110e51.p.3082.0.1.Europe/Madrid.upriv*_1*_pidn2*_6*_session*-lat*_1.00000001905efd9436e61fd5c510774427357571bc6025e0d3f5521081dafc6ff0a61000a528cc8a925b1d31d8fee4fe8d4d2b58a24bc37e.00000001f2c22bb4030d2c257834a048f8507188bc6025e0b01773769c9819f2710404a088af8d8ec686511b9a9c2c2487d2e70a24eea19f.0.1.1.BDEbi.D066E1C611E6257C10D00080EF253B44.0-3082.1.1_-0.1.0_-3082.1.1_5.5.0.*0.0000000122830720326cb0dc6f18eb0fbb69dfdcc911585a299757e6de273764cdfec43ec0d4816b.0.23.11*.2*.0400*.31152J.e.000000017e0e01d217f709bda8a50f07078caef7c911585a4fa49553e8072b16d4dee4454046d2e0.0.10*.131*.122*.122.0.0" msgID="B131FAB411EF6EB863450080EF85A10D"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nrr="850" nrc="918"&gt;&lt;pg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</si>
  <si>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06ac7c1803a84b6089d9638d36151156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</si>
  <si>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ut="09/09/2024 14:43:19" si="2.0000000194841a9868e101f4b19cdcf2124d271da5b4342efe9cc794c90130cf7492ac0538a03f1395cf88de6e5eef1a9ee4530b79da8e804b68a7098b315efe52abac7b1ea3a2ea37f7acb06be873356e2f67fbd1264ec656294ce44dcc35407c5bab9d5430e19cb75fe343775d1e1147e8de2a00e526ff65edd76edaa77e78ceffaec48e256ceab0d3b5097bd1b1a49334a8cb78c1a4af62e4881fa689d7fb0777.p.3082.0.1.Europe/Madrid.upriv*_1*_pidn2*_5*_session*-lat*_1.000000013a37a47894319962bafb1d1d6703f134bc6025e02ab31110887ecbea6e87b9c62ee3d947957489e172324900775bed1e65e579d1.000000019b5d2000c4018f16fba74032fba0157abc6025e04efa22510b01ddb8cc7aa1d9e5d19a5a8615ae7a8bb4d8daee1b58b4e670b767.0.1.1.BDEbi.D066E1C611E6257C10D00080EF253B44.0-3082.1.1_-0.1.0_-3082.1.1_5.5.0.*0.0000000122e5a531525e00c4edc879ebcedbcae4c911585abc0e9a782cd863c5ea9d75417baa6e89.0.23.11*.2*.0400*.31152J.e.00000001d8f4ce9501be0cb73eb6b1e93c1af334c911585a4f661c7d56f23618a0aace3542477990.0.10*.131*.122*.122.0.0" msgID="D00C065E11EF6EB99A360080EF451097"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nrr="733" nrc="808"&gt;&lt;pg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</si>
</sst>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1">
    <xf numFmtId="165" fontId="0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0" fontId="11" fillId="0" borderId="0"/>
    <xf numFmtId="0" fontId="7" fillId="0" borderId="0"/>
    <xf numFmtId="165" fontId="11" fillId="0" borderId="0"/>
    <xf numFmtId="0" fontId="11" fillId="0" borderId="0"/>
    <xf numFmtId="0" fontId="23" fillId="0" borderId="0"/>
    <xf numFmtId="0" fontId="25" fillId="0" borderId="0" applyNumberFormat="0" applyFont="0" applyBorder="0" applyAlignment="0" applyProtection="0">
      <alignment horizontal="centerContinuous"/>
    </xf>
    <xf numFmtId="0" fontId="7" fillId="0" borderId="0"/>
    <xf numFmtId="0" fontId="6" fillId="0" borderId="0"/>
    <xf numFmtId="9" fontId="11" fillId="0" borderId="0" applyFont="0" applyFill="0" applyBorder="0" applyAlignment="0" applyProtection="0"/>
    <xf numFmtId="0" fontId="2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4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7" fontId="48" fillId="4" borderId="13">
      <alignment horizontal="right" vertical="center"/>
    </xf>
    <xf numFmtId="167" fontId="49" fillId="5" borderId="13">
      <alignment horizontal="right" vertical="center"/>
    </xf>
    <xf numFmtId="165" fontId="50" fillId="6" borderId="13">
      <alignment vertical="center" wrapText="1"/>
    </xf>
    <xf numFmtId="10" fontId="49" fillId="5" borderId="13">
      <alignment horizontal="right" vertical="center"/>
    </xf>
    <xf numFmtId="167" fontId="51" fillId="4" borderId="13">
      <alignment horizontal="right" vertical="center"/>
    </xf>
    <xf numFmtId="10" fontId="51" fillId="4" borderId="13">
      <alignment horizontal="right" vertical="center"/>
    </xf>
    <xf numFmtId="165" fontId="52" fillId="4" borderId="13">
      <alignment horizontal="left" vertical="center" wrapText="1"/>
    </xf>
    <xf numFmtId="165" fontId="50" fillId="6" borderId="13">
      <alignment horizontal="center" vertical="center" wrapText="1"/>
    </xf>
    <xf numFmtId="165" fontId="53" fillId="5" borderId="13">
      <alignment horizontal="left" vertical="center" wrapText="1"/>
    </xf>
    <xf numFmtId="165" fontId="54" fillId="7" borderId="16"/>
    <xf numFmtId="165" fontId="50" fillId="6" borderId="13">
      <alignment horizontal="center" wrapText="1"/>
    </xf>
    <xf numFmtId="165" fontId="50" fillId="6" borderId="16">
      <alignment vertical="center" wrapText="1"/>
    </xf>
    <xf numFmtId="167" fontId="56" fillId="4" borderId="13">
      <alignment horizontal="right" vertical="center"/>
    </xf>
    <xf numFmtId="167" fontId="57" fillId="4" borderId="13">
      <alignment horizontal="right" vertical="center"/>
    </xf>
    <xf numFmtId="165" fontId="50" fillId="5" borderId="13">
      <alignment horizontal="center" wrapText="1"/>
    </xf>
    <xf numFmtId="165" fontId="52" fillId="4" borderId="16">
      <alignment horizontal="left" vertical="center" wrapText="1"/>
    </xf>
    <xf numFmtId="168" fontId="49" fillId="5" borderId="13">
      <alignment horizontal="right" vertical="center"/>
    </xf>
    <xf numFmtId="0" fontId="11" fillId="0" borderId="0"/>
    <xf numFmtId="0" fontId="11" fillId="0" borderId="0"/>
    <xf numFmtId="0" fontId="11" fillId="0" borderId="0"/>
    <xf numFmtId="165" fontId="69" fillId="13" borderId="13">
      <alignment horizontal="center" wrapText="1"/>
    </xf>
    <xf numFmtId="179" fontId="21" fillId="4" borderId="13">
      <alignment horizontal="right" vertical="center"/>
    </xf>
    <xf numFmtId="165" fontId="69" fillId="13" borderId="13">
      <alignment vertical="center" wrapText="1"/>
    </xf>
    <xf numFmtId="165" fontId="70" fillId="4" borderId="13">
      <alignment horizontal="left" vertical="center" wrapText="1"/>
    </xf>
    <xf numFmtId="179" fontId="69" fillId="13" borderId="13">
      <alignment horizontal="right" vertical="center"/>
    </xf>
    <xf numFmtId="165" fontId="69" fillId="13" borderId="13">
      <alignment horizontal="left" vertical="center"/>
    </xf>
    <xf numFmtId="168" fontId="21" fillId="4" borderId="13">
      <alignment horizontal="right" vertical="center"/>
    </xf>
    <xf numFmtId="10" fontId="51" fillId="4" borderId="15">
      <alignment horizontal="right" vertical="center"/>
    </xf>
    <xf numFmtId="0" fontId="5" fillId="0" borderId="0"/>
    <xf numFmtId="165" fontId="73" fillId="14" borderId="13">
      <alignment vertical="center" wrapText="1"/>
    </xf>
    <xf numFmtId="165" fontId="73" fillId="13" borderId="13">
      <alignment horizontal="left" vertical="center"/>
    </xf>
    <xf numFmtId="165" fontId="73" fillId="14" borderId="13">
      <alignment horizontal="center" wrapText="1"/>
    </xf>
    <xf numFmtId="168" fontId="73" fillId="13" borderId="13">
      <alignment horizontal="right" vertical="center"/>
    </xf>
    <xf numFmtId="165" fontId="50" fillId="6" borderId="13">
      <alignment vertical="center" wrapText="1"/>
    </xf>
    <xf numFmtId="165" fontId="50" fillId="6" borderId="13">
      <alignment horizontal="center" wrapText="1"/>
    </xf>
    <xf numFmtId="165" fontId="52" fillId="4" borderId="13">
      <alignment horizontal="left" vertical="center" wrapText="1"/>
    </xf>
    <xf numFmtId="168" fontId="51" fillId="4" borderId="13">
      <alignment horizontal="right" vertical="center"/>
    </xf>
    <xf numFmtId="165" fontId="53" fillId="5" borderId="13">
      <alignment horizontal="left" vertical="center" wrapText="1"/>
    </xf>
    <xf numFmtId="168" fontId="49" fillId="5" borderId="13">
      <alignment horizontal="right" vertical="center"/>
    </xf>
    <xf numFmtId="10" fontId="49" fillId="5" borderId="13">
      <alignment horizontal="right" vertical="center"/>
    </xf>
    <xf numFmtId="0" fontId="4" fillId="0" borderId="0"/>
    <xf numFmtId="0" fontId="1" fillId="0" borderId="0"/>
  </cellStyleXfs>
  <cellXfs count="332">
    <xf numFmtId="165" fontId="0" fillId="0" borderId="0" xfId="0"/>
    <xf numFmtId="0" fontId="8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9" fillId="0" borderId="0" xfId="3" applyFont="1" applyAlignment="1">
      <alignment horizontal="left"/>
    </xf>
    <xf numFmtId="165" fontId="11" fillId="0" borderId="0" xfId="4"/>
    <xf numFmtId="165" fontId="8" fillId="0" borderId="0" xfId="4" applyFont="1" applyAlignment="1">
      <alignment horizontal="right"/>
    </xf>
    <xf numFmtId="165" fontId="12" fillId="0" borderId="0" xfId="4" applyFont="1"/>
    <xf numFmtId="165" fontId="13" fillId="0" borderId="0" xfId="4" applyFont="1"/>
    <xf numFmtId="165" fontId="14" fillId="0" borderId="0" xfId="4" applyFont="1"/>
    <xf numFmtId="165" fontId="9" fillId="0" borderId="0" xfId="4" applyFont="1"/>
    <xf numFmtId="165" fontId="9" fillId="0" borderId="0" xfId="4" applyFont="1" applyAlignment="1">
      <alignment horizontal="left" vertical="center" indent="1"/>
    </xf>
    <xf numFmtId="165" fontId="12" fillId="0" borderId="0" xfId="4" applyFont="1" applyAlignment="1">
      <alignment horizontal="left" indent="1"/>
    </xf>
    <xf numFmtId="165" fontId="15" fillId="3" borderId="0" xfId="4" applyFont="1" applyFill="1" applyAlignment="1">
      <alignment horizontal="left"/>
    </xf>
    <xf numFmtId="167" fontId="17" fillId="3" borderId="1" xfId="4" applyNumberFormat="1" applyFont="1" applyFill="1" applyBorder="1"/>
    <xf numFmtId="1" fontId="15" fillId="3" borderId="1" xfId="4" applyNumberFormat="1" applyFont="1" applyFill="1" applyBorder="1" applyAlignment="1">
      <alignment horizontal="right" indent="1"/>
    </xf>
    <xf numFmtId="167" fontId="18" fillId="0" borderId="0" xfId="4" applyNumberFormat="1" applyFont="1"/>
    <xf numFmtId="167" fontId="19" fillId="0" borderId="0" xfId="4" applyNumberFormat="1" applyFont="1"/>
    <xf numFmtId="165" fontId="9" fillId="0" borderId="0" xfId="4" applyFont="1" applyAlignment="1">
      <alignment vertical="top" wrapText="1"/>
    </xf>
    <xf numFmtId="168" fontId="7" fillId="0" borderId="0" xfId="4" applyNumberFormat="1" applyFont="1"/>
    <xf numFmtId="165" fontId="10" fillId="0" borderId="0" xfId="4" applyFont="1"/>
    <xf numFmtId="167" fontId="20" fillId="0" borderId="0" xfId="4" applyNumberFormat="1" applyFont="1"/>
    <xf numFmtId="3" fontId="19" fillId="0" borderId="0" xfId="4" applyNumberFormat="1" applyFont="1"/>
    <xf numFmtId="3" fontId="20" fillId="0" borderId="0" xfId="4" applyNumberFormat="1" applyFont="1"/>
    <xf numFmtId="165" fontId="8" fillId="0" borderId="0" xfId="4" applyFont="1"/>
    <xf numFmtId="1" fontId="15" fillId="3" borderId="1" xfId="4" quotePrefix="1" applyNumberFormat="1" applyFont="1" applyFill="1" applyBorder="1" applyAlignment="1">
      <alignment horizontal="right" indent="1"/>
    </xf>
    <xf numFmtId="0" fontId="7" fillId="0" borderId="0" xfId="6"/>
    <xf numFmtId="165" fontId="8" fillId="0" borderId="0" xfId="7" applyFont="1" applyAlignment="1">
      <alignment horizontal="right"/>
    </xf>
    <xf numFmtId="0" fontId="13" fillId="0" borderId="0" xfId="6" applyFont="1"/>
    <xf numFmtId="0" fontId="12" fillId="0" borderId="0" xfId="6" applyFont="1"/>
    <xf numFmtId="0" fontId="9" fillId="0" borderId="0" xfId="6" applyFont="1"/>
    <xf numFmtId="0" fontId="9" fillId="0" borderId="0" xfId="6" applyFont="1" applyAlignment="1">
      <alignment horizontal="left" vertical="center" indent="1"/>
    </xf>
    <xf numFmtId="0" fontId="12" fillId="0" borderId="0" xfId="6" applyFont="1" applyAlignment="1">
      <alignment horizontal="left" indent="1"/>
    </xf>
    <xf numFmtId="0" fontId="10" fillId="0" borderId="0" xfId="6" applyFont="1"/>
    <xf numFmtId="0" fontId="9" fillId="0" borderId="0" xfId="8" applyFont="1" applyAlignment="1">
      <alignment vertical="center"/>
    </xf>
    <xf numFmtId="0" fontId="10" fillId="0" borderId="0" xfId="6" applyFont="1" applyAlignment="1">
      <alignment horizontal="left" vertical="top"/>
    </xf>
    <xf numFmtId="0" fontId="22" fillId="0" borderId="0" xfId="6" applyFont="1"/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justify" vertical="center" wrapText="1"/>
    </xf>
    <xf numFmtId="0" fontId="9" fillId="0" borderId="0" xfId="6" applyFont="1" applyAlignment="1">
      <alignment horizontal="left"/>
    </xf>
    <xf numFmtId="0" fontId="9" fillId="0" borderId="0" xfId="6" applyFont="1" applyAlignment="1">
      <alignment vertical="top" wrapText="1"/>
    </xf>
    <xf numFmtId="165" fontId="21" fillId="0" borderId="0" xfId="7" applyFont="1" applyAlignment="1">
      <alignment horizontal="left" readingOrder="1"/>
    </xf>
    <xf numFmtId="0" fontId="0" fillId="0" borderId="0" xfId="0" applyNumberFormat="1"/>
    <xf numFmtId="0" fontId="9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4" fillId="0" borderId="0" xfId="0" applyNumberFormat="1" applyFont="1"/>
    <xf numFmtId="165" fontId="0" fillId="0" borderId="0" xfId="0" applyAlignment="1">
      <alignment wrapText="1"/>
    </xf>
    <xf numFmtId="0" fontId="26" fillId="0" borderId="0" xfId="11" applyFont="1"/>
    <xf numFmtId="1" fontId="27" fillId="0" borderId="0" xfId="11" applyNumberFormat="1" applyFont="1"/>
    <xf numFmtId="0" fontId="28" fillId="0" borderId="0" xfId="11" applyFont="1"/>
    <xf numFmtId="0" fontId="29" fillId="0" borderId="0" xfId="11" applyFont="1"/>
    <xf numFmtId="1" fontId="26" fillId="0" borderId="0" xfId="11" applyNumberFormat="1" applyFont="1"/>
    <xf numFmtId="168" fontId="26" fillId="0" borderId="0" xfId="11" applyNumberFormat="1" applyFont="1"/>
    <xf numFmtId="173" fontId="26" fillId="0" borderId="0" xfId="11" applyNumberFormat="1" applyFont="1"/>
    <xf numFmtId="4" fontId="26" fillId="0" borderId="0" xfId="11" applyNumberFormat="1" applyFont="1"/>
    <xf numFmtId="171" fontId="26" fillId="0" borderId="0" xfId="11" applyNumberFormat="1" applyFont="1"/>
    <xf numFmtId="1" fontId="30" fillId="0" borderId="0" xfId="11" applyNumberFormat="1" applyFont="1"/>
    <xf numFmtId="170" fontId="30" fillId="0" borderId="0" xfId="11" applyNumberFormat="1" applyFont="1"/>
    <xf numFmtId="171" fontId="30" fillId="0" borderId="0" xfId="11" applyNumberFormat="1" applyFont="1"/>
    <xf numFmtId="0" fontId="30" fillId="0" borderId="0" xfId="11" applyFont="1" applyAlignment="1">
      <alignment horizontal="right"/>
    </xf>
    <xf numFmtId="172" fontId="30" fillId="0" borderId="0" xfId="11" applyNumberFormat="1" applyFont="1"/>
    <xf numFmtId="176" fontId="26" fillId="0" borderId="0" xfId="11" applyNumberFormat="1" applyFont="1"/>
    <xf numFmtId="0" fontId="31" fillId="0" borderId="0" xfId="12" applyFont="1" applyAlignment="1">
      <alignment horizontal="left" vertical="top" wrapText="1"/>
    </xf>
    <xf numFmtId="0" fontId="32" fillId="0" borderId="0" xfId="11" applyFont="1"/>
    <xf numFmtId="171" fontId="32" fillId="0" borderId="0" xfId="11" applyNumberFormat="1" applyFont="1"/>
    <xf numFmtId="175" fontId="32" fillId="0" borderId="0" xfId="11" applyNumberFormat="1" applyFont="1" applyAlignment="1">
      <alignment horizontal="right"/>
    </xf>
    <xf numFmtId="0" fontId="11" fillId="0" borderId="0" xfId="8"/>
    <xf numFmtId="0" fontId="34" fillId="0" borderId="0" xfId="8" applyFont="1"/>
    <xf numFmtId="0" fontId="35" fillId="0" borderId="0" xfId="8" applyFont="1"/>
    <xf numFmtId="0" fontId="9" fillId="0" borderId="0" xfId="8" applyFont="1"/>
    <xf numFmtId="0" fontId="9" fillId="0" borderId="0" xfId="8" applyFont="1" applyAlignment="1">
      <alignment horizontal="left" vertical="center" indent="1"/>
    </xf>
    <xf numFmtId="0" fontId="35" fillId="0" borderId="0" xfId="8" applyFont="1" applyAlignment="1">
      <alignment horizontal="left" indent="1"/>
    </xf>
    <xf numFmtId="0" fontId="9" fillId="2" borderId="0" xfId="8" applyFont="1" applyFill="1" applyAlignment="1">
      <alignment horizontal="left"/>
    </xf>
    <xf numFmtId="0" fontId="23" fillId="0" borderId="0" xfId="14" applyAlignment="1">
      <alignment horizontal="center"/>
    </xf>
    <xf numFmtId="0" fontId="23" fillId="0" borderId="0" xfId="14" applyAlignment="1">
      <alignment horizontal="right"/>
    </xf>
    <xf numFmtId="171" fontId="23" fillId="0" borderId="0" xfId="14" applyNumberFormat="1"/>
    <xf numFmtId="0" fontId="35" fillId="2" borderId="0" xfId="8" applyFont="1" applyFill="1" applyAlignment="1">
      <alignment horizontal="left" indent="1"/>
    </xf>
    <xf numFmtId="3" fontId="23" fillId="0" borderId="0" xfId="8" applyNumberFormat="1" applyFont="1"/>
    <xf numFmtId="0" fontId="23" fillId="0" borderId="0" xfId="8" applyFont="1"/>
    <xf numFmtId="0" fontId="11" fillId="2" borderId="0" xfId="8" applyFill="1"/>
    <xf numFmtId="0" fontId="36" fillId="0" borderId="0" xfId="8" applyFont="1"/>
    <xf numFmtId="1" fontId="36" fillId="0" borderId="0" xfId="8" applyNumberFormat="1" applyFont="1"/>
    <xf numFmtId="0" fontId="9" fillId="0" borderId="0" xfId="8" applyFont="1" applyAlignment="1">
      <alignment vertical="top" wrapText="1"/>
    </xf>
    <xf numFmtId="1" fontId="38" fillId="2" borderId="6" xfId="4" applyNumberFormat="1" applyFont="1" applyFill="1" applyBorder="1" applyAlignment="1">
      <alignment horizontal="right" indent="1"/>
    </xf>
    <xf numFmtId="165" fontId="20" fillId="2" borderId="0" xfId="4" applyFont="1" applyFill="1" applyAlignment="1">
      <alignment horizontal="left"/>
    </xf>
    <xf numFmtId="3" fontId="20" fillId="2" borderId="0" xfId="4" applyNumberFormat="1" applyFont="1" applyFill="1" applyAlignment="1">
      <alignment horizontal="right" indent="1"/>
    </xf>
    <xf numFmtId="167" fontId="20" fillId="2" borderId="0" xfId="4" applyNumberFormat="1" applyFont="1" applyFill="1" applyAlignment="1">
      <alignment horizontal="right" indent="1"/>
    </xf>
    <xf numFmtId="167" fontId="38" fillId="2" borderId="2" xfId="4" applyNumberFormat="1" applyFont="1" applyFill="1" applyBorder="1"/>
    <xf numFmtId="3" fontId="38" fillId="2" borderId="2" xfId="4" applyNumberFormat="1" applyFont="1" applyFill="1" applyBorder="1" applyAlignment="1">
      <alignment horizontal="right" indent="1"/>
    </xf>
    <xf numFmtId="167" fontId="38" fillId="2" borderId="2" xfId="4" applyNumberFormat="1" applyFont="1" applyFill="1" applyBorder="1" applyAlignment="1">
      <alignment horizontal="right" indent="1"/>
    </xf>
    <xf numFmtId="167" fontId="20" fillId="2" borderId="0" xfId="4" applyNumberFormat="1" applyFont="1" applyFill="1" applyAlignment="1">
      <alignment horizontal="left"/>
    </xf>
    <xf numFmtId="3" fontId="20" fillId="2" borderId="2" xfId="4" applyNumberFormat="1" applyFont="1" applyFill="1" applyBorder="1" applyAlignment="1">
      <alignment horizontal="right" indent="1"/>
    </xf>
    <xf numFmtId="167" fontId="20" fillId="2" borderId="2" xfId="4" applyNumberFormat="1" applyFont="1" applyFill="1" applyBorder="1" applyAlignment="1">
      <alignment horizontal="right" indent="1"/>
    </xf>
    <xf numFmtId="167" fontId="38" fillId="2" borderId="3" xfId="4" applyNumberFormat="1" applyFont="1" applyFill="1" applyBorder="1"/>
    <xf numFmtId="3" fontId="38" fillId="2" borderId="4" xfId="4" applyNumberFormat="1" applyFont="1" applyFill="1" applyBorder="1" applyAlignment="1">
      <alignment horizontal="right" indent="1"/>
    </xf>
    <xf numFmtId="167" fontId="38" fillId="2" borderId="4" xfId="4" applyNumberFormat="1" applyFont="1" applyFill="1" applyBorder="1" applyAlignment="1">
      <alignment horizontal="right" indent="1"/>
    </xf>
    <xf numFmtId="165" fontId="41" fillId="0" borderId="0" xfId="0" applyFont="1"/>
    <xf numFmtId="0" fontId="41" fillId="0" borderId="0" xfId="1" applyFont="1" applyAlignment="1">
      <alignment horizontal="right"/>
    </xf>
    <xf numFmtId="165" fontId="41" fillId="0" borderId="0" xfId="0" quotePrefix="1" applyFont="1" applyAlignment="1">
      <alignment horizontal="right"/>
    </xf>
    <xf numFmtId="165" fontId="38" fillId="0" borderId="0" xfId="0" applyFont="1"/>
    <xf numFmtId="165" fontId="20" fillId="2" borderId="6" xfId="0" applyFont="1" applyFill="1" applyBorder="1" applyAlignment="1">
      <alignment horizontal="left"/>
    </xf>
    <xf numFmtId="165" fontId="20" fillId="0" borderId="0" xfId="0" applyFont="1"/>
    <xf numFmtId="0" fontId="20" fillId="2" borderId="0" xfId="0" applyNumberFormat="1" applyFont="1" applyFill="1" applyAlignment="1">
      <alignment horizontal="left"/>
    </xf>
    <xf numFmtId="167" fontId="20" fillId="2" borderId="0" xfId="9" applyNumberFormat="1" applyFont="1" applyFill="1" applyAlignment="1">
      <alignment horizontal="right" indent="1"/>
    </xf>
    <xf numFmtId="165" fontId="38" fillId="2" borderId="6" xfId="0" applyFont="1" applyFill="1" applyBorder="1" applyAlignment="1">
      <alignment horizontal="left"/>
    </xf>
    <xf numFmtId="167" fontId="38" fillId="2" borderId="6" xfId="9" applyNumberFormat="1" applyFont="1" applyFill="1" applyBorder="1" applyAlignment="1">
      <alignment horizontal="right" indent="1"/>
    </xf>
    <xf numFmtId="165" fontId="41" fillId="0" borderId="0" xfId="0" applyFont="1" applyAlignment="1">
      <alignment horizontal="right"/>
    </xf>
    <xf numFmtId="165" fontId="20" fillId="0" borderId="0" xfId="7" applyFont="1" applyAlignment="1">
      <alignment horizontal="left" readingOrder="1"/>
    </xf>
    <xf numFmtId="0" fontId="38" fillId="2" borderId="0" xfId="10" applyNumberFormat="1" applyFont="1" applyFill="1" applyBorder="1" applyAlignment="1">
      <alignment vertical="center"/>
    </xf>
    <xf numFmtId="165" fontId="38" fillId="0" borderId="0" xfId="0" applyFont="1" applyAlignment="1">
      <alignment horizontal="left" vertical="center" wrapText="1" readingOrder="1"/>
    </xf>
    <xf numFmtId="165" fontId="38" fillId="0" borderId="9" xfId="0" applyFont="1" applyBorder="1" applyAlignment="1">
      <alignment horizontal="left" vertical="center" wrapText="1" readingOrder="1"/>
    </xf>
    <xf numFmtId="0" fontId="38" fillId="0" borderId="0" xfId="2" applyFont="1" applyAlignment="1">
      <alignment vertical="top" wrapText="1"/>
    </xf>
    <xf numFmtId="165" fontId="20" fillId="0" borderId="1" xfId="0" applyFont="1" applyBorder="1"/>
    <xf numFmtId="165" fontId="38" fillId="2" borderId="0" xfId="0" applyFont="1" applyFill="1"/>
    <xf numFmtId="165" fontId="38" fillId="2" borderId="1" xfId="0" applyFont="1" applyFill="1" applyBorder="1"/>
    <xf numFmtId="165" fontId="38" fillId="2" borderId="1" xfId="0" applyFont="1" applyFill="1" applyBorder="1" applyAlignment="1">
      <alignment horizontal="right"/>
    </xf>
    <xf numFmtId="165" fontId="38" fillId="2" borderId="1" xfId="0" applyFont="1" applyFill="1" applyBorder="1" applyAlignment="1">
      <alignment horizontal="right" wrapText="1"/>
    </xf>
    <xf numFmtId="165" fontId="20" fillId="2" borderId="0" xfId="0" applyFont="1" applyFill="1"/>
    <xf numFmtId="3" fontId="20" fillId="2" borderId="0" xfId="0" applyNumberFormat="1" applyFont="1" applyFill="1" applyAlignment="1">
      <alignment horizontal="right" vertical="center"/>
    </xf>
    <xf numFmtId="3" fontId="38" fillId="2" borderId="1" xfId="0" applyNumberFormat="1" applyFont="1" applyFill="1" applyBorder="1"/>
    <xf numFmtId="3" fontId="20" fillId="2" borderId="0" xfId="9" applyNumberFormat="1" applyFont="1" applyFill="1" applyAlignment="1">
      <alignment horizontal="right" indent="1"/>
    </xf>
    <xf numFmtId="3" fontId="38" fillId="2" borderId="6" xfId="9" applyNumberFormat="1" applyFont="1" applyFill="1" applyBorder="1" applyAlignment="1">
      <alignment horizontal="right" indent="1"/>
    </xf>
    <xf numFmtId="169" fontId="20" fillId="0" borderId="0" xfId="0" applyNumberFormat="1" applyFont="1"/>
    <xf numFmtId="0" fontId="38" fillId="0" borderId="0" xfId="6" applyFont="1" applyAlignment="1">
      <alignment vertical="top" wrapText="1"/>
    </xf>
    <xf numFmtId="165" fontId="20" fillId="2" borderId="0" xfId="0" applyFont="1" applyFill="1" applyAlignment="1">
      <alignment horizontal="left"/>
    </xf>
    <xf numFmtId="0" fontId="20" fillId="0" borderId="0" xfId="6" applyFont="1" applyAlignment="1">
      <alignment horizontal="left" vertical="top" wrapText="1"/>
    </xf>
    <xf numFmtId="0" fontId="33" fillId="0" borderId="0" xfId="11" applyFont="1" applyAlignment="1">
      <alignment horizontal="right"/>
    </xf>
    <xf numFmtId="0" fontId="11" fillId="0" borderId="0" xfId="16"/>
    <xf numFmtId="0" fontId="23" fillId="0" borderId="0" xfId="16" applyFont="1"/>
    <xf numFmtId="0" fontId="34" fillId="0" borderId="0" xfId="16" applyFont="1"/>
    <xf numFmtId="0" fontId="35" fillId="0" borderId="0" xfId="16" applyFont="1"/>
    <xf numFmtId="0" fontId="9" fillId="0" borderId="0" xfId="16" applyFont="1"/>
    <xf numFmtId="0" fontId="9" fillId="0" borderId="0" xfId="16" applyFont="1" applyAlignment="1">
      <alignment horizontal="right" vertical="center"/>
    </xf>
    <xf numFmtId="0" fontId="35" fillId="2" borderId="0" xfId="16" applyFont="1" applyFill="1" applyAlignment="1">
      <alignment horizontal="left" indent="1"/>
    </xf>
    <xf numFmtId="0" fontId="43" fillId="2" borderId="0" xfId="16" applyFont="1" applyFill="1" applyAlignment="1">
      <alignment horizontal="right" vertical="center"/>
    </xf>
    <xf numFmtId="0" fontId="38" fillId="2" borderId="0" xfId="17" applyFont="1" applyFill="1" applyBorder="1" applyAlignment="1" applyProtection="1">
      <alignment horizontal="left"/>
    </xf>
    <xf numFmtId="0" fontId="45" fillId="0" borderId="0" xfId="16" applyFont="1" applyAlignment="1">
      <alignment horizontal="right"/>
    </xf>
    <xf numFmtId="0" fontId="26" fillId="0" borderId="0" xfId="11" applyFont="1" applyAlignment="1">
      <alignment horizontal="right"/>
    </xf>
    <xf numFmtId="0" fontId="26" fillId="0" borderId="0" xfId="11" applyFont="1" applyAlignment="1">
      <alignment horizontal="left"/>
    </xf>
    <xf numFmtId="3" fontId="26" fillId="0" borderId="0" xfId="11" applyNumberFormat="1" applyFont="1"/>
    <xf numFmtId="165" fontId="38" fillId="0" borderId="0" xfId="0" quotePrefix="1" applyFont="1"/>
    <xf numFmtId="177" fontId="20" fillId="2" borderId="0" xfId="13" applyNumberFormat="1" applyFont="1" applyFill="1" applyAlignment="1" applyProtection="1">
      <alignment horizontal="right" vertical="center"/>
    </xf>
    <xf numFmtId="177" fontId="38" fillId="2" borderId="1" xfId="13" applyNumberFormat="1" applyFont="1" applyFill="1" applyBorder="1" applyAlignment="1" applyProtection="1">
      <alignment horizontal="right"/>
    </xf>
    <xf numFmtId="0" fontId="38" fillId="0" borderId="5" xfId="11" applyFont="1" applyBorder="1" applyAlignment="1">
      <alignment horizontal="center"/>
    </xf>
    <xf numFmtId="0" fontId="38" fillId="0" borderId="5" xfId="11" applyFont="1" applyBorder="1" applyAlignment="1">
      <alignment horizontal="right"/>
    </xf>
    <xf numFmtId="0" fontId="20" fillId="0" borderId="0" xfId="11" applyFont="1"/>
    <xf numFmtId="0" fontId="38" fillId="0" borderId="4" xfId="11" applyFont="1" applyBorder="1" applyAlignment="1">
      <alignment horizontal="center"/>
    </xf>
    <xf numFmtId="0" fontId="38" fillId="0" borderId="4" xfId="11" applyFont="1" applyBorder="1" applyAlignment="1">
      <alignment horizontal="right"/>
    </xf>
    <xf numFmtId="3" fontId="20" fillId="0" borderId="0" xfId="11" applyNumberFormat="1" applyFont="1" applyAlignment="1">
      <alignment horizontal="right"/>
    </xf>
    <xf numFmtId="175" fontId="20" fillId="0" borderId="0" xfId="11" applyNumberFormat="1" applyFont="1" applyAlignment="1">
      <alignment horizontal="right"/>
    </xf>
    <xf numFmtId="171" fontId="20" fillId="0" borderId="0" xfId="11" applyNumberFormat="1" applyFont="1"/>
    <xf numFmtId="1" fontId="20" fillId="0" borderId="0" xfId="12" applyNumberFormat="1" applyFont="1"/>
    <xf numFmtId="174" fontId="20" fillId="0" borderId="0" xfId="11" quotePrefix="1" applyNumberFormat="1" applyFont="1" applyAlignment="1">
      <alignment horizontal="left"/>
    </xf>
    <xf numFmtId="165" fontId="47" fillId="0" borderId="0" xfId="4" applyFont="1" applyAlignment="1">
      <alignment horizontal="left" vertical="center" indent="1"/>
    </xf>
    <xf numFmtId="0" fontId="20" fillId="0" borderId="0" xfId="6" applyFont="1"/>
    <xf numFmtId="165" fontId="20" fillId="0" borderId="0" xfId="0" quotePrefix="1" applyFont="1"/>
    <xf numFmtId="0" fontId="20" fillId="0" borderId="0" xfId="0" applyNumberFormat="1" applyFont="1" applyAlignment="1">
      <alignment horizontal="left"/>
    </xf>
    <xf numFmtId="167" fontId="20" fillId="0" borderId="0" xfId="9" applyNumberFormat="1" applyFont="1" applyAlignment="1">
      <alignment horizontal="right" indent="1"/>
    </xf>
    <xf numFmtId="165" fontId="20" fillId="0" borderId="6" xfId="0" applyFont="1" applyBorder="1" applyAlignment="1">
      <alignment horizontal="left"/>
    </xf>
    <xf numFmtId="1" fontId="38" fillId="0" borderId="6" xfId="4" applyNumberFormat="1" applyFont="1" applyBorder="1" applyAlignment="1">
      <alignment horizontal="right" indent="1"/>
    </xf>
    <xf numFmtId="0" fontId="20" fillId="0" borderId="7" xfId="0" applyNumberFormat="1" applyFont="1" applyBorder="1" applyAlignment="1">
      <alignment horizontal="left"/>
    </xf>
    <xf numFmtId="167" fontId="20" fillId="0" borderId="7" xfId="9" applyNumberFormat="1" applyFont="1" applyBorder="1" applyAlignment="1">
      <alignment horizontal="right" indent="1"/>
    </xf>
    <xf numFmtId="1" fontId="20" fillId="2" borderId="0" xfId="4" applyNumberFormat="1" applyFont="1" applyFill="1" applyAlignment="1">
      <alignment horizontal="right" indent="1"/>
    </xf>
    <xf numFmtId="165" fontId="50" fillId="6" borderId="13" xfId="21" applyAlignment="1">
      <alignment vertical="center"/>
    </xf>
    <xf numFmtId="165" fontId="50" fillId="6" borderId="13" xfId="26" quotePrefix="1" applyAlignment="1">
      <alignment horizontal="center" vertical="center"/>
    </xf>
    <xf numFmtId="165" fontId="50" fillId="6" borderId="13" xfId="26" applyAlignment="1">
      <alignment horizontal="center" vertical="center"/>
    </xf>
    <xf numFmtId="167" fontId="51" fillId="4" borderId="13" xfId="23">
      <alignment horizontal="right" vertical="center"/>
    </xf>
    <xf numFmtId="165" fontId="50" fillId="6" borderId="16" xfId="30" applyAlignment="1">
      <alignment vertical="center"/>
    </xf>
    <xf numFmtId="167" fontId="55" fillId="0" borderId="0" xfId="4" applyNumberFormat="1" applyFont="1"/>
    <xf numFmtId="177" fontId="55" fillId="0" borderId="0" xfId="13" applyNumberFormat="1" applyFont="1" applyFill="1" applyBorder="1" applyProtection="1"/>
    <xf numFmtId="178" fontId="20" fillId="2" borderId="0" xfId="18" applyNumberFormat="1" applyFont="1" applyFill="1" applyBorder="1" applyAlignment="1" applyProtection="1">
      <alignment horizontal="right" indent="1"/>
    </xf>
    <xf numFmtId="0" fontId="58" fillId="0" borderId="0" xfId="6" applyFont="1"/>
    <xf numFmtId="165" fontId="59" fillId="0" borderId="0" xfId="0" applyFont="1" applyAlignment="1">
      <alignment horizontal="center"/>
    </xf>
    <xf numFmtId="165" fontId="60" fillId="0" borderId="0" xfId="0" applyFont="1" applyAlignment="1">
      <alignment horizontal="center"/>
    </xf>
    <xf numFmtId="165" fontId="61" fillId="4" borderId="13" xfId="25" quotePrefix="1" applyFont="1" applyAlignment="1">
      <alignment horizontal="left" vertical="center"/>
    </xf>
    <xf numFmtId="167" fontId="62" fillId="0" borderId="0" xfId="0" applyNumberFormat="1" applyFont="1"/>
    <xf numFmtId="165" fontId="60" fillId="0" borderId="0" xfId="0" applyFont="1"/>
    <xf numFmtId="165" fontId="63" fillId="5" borderId="13" xfId="27" quotePrefix="1" applyFont="1" applyAlignment="1">
      <alignment horizontal="left" vertical="center"/>
    </xf>
    <xf numFmtId="167" fontId="64" fillId="5" borderId="13" xfId="20" applyFont="1">
      <alignment horizontal="right" vertical="center"/>
    </xf>
    <xf numFmtId="165" fontId="65" fillId="8" borderId="17" xfId="0" applyFont="1" applyFill="1" applyBorder="1" applyAlignment="1">
      <alignment horizontal="center"/>
    </xf>
    <xf numFmtId="165" fontId="62" fillId="0" borderId="0" xfId="0" applyFont="1"/>
    <xf numFmtId="171" fontId="62" fillId="0" borderId="0" xfId="0" applyNumberFormat="1" applyFont="1"/>
    <xf numFmtId="165" fontId="50" fillId="5" borderId="13" xfId="33" quotePrefix="1" applyAlignment="1">
      <alignment horizontal="center"/>
    </xf>
    <xf numFmtId="165" fontId="50" fillId="5" borderId="13" xfId="33" applyAlignment="1">
      <alignment horizontal="center"/>
    </xf>
    <xf numFmtId="165" fontId="66" fillId="9" borderId="18" xfId="33" applyFont="1" applyFill="1" applyBorder="1" applyAlignment="1">
      <alignment horizontal="center"/>
    </xf>
    <xf numFmtId="165" fontId="67" fillId="8" borderId="0" xfId="0" applyFont="1" applyFill="1"/>
    <xf numFmtId="169" fontId="67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50" fillId="10" borderId="13" xfId="29" quotePrefix="1" applyFill="1" applyAlignment="1">
      <alignment horizontal="center"/>
    </xf>
    <xf numFmtId="3" fontId="62" fillId="0" borderId="0" xfId="0" applyNumberFormat="1" applyFont="1"/>
    <xf numFmtId="0" fontId="20" fillId="2" borderId="7" xfId="0" applyNumberFormat="1" applyFont="1" applyFill="1" applyBorder="1" applyAlignment="1">
      <alignment horizontal="left"/>
    </xf>
    <xf numFmtId="167" fontId="20" fillId="2" borderId="7" xfId="9" applyNumberFormat="1" applyFont="1" applyFill="1" applyBorder="1" applyAlignment="1">
      <alignment horizontal="right" indent="1"/>
    </xf>
    <xf numFmtId="0" fontId="68" fillId="0" borderId="0" xfId="6" applyFont="1"/>
    <xf numFmtId="0" fontId="20" fillId="0" borderId="0" xfId="0" applyNumberFormat="1" applyFont="1" applyAlignment="1">
      <alignment horizontal="center"/>
    </xf>
    <xf numFmtId="165" fontId="38" fillId="2" borderId="19" xfId="0" quotePrefix="1" applyFont="1" applyFill="1" applyBorder="1"/>
    <xf numFmtId="0" fontId="20" fillId="2" borderId="19" xfId="0" applyNumberFormat="1" applyFont="1" applyFill="1" applyBorder="1" applyAlignment="1">
      <alignment horizontal="center"/>
    </xf>
    <xf numFmtId="165" fontId="20" fillId="0" borderId="0" xfId="0" applyFont="1" applyAlignment="1">
      <alignment horizontal="center"/>
    </xf>
    <xf numFmtId="3" fontId="20" fillId="2" borderId="0" xfId="0" applyNumberFormat="1" applyFont="1" applyFill="1"/>
    <xf numFmtId="165" fontId="20" fillId="2" borderId="7" xfId="0" applyFont="1" applyFill="1" applyBorder="1"/>
    <xf numFmtId="3" fontId="20" fillId="2" borderId="7" xfId="0" applyNumberFormat="1" applyFont="1" applyFill="1" applyBorder="1"/>
    <xf numFmtId="165" fontId="20" fillId="2" borderId="20" xfId="0" applyFont="1" applyFill="1" applyBorder="1"/>
    <xf numFmtId="3" fontId="20" fillId="2" borderId="20" xfId="0" applyNumberFormat="1" applyFont="1" applyFill="1" applyBorder="1"/>
    <xf numFmtId="169" fontId="20" fillId="2" borderId="20" xfId="0" applyNumberFormat="1" applyFont="1" applyFill="1" applyBorder="1"/>
    <xf numFmtId="165" fontId="20" fillId="0" borderId="0" xfId="0" applyFont="1" applyAlignment="1">
      <alignment horizontal="left" indent="1"/>
    </xf>
    <xf numFmtId="169" fontId="20" fillId="0" borderId="0" xfId="0" applyNumberFormat="1" applyFont="1" applyAlignment="1">
      <alignment horizontal="center"/>
    </xf>
    <xf numFmtId="165" fontId="20" fillId="0" borderId="0" xfId="0" applyFont="1" applyAlignment="1">
      <alignment horizontal="right"/>
    </xf>
    <xf numFmtId="14" fontId="20" fillId="2" borderId="0" xfId="0" applyNumberFormat="1" applyFont="1" applyFill="1"/>
    <xf numFmtId="167" fontId="20" fillId="2" borderId="0" xfId="0" applyNumberFormat="1" applyFont="1" applyFill="1"/>
    <xf numFmtId="165" fontId="20" fillId="2" borderId="0" xfId="0" applyFont="1" applyFill="1" applyAlignment="1">
      <alignment horizontal="left" indent="1"/>
    </xf>
    <xf numFmtId="169" fontId="20" fillId="2" borderId="7" xfId="0" applyNumberFormat="1" applyFont="1" applyFill="1" applyBorder="1"/>
    <xf numFmtId="165" fontId="20" fillId="2" borderId="19" xfId="0" quotePrefix="1" applyFont="1" applyFill="1" applyBorder="1"/>
    <xf numFmtId="0" fontId="20" fillId="2" borderId="19" xfId="0" applyNumberFormat="1" applyFont="1" applyFill="1" applyBorder="1"/>
    <xf numFmtId="0" fontId="20" fillId="2" borderId="19" xfId="0" quotePrefix="1" applyNumberFormat="1" applyFont="1" applyFill="1" applyBorder="1"/>
    <xf numFmtId="171" fontId="20" fillId="2" borderId="7" xfId="13" applyNumberFormat="1" applyFont="1" applyFill="1" applyBorder="1"/>
    <xf numFmtId="0" fontId="20" fillId="0" borderId="0" xfId="0" applyNumberFormat="1" applyFont="1"/>
    <xf numFmtId="0" fontId="20" fillId="2" borderId="3" xfId="11" applyFont="1" applyFill="1" applyBorder="1" applyAlignment="1">
      <alignment horizontal="center"/>
    </xf>
    <xf numFmtId="0" fontId="20" fillId="2" borderId="3" xfId="11" applyFont="1" applyFill="1" applyBorder="1" applyAlignment="1">
      <alignment horizontal="right"/>
    </xf>
    <xf numFmtId="0" fontId="20" fillId="2" borderId="3" xfId="11" applyFont="1" applyFill="1" applyBorder="1" applyAlignment="1">
      <alignment horizontal="right" wrapText="1"/>
    </xf>
    <xf numFmtId="0" fontId="20" fillId="0" borderId="0" xfId="11" applyFont="1" applyAlignment="1">
      <alignment horizontal="right"/>
    </xf>
    <xf numFmtId="170" fontId="20" fillId="0" borderId="0" xfId="11" applyNumberFormat="1" applyFont="1" applyAlignment="1">
      <alignment horizontal="right"/>
    </xf>
    <xf numFmtId="0" fontId="20" fillId="2" borderId="0" xfId="11" applyFont="1" applyFill="1"/>
    <xf numFmtId="172" fontId="20" fillId="2" borderId="0" xfId="11" applyNumberFormat="1" applyFont="1" applyFill="1"/>
    <xf numFmtId="3" fontId="20" fillId="2" borderId="0" xfId="11" applyNumberFormat="1" applyFont="1" applyFill="1"/>
    <xf numFmtId="0" fontId="20" fillId="0" borderId="0" xfId="3" applyFont="1"/>
    <xf numFmtId="170" fontId="20" fillId="0" borderId="0" xfId="11" applyNumberFormat="1" applyFont="1"/>
    <xf numFmtId="0" fontId="20" fillId="2" borderId="11" xfId="11" applyFont="1" applyFill="1" applyBorder="1"/>
    <xf numFmtId="172" fontId="20" fillId="2" borderId="11" xfId="11" applyNumberFormat="1" applyFont="1" applyFill="1" applyBorder="1"/>
    <xf numFmtId="0" fontId="20" fillId="2" borderId="4" xfId="11" applyFont="1" applyFill="1" applyBorder="1"/>
    <xf numFmtId="3" fontId="20" fillId="0" borderId="0" xfId="11" applyNumberFormat="1" applyFont="1"/>
    <xf numFmtId="1" fontId="20" fillId="0" borderId="0" xfId="11" applyNumberFormat="1" applyFont="1"/>
    <xf numFmtId="17" fontId="20" fillId="2" borderId="3" xfId="11" quotePrefix="1" applyNumberFormat="1" applyFont="1" applyFill="1" applyBorder="1" applyAlignment="1">
      <alignment horizontal="right"/>
    </xf>
    <xf numFmtId="169" fontId="60" fillId="0" borderId="0" xfId="0" applyNumberFormat="1" applyFont="1"/>
    <xf numFmtId="3" fontId="38" fillId="0" borderId="1" xfId="0" applyNumberFormat="1" applyFont="1" applyBorder="1"/>
    <xf numFmtId="3" fontId="20" fillId="0" borderId="1" xfId="0" applyNumberFormat="1" applyFont="1" applyBorder="1"/>
    <xf numFmtId="3" fontId="20" fillId="12" borderId="0" xfId="0" applyNumberFormat="1" applyFont="1" applyFill="1" applyAlignment="1">
      <alignment horizontal="right" vertical="center"/>
    </xf>
    <xf numFmtId="177" fontId="20" fillId="12" borderId="0" xfId="13" applyNumberFormat="1" applyFont="1" applyFill="1" applyAlignment="1" applyProtection="1">
      <alignment horizontal="right" vertical="center"/>
    </xf>
    <xf numFmtId="177" fontId="38" fillId="12" borderId="1" xfId="13" applyNumberFormat="1" applyFont="1" applyFill="1" applyBorder="1" applyAlignment="1" applyProtection="1">
      <alignment horizontal="right"/>
    </xf>
    <xf numFmtId="165" fontId="69" fillId="13" borderId="13" xfId="41" applyAlignment="1">
      <alignment vertical="center"/>
    </xf>
    <xf numFmtId="165" fontId="69" fillId="13" borderId="13" xfId="39" quotePrefix="1" applyAlignment="1">
      <alignment horizontal="center"/>
    </xf>
    <xf numFmtId="165" fontId="69" fillId="13" borderId="13" xfId="39" applyAlignment="1">
      <alignment horizontal="center"/>
    </xf>
    <xf numFmtId="165" fontId="70" fillId="4" borderId="13" xfId="42" quotePrefix="1" applyAlignment="1">
      <alignment horizontal="left" vertical="center"/>
    </xf>
    <xf numFmtId="0" fontId="20" fillId="0" borderId="0" xfId="4" applyNumberFormat="1" applyFont="1" applyAlignment="1">
      <alignment horizontal="left" wrapText="1"/>
    </xf>
    <xf numFmtId="171" fontId="20" fillId="0" borderId="9" xfId="0" applyNumberFormat="1" applyFont="1" applyBorder="1" applyAlignment="1">
      <alignment horizontal="right" vertical="center" wrapText="1" readingOrder="1"/>
    </xf>
    <xf numFmtId="171" fontId="58" fillId="11" borderId="0" xfId="0" applyNumberFormat="1" applyFont="1" applyFill="1" applyAlignment="1">
      <alignment horizontal="right" vertical="center" wrapText="1"/>
    </xf>
    <xf numFmtId="165" fontId="58" fillId="11" borderId="0" xfId="0" applyFont="1" applyFill="1" applyAlignment="1">
      <alignment horizontal="right" vertical="center" wrapText="1"/>
    </xf>
    <xf numFmtId="171" fontId="20" fillId="11" borderId="9" xfId="0" applyNumberFormat="1" applyFont="1" applyFill="1" applyBorder="1" applyAlignment="1">
      <alignment horizontal="right" vertical="center" wrapText="1"/>
    </xf>
    <xf numFmtId="165" fontId="20" fillId="11" borderId="10" xfId="0" applyFont="1" applyFill="1" applyBorder="1" applyAlignment="1">
      <alignment horizontal="right" vertical="center" wrapText="1"/>
    </xf>
    <xf numFmtId="3" fontId="58" fillId="11" borderId="0" xfId="0" applyNumberFormat="1" applyFont="1" applyFill="1" applyAlignment="1">
      <alignment horizontal="right" vertical="center" wrapText="1"/>
    </xf>
    <xf numFmtId="0" fontId="58" fillId="0" borderId="0" xfId="6" applyFont="1" applyAlignment="1">
      <alignment horizontal="left" vertical="top" wrapText="1"/>
    </xf>
    <xf numFmtId="165" fontId="38" fillId="0" borderId="0" xfId="7" applyFont="1" applyAlignment="1">
      <alignment horizontal="left" readingOrder="1"/>
    </xf>
    <xf numFmtId="0" fontId="5" fillId="0" borderId="0" xfId="47" applyAlignment="1">
      <alignment horizontal="center" vertical="center" wrapText="1"/>
    </xf>
    <xf numFmtId="0" fontId="5" fillId="0" borderId="0" xfId="47"/>
    <xf numFmtId="14" fontId="5" fillId="0" borderId="0" xfId="47" applyNumberFormat="1"/>
    <xf numFmtId="3" fontId="71" fillId="0" borderId="24" xfId="47" applyNumberFormat="1" applyFont="1" applyBorder="1" applyAlignment="1">
      <alignment horizontal="right" vertical="center"/>
    </xf>
    <xf numFmtId="167" fontId="71" fillId="0" borderId="24" xfId="47" applyNumberFormat="1" applyFont="1" applyBorder="1" applyAlignment="1">
      <alignment horizontal="right" vertical="center"/>
    </xf>
    <xf numFmtId="171" fontId="5" fillId="0" borderId="0" xfId="47" applyNumberFormat="1"/>
    <xf numFmtId="1" fontId="5" fillId="0" borderId="0" xfId="47" applyNumberFormat="1"/>
    <xf numFmtId="180" fontId="20" fillId="0" borderId="0" xfId="0" applyNumberFormat="1" applyFont="1"/>
    <xf numFmtId="0" fontId="20" fillId="0" borderId="0" xfId="4" applyNumberFormat="1" applyFont="1" applyAlignment="1">
      <alignment horizontal="justify"/>
    </xf>
    <xf numFmtId="3" fontId="71" fillId="0" borderId="0" xfId="47" applyNumberFormat="1" applyFont="1" applyAlignment="1">
      <alignment horizontal="right" vertical="center"/>
    </xf>
    <xf numFmtId="0" fontId="20" fillId="0" borderId="0" xfId="4" applyNumberFormat="1" applyFont="1" applyAlignment="1">
      <alignment wrapText="1"/>
    </xf>
    <xf numFmtId="0" fontId="20" fillId="0" borderId="0" xfId="4" applyNumberFormat="1" applyFont="1"/>
    <xf numFmtId="171" fontId="20" fillId="2" borderId="7" xfId="0" applyNumberFormat="1" applyFont="1" applyFill="1" applyBorder="1"/>
    <xf numFmtId="3" fontId="20" fillId="11" borderId="0" xfId="0" applyNumberFormat="1" applyFont="1" applyFill="1" applyAlignment="1">
      <alignment horizontal="right" vertical="center" wrapText="1"/>
    </xf>
    <xf numFmtId="165" fontId="20" fillId="11" borderId="8" xfId="0" applyFont="1" applyFill="1" applyBorder="1" applyAlignment="1">
      <alignment horizontal="right" vertical="center" wrapText="1"/>
    </xf>
    <xf numFmtId="165" fontId="73" fillId="14" borderId="13" xfId="48" applyAlignment="1">
      <alignment vertical="center"/>
    </xf>
    <xf numFmtId="165" fontId="73" fillId="14" borderId="13" xfId="50" quotePrefix="1" applyAlignment="1">
      <alignment horizontal="center"/>
    </xf>
    <xf numFmtId="165" fontId="73" fillId="14" borderId="13" xfId="50" applyAlignment="1">
      <alignment horizontal="center"/>
    </xf>
    <xf numFmtId="165" fontId="52" fillId="4" borderId="13" xfId="54" quotePrefix="1" applyAlignment="1">
      <alignment horizontal="left" vertical="center"/>
    </xf>
    <xf numFmtId="165" fontId="53" fillId="5" borderId="13" xfId="56" quotePrefix="1" applyAlignment="1">
      <alignment horizontal="left" vertical="center"/>
    </xf>
    <xf numFmtId="165" fontId="50" fillId="6" borderId="13" xfId="53" applyAlignment="1">
      <alignment horizontal="center"/>
    </xf>
    <xf numFmtId="165" fontId="52" fillId="4" borderId="13" xfId="54" applyAlignment="1">
      <alignment horizontal="left" vertical="center"/>
    </xf>
    <xf numFmtId="165" fontId="38" fillId="2" borderId="0" xfId="0" quotePrefix="1" applyFont="1" applyFill="1"/>
    <xf numFmtId="0" fontId="20" fillId="2" borderId="0" xfId="0" applyNumberFormat="1" applyFont="1" applyFill="1" applyAlignment="1">
      <alignment horizontal="center"/>
    </xf>
    <xf numFmtId="169" fontId="20" fillId="2" borderId="0" xfId="0" applyNumberFormat="1" applyFont="1" applyFill="1"/>
    <xf numFmtId="171" fontId="20" fillId="2" borderId="0" xfId="0" applyNumberFormat="1" applyFont="1" applyFill="1"/>
    <xf numFmtId="181" fontId="0" fillId="0" borderId="0" xfId="0" applyNumberFormat="1"/>
    <xf numFmtId="168" fontId="51" fillId="4" borderId="13" xfId="55" applyAlignment="1">
      <alignment horizontal="right" vertical="center"/>
    </xf>
    <xf numFmtId="10" fontId="51" fillId="4" borderId="13" xfId="24" applyAlignment="1">
      <alignment horizontal="right" vertical="center"/>
    </xf>
    <xf numFmtId="168" fontId="49" fillId="5" borderId="13" xfId="57" applyAlignment="1">
      <alignment horizontal="right" vertical="center"/>
    </xf>
    <xf numFmtId="10" fontId="49" fillId="5" borderId="13" xfId="58" applyAlignment="1">
      <alignment horizontal="right" vertical="center"/>
    </xf>
    <xf numFmtId="168" fontId="21" fillId="4" borderId="13" xfId="45" applyAlignment="1">
      <alignment horizontal="right" vertical="center"/>
    </xf>
    <xf numFmtId="165" fontId="73" fillId="13" borderId="13" xfId="49" quotePrefix="1" applyAlignment="1">
      <alignment horizontal="left" vertical="center"/>
    </xf>
    <xf numFmtId="168" fontId="73" fillId="13" borderId="13" xfId="51" applyAlignment="1">
      <alignment horizontal="right" vertical="center"/>
    </xf>
    <xf numFmtId="167" fontId="51" fillId="4" borderId="13" xfId="23" applyAlignment="1">
      <alignment horizontal="right" vertical="center"/>
    </xf>
    <xf numFmtId="167" fontId="49" fillId="5" borderId="13" xfId="20" applyAlignment="1">
      <alignment horizontal="right" vertical="center"/>
    </xf>
    <xf numFmtId="179" fontId="21" fillId="4" borderId="13" xfId="40" applyAlignment="1">
      <alignment horizontal="right" vertical="center"/>
    </xf>
    <xf numFmtId="165" fontId="69" fillId="13" borderId="13" xfId="44" quotePrefix="1" applyAlignment="1">
      <alignment horizontal="left" vertical="center"/>
    </xf>
    <xf numFmtId="165" fontId="69" fillId="13" borderId="13" xfId="44" applyAlignment="1">
      <alignment horizontal="left" vertical="center"/>
    </xf>
    <xf numFmtId="179" fontId="69" fillId="13" borderId="13" xfId="43" applyAlignment="1">
      <alignment horizontal="right" vertical="center"/>
    </xf>
    <xf numFmtId="0" fontId="3" fillId="0" borderId="0" xfId="47" applyFont="1" applyAlignment="1">
      <alignment horizontal="center" vertical="center" wrapText="1"/>
    </xf>
    <xf numFmtId="1" fontId="20" fillId="0" borderId="0" xfId="3" applyNumberFormat="1" applyFont="1"/>
    <xf numFmtId="165" fontId="0" fillId="0" borderId="0" xfId="0" applyFill="1"/>
    <xf numFmtId="165" fontId="67" fillId="0" borderId="0" xfId="0" applyFont="1" applyFill="1"/>
    <xf numFmtId="182" fontId="67" fillId="0" borderId="0" xfId="0" applyNumberFormat="1" applyFont="1" applyFill="1"/>
    <xf numFmtId="165" fontId="67" fillId="8" borderId="0" xfId="0" applyNumberFormat="1" applyFont="1" applyFill="1"/>
    <xf numFmtId="0" fontId="2" fillId="0" borderId="0" xfId="47" applyFont="1" applyAlignment="1">
      <alignment horizontal="center" vertical="center" wrapText="1"/>
    </xf>
    <xf numFmtId="165" fontId="50" fillId="6" borderId="13" xfId="53" quotePrefix="1" applyAlignment="1">
      <alignment horizontal="center"/>
    </xf>
    <xf numFmtId="0" fontId="20" fillId="0" borderId="0" xfId="4" applyNumberFormat="1" applyFont="1" applyAlignment="1">
      <alignment horizontal="justify"/>
    </xf>
    <xf numFmtId="0" fontId="20" fillId="0" borderId="0" xfId="4" applyNumberFormat="1" applyFont="1" applyAlignment="1">
      <alignment horizontal="left" wrapText="1"/>
    </xf>
    <xf numFmtId="0" fontId="20" fillId="0" borderId="5" xfId="4" applyNumberFormat="1" applyFont="1" applyBorder="1" applyAlignment="1">
      <alignment horizontal="justify" wrapText="1"/>
    </xf>
    <xf numFmtId="0" fontId="20" fillId="0" borderId="5" xfId="4" applyNumberFormat="1" applyFont="1" applyBorder="1" applyAlignment="1">
      <alignment horizontal="justify"/>
    </xf>
    <xf numFmtId="0" fontId="20" fillId="0" borderId="0" xfId="4" applyNumberFormat="1" applyFont="1" applyAlignment="1">
      <alignment horizontal="left"/>
    </xf>
    <xf numFmtId="165" fontId="38" fillId="0" borderId="0" xfId="4" applyFont="1" applyAlignment="1">
      <alignment horizontal="left" vertical="top" wrapText="1"/>
    </xf>
    <xf numFmtId="165" fontId="16" fillId="3" borderId="2" xfId="4" quotePrefix="1" applyFont="1" applyFill="1" applyBorder="1" applyAlignment="1">
      <alignment horizontal="right" indent="1"/>
    </xf>
    <xf numFmtId="0" fontId="16" fillId="3" borderId="2" xfId="4" applyNumberFormat="1" applyFont="1" applyFill="1" applyBorder="1" applyAlignment="1">
      <alignment horizontal="right" indent="1"/>
    </xf>
    <xf numFmtId="165" fontId="16" fillId="3" borderId="2" xfId="4" applyFont="1" applyFill="1" applyBorder="1" applyAlignment="1">
      <alignment horizontal="right" indent="1"/>
    </xf>
    <xf numFmtId="0" fontId="38" fillId="0" borderId="0" xfId="6" applyFont="1" applyAlignment="1">
      <alignment horizontal="left" vertical="top" wrapText="1"/>
    </xf>
    <xf numFmtId="0" fontId="38" fillId="0" borderId="0" xfId="2" applyFont="1" applyAlignment="1">
      <alignment horizontal="left" vertical="top" wrapText="1"/>
    </xf>
    <xf numFmtId="165" fontId="38" fillId="2" borderId="0" xfId="10" quotePrefix="1" applyNumberFormat="1" applyFont="1" applyFill="1" applyBorder="1" applyAlignment="1">
      <alignment horizontal="center" vertical="center"/>
    </xf>
    <xf numFmtId="0" fontId="38" fillId="2" borderId="8" xfId="10" applyNumberFormat="1" applyFont="1" applyFill="1" applyBorder="1" applyAlignment="1">
      <alignment horizontal="center" vertical="center"/>
    </xf>
    <xf numFmtId="0" fontId="38" fillId="2" borderId="0" xfId="10" applyNumberFormat="1" applyFont="1" applyFill="1" applyBorder="1" applyAlignment="1">
      <alignment horizontal="center" vertical="center"/>
    </xf>
    <xf numFmtId="165" fontId="20" fillId="2" borderId="20" xfId="0" applyFont="1" applyFill="1" applyBorder="1" applyAlignment="1">
      <alignment horizontal="center" wrapText="1"/>
    </xf>
    <xf numFmtId="165" fontId="20" fillId="2" borderId="7" xfId="0" applyFont="1" applyFill="1" applyBorder="1" applyAlignment="1">
      <alignment horizontal="center" wrapText="1"/>
    </xf>
    <xf numFmtId="165" fontId="70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50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50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50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70" fillId="4" borderId="22" xfId="42" quotePrefix="1" applyBorder="1" applyAlignment="1">
      <alignment horizontal="left" vertical="center"/>
    </xf>
    <xf numFmtId="165" fontId="50" fillId="10" borderId="15" xfId="29" applyFill="1" applyBorder="1" applyAlignment="1">
      <alignment horizontal="center"/>
    </xf>
    <xf numFmtId="165" fontId="50" fillId="10" borderId="14" xfId="29" applyFill="1" applyBorder="1" applyAlignment="1">
      <alignment horizontal="center"/>
    </xf>
    <xf numFmtId="165" fontId="38" fillId="2" borderId="12" xfId="0" applyFont="1" applyFill="1" applyBorder="1" applyAlignment="1">
      <alignment horizontal="center"/>
    </xf>
    <xf numFmtId="0" fontId="38" fillId="0" borderId="3" xfId="11" applyFont="1" applyBorder="1" applyAlignment="1">
      <alignment horizontal="center"/>
    </xf>
  </cellXfs>
  <cellStyles count="61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12" xfId="60" xr:uid="{E8335E95-8B56-4206-8E80-4F2445F731AF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004563"/>
      <color rgb="FFED7D31"/>
      <color rgb="FF44B114"/>
      <color rgb="FF385723"/>
      <color rgb="FFDAACA8"/>
      <color rgb="FF6FB114"/>
      <color rgb="FFCCCCFF"/>
      <color rgb="FFF5F5F5"/>
      <color rgb="FF92D050"/>
      <color rgb="FFE9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0155976217258556"/>
                  <c:y val="3.4405249343832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293659006909851"/>
                  <c:y val="0.11902950131233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88076490438695"/>
                      <c:h val="0.11809175853018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3325367186244563"/>
                  <c:y val="0.22483660130718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2.7423474299083765</c:v>
                </c:pt>
                <c:pt idx="1">
                  <c:v>5.8588226989891901</c:v>
                </c:pt>
                <c:pt idx="2">
                  <c:v>1.4981700677635519</c:v>
                </c:pt>
                <c:pt idx="3">
                  <c:v>20.21886069206877</c:v>
                </c:pt>
                <c:pt idx="4">
                  <c:v>4.5420781679334405</c:v>
                </c:pt>
                <c:pt idx="5">
                  <c:v>6.5442943110318764E-3</c:v>
                </c:pt>
                <c:pt idx="6">
                  <c:v>0.31871824589985598</c:v>
                </c:pt>
                <c:pt idx="7">
                  <c:v>0.10835334583966644</c:v>
                </c:pt>
                <c:pt idx="8">
                  <c:v>25.388246924480796</c:v>
                </c:pt>
                <c:pt idx="9">
                  <c:v>14.073583966010236</c:v>
                </c:pt>
                <c:pt idx="10">
                  <c:v>22.450733891740938</c:v>
                </c:pt>
                <c:pt idx="11">
                  <c:v>1.896621279049495</c:v>
                </c:pt>
                <c:pt idx="12">
                  <c:v>0.89691899600463743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417.21605209199998</c:v>
                </c:pt>
                <c:pt idx="1">
                  <c:v>351.91945956799998</c:v>
                </c:pt>
                <c:pt idx="2">
                  <c:v>494.62524202999998</c:v>
                </c:pt>
                <c:pt idx="3">
                  <c:v>450.50809918800002</c:v>
                </c:pt>
                <c:pt idx="4">
                  <c:v>445.30388932199997</c:v>
                </c:pt>
                <c:pt idx="5">
                  <c:v>451.57611214299999</c:v>
                </c:pt>
                <c:pt idx="6">
                  <c:v>539.41230620399995</c:v>
                </c:pt>
                <c:pt idx="7">
                  <c:v>576.58314895599995</c:v>
                </c:pt>
                <c:pt idx="8">
                  <c:v>476.80578518700003</c:v>
                </c:pt>
                <c:pt idx="9">
                  <c:v>633.36108812299994</c:v>
                </c:pt>
                <c:pt idx="10">
                  <c:v>503.334269565</c:v>
                </c:pt>
                <c:pt idx="11">
                  <c:v>456.98275017200001</c:v>
                </c:pt>
                <c:pt idx="12">
                  <c:v>426.90396357600002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5008.274547</c:v>
                </c:pt>
                <c:pt idx="1">
                  <c:v>4546.8185190000004</c:v>
                </c:pt>
                <c:pt idx="2">
                  <c:v>3741.5071119999998</c:v>
                </c:pt>
                <c:pt idx="3">
                  <c:v>3761.317407</c:v>
                </c:pt>
                <c:pt idx="4">
                  <c:v>4990.0784999999996</c:v>
                </c:pt>
                <c:pt idx="5">
                  <c:v>5160.7979530000002</c:v>
                </c:pt>
                <c:pt idx="6">
                  <c:v>4509.5937249999997</c:v>
                </c:pt>
                <c:pt idx="7">
                  <c:v>3470.8003560000002</c:v>
                </c:pt>
                <c:pt idx="8">
                  <c:v>3501.9478279999998</c:v>
                </c:pt>
                <c:pt idx="9">
                  <c:v>3508.441851</c:v>
                </c:pt>
                <c:pt idx="10">
                  <c:v>4324.513927</c:v>
                </c:pt>
                <c:pt idx="11">
                  <c:v>5046.9266749999997</c:v>
                </c:pt>
                <c:pt idx="12">
                  <c:v>5095.1742850000001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405.98618900000002</c:v>
                </c:pt>
                <c:pt idx="1">
                  <c:v>401.51815299999998</c:v>
                </c:pt>
                <c:pt idx="2">
                  <c:v>373.48109599999998</c:v>
                </c:pt>
                <c:pt idx="3">
                  <c:v>221.507746</c:v>
                </c:pt>
                <c:pt idx="4">
                  <c:v>212.48337599999999</c:v>
                </c:pt>
                <c:pt idx="5">
                  <c:v>268.85188900000003</c:v>
                </c:pt>
                <c:pt idx="6">
                  <c:v>206.83761699999999</c:v>
                </c:pt>
                <c:pt idx="7">
                  <c:v>209.65913499999999</c:v>
                </c:pt>
                <c:pt idx="8">
                  <c:v>215.542799</c:v>
                </c:pt>
                <c:pt idx="9">
                  <c:v>209.78753900000001</c:v>
                </c:pt>
                <c:pt idx="10">
                  <c:v>186.62787</c:v>
                </c:pt>
                <c:pt idx="11">
                  <c:v>204.82949600000001</c:v>
                </c:pt>
                <c:pt idx="12">
                  <c:v>219.71099799999999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4368.122343</c:v>
                </c:pt>
                <c:pt idx="1">
                  <c:v>4240.7949669999998</c:v>
                </c:pt>
                <c:pt idx="2">
                  <c:v>3454.248983</c:v>
                </c:pt>
                <c:pt idx="3">
                  <c:v>2337.3704469999998</c:v>
                </c:pt>
                <c:pt idx="4">
                  <c:v>2614.9533230000002</c:v>
                </c:pt>
                <c:pt idx="5">
                  <c:v>2758.3547979999998</c:v>
                </c:pt>
                <c:pt idx="6">
                  <c:v>1582.038761</c:v>
                </c:pt>
                <c:pt idx="7">
                  <c:v>1658.2651900000001</c:v>
                </c:pt>
                <c:pt idx="8">
                  <c:v>1494.878074</c:v>
                </c:pt>
                <c:pt idx="9">
                  <c:v>1487.7299780000001</c:v>
                </c:pt>
                <c:pt idx="10">
                  <c:v>1592.17821</c:v>
                </c:pt>
                <c:pt idx="11">
                  <c:v>2664.30753</c:v>
                </c:pt>
                <c:pt idx="12">
                  <c:v>2861.8686280000002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1285.767049</c:v>
                </c:pt>
                <c:pt idx="1">
                  <c:v>1439.480916</c:v>
                </c:pt>
                <c:pt idx="2">
                  <c:v>1261.5188949999999</c:v>
                </c:pt>
                <c:pt idx="3">
                  <c:v>995.11276299999997</c:v>
                </c:pt>
                <c:pt idx="4">
                  <c:v>1168.255881</c:v>
                </c:pt>
                <c:pt idx="5">
                  <c:v>1696.3680139999999</c:v>
                </c:pt>
                <c:pt idx="6">
                  <c:v>1363.1187210000001</c:v>
                </c:pt>
                <c:pt idx="7">
                  <c:v>1168.3265940000001</c:v>
                </c:pt>
                <c:pt idx="8">
                  <c:v>905.88350200000002</c:v>
                </c:pt>
                <c:pt idx="9">
                  <c:v>1325.4206670000001</c:v>
                </c:pt>
                <c:pt idx="10">
                  <c:v>1437.3193369999999</c:v>
                </c:pt>
                <c:pt idx="11">
                  <c:v>1472.538094</c:v>
                </c:pt>
                <c:pt idx="12">
                  <c:v>1387.788225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104.296549</c:v>
                </c:pt>
                <c:pt idx="1">
                  <c:v>106.0009465</c:v>
                </c:pt>
                <c:pt idx="2">
                  <c:v>108.36412799999999</c:v>
                </c:pt>
                <c:pt idx="3">
                  <c:v>89.150436999999997</c:v>
                </c:pt>
                <c:pt idx="4">
                  <c:v>102.220887</c:v>
                </c:pt>
                <c:pt idx="5">
                  <c:v>99.324207999999999</c:v>
                </c:pt>
                <c:pt idx="6">
                  <c:v>79.311832999999993</c:v>
                </c:pt>
                <c:pt idx="7">
                  <c:v>59.958961500000001</c:v>
                </c:pt>
                <c:pt idx="8">
                  <c:v>56.133749999999999</c:v>
                </c:pt>
                <c:pt idx="9">
                  <c:v>67.644769999999994</c:v>
                </c:pt>
                <c:pt idx="10">
                  <c:v>92.378640500000003</c:v>
                </c:pt>
                <c:pt idx="11">
                  <c:v>121.09500749999999</c:v>
                </c:pt>
                <c:pt idx="12">
                  <c:v>140.658547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9F42-499E-B56F-D4242A9F9E6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108.132823</c:v>
                </c:pt>
                <c:pt idx="1">
                  <c:v>186.60274100000001</c:v>
                </c:pt>
                <c:pt idx="2">
                  <c:v>124.172618</c:v>
                </c:pt>
                <c:pt idx="3">
                  <c:v>87.590190000000007</c:v>
                </c:pt>
                <c:pt idx="4">
                  <c:v>71.650867000000005</c:v>
                </c:pt>
                <c:pt idx="5">
                  <c:v>102.74207799999999</c:v>
                </c:pt>
                <c:pt idx="6">
                  <c:v>146.43423999999999</c:v>
                </c:pt>
                <c:pt idx="7">
                  <c:v>117.23571799999999</c:v>
                </c:pt>
                <c:pt idx="8">
                  <c:v>104.70831600000001</c:v>
                </c:pt>
                <c:pt idx="9">
                  <c:v>131.49637300000001</c:v>
                </c:pt>
                <c:pt idx="10">
                  <c:v>137.32529600000001</c:v>
                </c:pt>
                <c:pt idx="11">
                  <c:v>91.787369000000012</c:v>
                </c:pt>
                <c:pt idx="12">
                  <c:v>103.528627</c:v>
                </c:pt>
                <c:pt idx="13">
                  <c:v>150.37015199999999</c:v>
                </c:pt>
                <c:pt idx="14">
                  <c:v>150.233203</c:v>
                </c:pt>
                <c:pt idx="15">
                  <c:v>112.024271</c:v>
                </c:pt>
                <c:pt idx="16">
                  <c:v>106.78831699999999</c:v>
                </c:pt>
                <c:pt idx="17">
                  <c:v>137.20440900000003</c:v>
                </c:pt>
                <c:pt idx="18">
                  <c:v>132.11904000000001</c:v>
                </c:pt>
                <c:pt idx="19">
                  <c:v>120.669493</c:v>
                </c:pt>
                <c:pt idx="20">
                  <c:v>168.76360399999999</c:v>
                </c:pt>
                <c:pt idx="21">
                  <c:v>55.577255999999998</c:v>
                </c:pt>
                <c:pt idx="22">
                  <c:v>76.483095000000006</c:v>
                </c:pt>
                <c:pt idx="23">
                  <c:v>161.82763299999999</c:v>
                </c:pt>
                <c:pt idx="24">
                  <c:v>191.41762</c:v>
                </c:pt>
                <c:pt idx="25">
                  <c:v>124.158351</c:v>
                </c:pt>
                <c:pt idx="26">
                  <c:v>50.326946999999997</c:v>
                </c:pt>
                <c:pt idx="27">
                  <c:v>100.123228</c:v>
                </c:pt>
                <c:pt idx="28">
                  <c:v>143.47919899999999</c:v>
                </c:pt>
                <c:pt idx="29">
                  <c:v>136.87279100000001</c:v>
                </c:pt>
                <c:pt idx="30">
                  <c:v>116.11313700000001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13.416892220588593</c:v>
                </c:pt>
                <c:pt idx="1">
                  <c:v>23.484397129656813</c:v>
                </c:pt>
                <c:pt idx="2">
                  <c:v>17.510400582504538</c:v>
                </c:pt>
                <c:pt idx="3">
                  <c:v>13.150624909587528</c:v>
                </c:pt>
                <c:pt idx="4">
                  <c:v>10.11411438599032</c:v>
                </c:pt>
                <c:pt idx="5">
                  <c:v>14.043103183580696</c:v>
                </c:pt>
                <c:pt idx="6">
                  <c:v>19.697316383227694</c:v>
                </c:pt>
                <c:pt idx="7">
                  <c:v>15.964466201407127</c:v>
                </c:pt>
                <c:pt idx="8">
                  <c:v>14.216526819272071</c:v>
                </c:pt>
                <c:pt idx="9">
                  <c:v>18.827867047290084</c:v>
                </c:pt>
                <c:pt idx="10">
                  <c:v>20.340693129169569</c:v>
                </c:pt>
                <c:pt idx="11">
                  <c:v>12.940025032012445</c:v>
                </c:pt>
                <c:pt idx="12">
                  <c:v>15.219858750947186</c:v>
                </c:pt>
                <c:pt idx="13">
                  <c:v>20.856372098217761</c:v>
                </c:pt>
                <c:pt idx="14">
                  <c:v>22.411459373777287</c:v>
                </c:pt>
                <c:pt idx="15">
                  <c:v>16.864403425274077</c:v>
                </c:pt>
                <c:pt idx="16">
                  <c:v>16.222636284992436</c:v>
                </c:pt>
                <c:pt idx="17">
                  <c:v>20.4112927369152</c:v>
                </c:pt>
                <c:pt idx="18">
                  <c:v>18.729366828532644</c:v>
                </c:pt>
                <c:pt idx="19">
                  <c:v>17.345350378288664</c:v>
                </c:pt>
                <c:pt idx="20">
                  <c:v>23.249858782940958</c:v>
                </c:pt>
                <c:pt idx="21">
                  <c:v>8.0779788502296554</c:v>
                </c:pt>
                <c:pt idx="22">
                  <c:v>11.003044799862218</c:v>
                </c:pt>
                <c:pt idx="23">
                  <c:v>24.019353488167052</c:v>
                </c:pt>
                <c:pt idx="24">
                  <c:v>29.219549305811309</c:v>
                </c:pt>
                <c:pt idx="25">
                  <c:v>17.434398778319117</c:v>
                </c:pt>
                <c:pt idx="26">
                  <c:v>6.8808057041109247</c:v>
                </c:pt>
                <c:pt idx="27">
                  <c:v>13.378722968582149</c:v>
                </c:pt>
                <c:pt idx="28">
                  <c:v>19.338895217672778</c:v>
                </c:pt>
                <c:pt idx="29">
                  <c:v>18.423692466816718</c:v>
                </c:pt>
                <c:pt idx="30">
                  <c:v>17.335043675504373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153">
                    <c:v>2023</c:v>
                  </c:pt>
                  <c:pt idx="518">
                    <c:v>2024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120.07507200000001</c:v>
                </c:pt>
                <c:pt idx="1">
                  <c:v>96.893426000000005</c:v>
                </c:pt>
                <c:pt idx="2">
                  <c:v>122.67897000000001</c:v>
                </c:pt>
                <c:pt idx="3">
                  <c:v>168.59337699999998</c:v>
                </c:pt>
                <c:pt idx="4">
                  <c:v>207.469188</c:v>
                </c:pt>
                <c:pt idx="5">
                  <c:v>158.166349</c:v>
                </c:pt>
                <c:pt idx="6">
                  <c:v>125.172822</c:v>
                </c:pt>
                <c:pt idx="7">
                  <c:v>109.813095</c:v>
                </c:pt>
                <c:pt idx="8">
                  <c:v>150.27550500000001</c:v>
                </c:pt>
                <c:pt idx="9">
                  <c:v>123.34950500000001</c:v>
                </c:pt>
                <c:pt idx="10">
                  <c:v>98.322434999999999</c:v>
                </c:pt>
                <c:pt idx="11">
                  <c:v>71.192278000000002</c:v>
                </c:pt>
                <c:pt idx="12">
                  <c:v>180.6354</c:v>
                </c:pt>
                <c:pt idx="13">
                  <c:v>145.161869</c:v>
                </c:pt>
                <c:pt idx="14">
                  <c:v>114.142624</c:v>
                </c:pt>
                <c:pt idx="15">
                  <c:v>170.18326799999997</c:v>
                </c:pt>
                <c:pt idx="16">
                  <c:v>172.57474699999997</c:v>
                </c:pt>
                <c:pt idx="17">
                  <c:v>195.574613</c:v>
                </c:pt>
                <c:pt idx="18">
                  <c:v>147.96343400000001</c:v>
                </c:pt>
                <c:pt idx="19">
                  <c:v>81.896906000000001</c:v>
                </c:pt>
                <c:pt idx="20">
                  <c:v>118.67038099999999</c:v>
                </c:pt>
                <c:pt idx="21">
                  <c:v>181.24012999999999</c:v>
                </c:pt>
                <c:pt idx="22">
                  <c:v>120.39282799999999</c:v>
                </c:pt>
                <c:pt idx="23">
                  <c:v>96.681668000000002</c:v>
                </c:pt>
                <c:pt idx="24">
                  <c:v>138.73874899999998</c:v>
                </c:pt>
                <c:pt idx="25">
                  <c:v>190.45575999999997</c:v>
                </c:pt>
                <c:pt idx="26">
                  <c:v>101.60244</c:v>
                </c:pt>
                <c:pt idx="27">
                  <c:v>106.690758</c:v>
                </c:pt>
                <c:pt idx="28">
                  <c:v>132.67882399999999</c:v>
                </c:pt>
                <c:pt idx="29">
                  <c:v>57.546745999999999</c:v>
                </c:pt>
                <c:pt idx="30">
                  <c:v>93.822602000000003</c:v>
                </c:pt>
                <c:pt idx="31">
                  <c:v>59.959332000000003</c:v>
                </c:pt>
                <c:pt idx="32">
                  <c:v>100.20235699999999</c:v>
                </c:pt>
                <c:pt idx="33">
                  <c:v>108.900893</c:v>
                </c:pt>
                <c:pt idx="34">
                  <c:v>142.50523999999999</c:v>
                </c:pt>
                <c:pt idx="35">
                  <c:v>157.98863299999999</c:v>
                </c:pt>
                <c:pt idx="36">
                  <c:v>156.75575499999999</c:v>
                </c:pt>
                <c:pt idx="37">
                  <c:v>140.82068100000001</c:v>
                </c:pt>
                <c:pt idx="38">
                  <c:v>82.52366099999999</c:v>
                </c:pt>
                <c:pt idx="39">
                  <c:v>61.911677000000005</c:v>
                </c:pt>
                <c:pt idx="40">
                  <c:v>41.058446000000004</c:v>
                </c:pt>
                <c:pt idx="41">
                  <c:v>103.561556</c:v>
                </c:pt>
                <c:pt idx="42">
                  <c:v>194.29662999999999</c:v>
                </c:pt>
                <c:pt idx="43">
                  <c:v>262.28320299999996</c:v>
                </c:pt>
                <c:pt idx="44">
                  <c:v>135.936116</c:v>
                </c:pt>
                <c:pt idx="45">
                  <c:v>55.414898999999998</c:v>
                </c:pt>
                <c:pt idx="46">
                  <c:v>152.486412</c:v>
                </c:pt>
                <c:pt idx="47">
                  <c:v>180.35288500000001</c:v>
                </c:pt>
                <c:pt idx="48">
                  <c:v>119.394966</c:v>
                </c:pt>
                <c:pt idx="49">
                  <c:v>80.285039999999995</c:v>
                </c:pt>
                <c:pt idx="50">
                  <c:v>100.68550399999999</c:v>
                </c:pt>
                <c:pt idx="51">
                  <c:v>99.861918000000003</c:v>
                </c:pt>
                <c:pt idx="52">
                  <c:v>46.921576000000002</c:v>
                </c:pt>
                <c:pt idx="53">
                  <c:v>84.22133500000001</c:v>
                </c:pt>
                <c:pt idx="54">
                  <c:v>166.85348099999999</c:v>
                </c:pt>
                <c:pt idx="55">
                  <c:v>171.75555800000001</c:v>
                </c:pt>
                <c:pt idx="56">
                  <c:v>157.936419</c:v>
                </c:pt>
                <c:pt idx="57">
                  <c:v>218.10363999999998</c:v>
                </c:pt>
                <c:pt idx="58">
                  <c:v>240.320943</c:v>
                </c:pt>
                <c:pt idx="59">
                  <c:v>260.021432</c:v>
                </c:pt>
                <c:pt idx="60">
                  <c:v>206.75080700000001</c:v>
                </c:pt>
                <c:pt idx="61">
                  <c:v>68.157316000000009</c:v>
                </c:pt>
                <c:pt idx="62">
                  <c:v>84.822161999999992</c:v>
                </c:pt>
                <c:pt idx="63">
                  <c:v>42.348008</c:v>
                </c:pt>
                <c:pt idx="64">
                  <c:v>45.256483000000003</c:v>
                </c:pt>
                <c:pt idx="65">
                  <c:v>89.600700000000003</c:v>
                </c:pt>
                <c:pt idx="66">
                  <c:v>166.30056099999999</c:v>
                </c:pt>
                <c:pt idx="67">
                  <c:v>84.162767000000002</c:v>
                </c:pt>
                <c:pt idx="68">
                  <c:v>136.85900000000001</c:v>
                </c:pt>
                <c:pt idx="69">
                  <c:v>96.914221999999995</c:v>
                </c:pt>
                <c:pt idx="70">
                  <c:v>52.384353000000004</c:v>
                </c:pt>
                <c:pt idx="71">
                  <c:v>45.633096999999999</c:v>
                </c:pt>
                <c:pt idx="72">
                  <c:v>58.152637999999996</c:v>
                </c:pt>
                <c:pt idx="73">
                  <c:v>60.686548999999999</c:v>
                </c:pt>
                <c:pt idx="74">
                  <c:v>97.748600999999994</c:v>
                </c:pt>
                <c:pt idx="75">
                  <c:v>117.641891</c:v>
                </c:pt>
                <c:pt idx="76">
                  <c:v>218.29753400000001</c:v>
                </c:pt>
                <c:pt idx="77">
                  <c:v>194.22833900000001</c:v>
                </c:pt>
                <c:pt idx="78">
                  <c:v>240.306713</c:v>
                </c:pt>
                <c:pt idx="79">
                  <c:v>282.31352700000002</c:v>
                </c:pt>
                <c:pt idx="80">
                  <c:v>304.10304400000001</c:v>
                </c:pt>
                <c:pt idx="81">
                  <c:v>261.83777899999995</c:v>
                </c:pt>
                <c:pt idx="82">
                  <c:v>255.16156000000001</c:v>
                </c:pt>
                <c:pt idx="83">
                  <c:v>310.99752799999999</c:v>
                </c:pt>
                <c:pt idx="84">
                  <c:v>137.70208400000001</c:v>
                </c:pt>
                <c:pt idx="85">
                  <c:v>245.12129899999999</c:v>
                </c:pt>
                <c:pt idx="86">
                  <c:v>177.019554</c:v>
                </c:pt>
                <c:pt idx="87">
                  <c:v>308.54284599999994</c:v>
                </c:pt>
                <c:pt idx="88">
                  <c:v>242.581006</c:v>
                </c:pt>
                <c:pt idx="89">
                  <c:v>249.407803</c:v>
                </c:pt>
                <c:pt idx="90">
                  <c:v>121.67089299999999</c:v>
                </c:pt>
                <c:pt idx="91">
                  <c:v>224.50160500000001</c:v>
                </c:pt>
                <c:pt idx="92">
                  <c:v>70.175501999999994</c:v>
                </c:pt>
                <c:pt idx="93">
                  <c:v>71.457744000000005</c:v>
                </c:pt>
                <c:pt idx="94">
                  <c:v>231.39367899999996</c:v>
                </c:pt>
                <c:pt idx="95">
                  <c:v>238.32268900000003</c:v>
                </c:pt>
                <c:pt idx="96">
                  <c:v>116.367098</c:v>
                </c:pt>
                <c:pt idx="97">
                  <c:v>143.60430300000002</c:v>
                </c:pt>
                <c:pt idx="98">
                  <c:v>175.55631199999999</c:v>
                </c:pt>
                <c:pt idx="99">
                  <c:v>236.41002</c:v>
                </c:pt>
                <c:pt idx="100">
                  <c:v>141.32268500000001</c:v>
                </c:pt>
                <c:pt idx="101">
                  <c:v>72.621297000000013</c:v>
                </c:pt>
                <c:pt idx="102">
                  <c:v>180.16626399999998</c:v>
                </c:pt>
                <c:pt idx="103">
                  <c:v>250.86212799999998</c:v>
                </c:pt>
                <c:pt idx="104">
                  <c:v>146.40533600000001</c:v>
                </c:pt>
                <c:pt idx="105">
                  <c:v>187.89150700000002</c:v>
                </c:pt>
                <c:pt idx="106">
                  <c:v>347.40958699999999</c:v>
                </c:pt>
                <c:pt idx="107">
                  <c:v>390.33011399999998</c:v>
                </c:pt>
                <c:pt idx="108">
                  <c:v>381.05672599999997</c:v>
                </c:pt>
                <c:pt idx="109">
                  <c:v>252.001475</c:v>
                </c:pt>
                <c:pt idx="110">
                  <c:v>333.36951799999997</c:v>
                </c:pt>
                <c:pt idx="111">
                  <c:v>241.10924499999999</c:v>
                </c:pt>
                <c:pt idx="112">
                  <c:v>407.86425400000002</c:v>
                </c:pt>
                <c:pt idx="113">
                  <c:v>415.00569100000001</c:v>
                </c:pt>
                <c:pt idx="114">
                  <c:v>355.59611600000005</c:v>
                </c:pt>
                <c:pt idx="115">
                  <c:v>176.46814900000001</c:v>
                </c:pt>
                <c:pt idx="116">
                  <c:v>211.492245</c:v>
                </c:pt>
                <c:pt idx="117">
                  <c:v>136.01001200000002</c:v>
                </c:pt>
                <c:pt idx="118">
                  <c:v>120.033357</c:v>
                </c:pt>
                <c:pt idx="119">
                  <c:v>314.464944</c:v>
                </c:pt>
                <c:pt idx="120">
                  <c:v>185.585184</c:v>
                </c:pt>
                <c:pt idx="121">
                  <c:v>56.089641</c:v>
                </c:pt>
                <c:pt idx="122">
                  <c:v>155.51653300000001</c:v>
                </c:pt>
                <c:pt idx="123">
                  <c:v>79.187899999999999</c:v>
                </c:pt>
                <c:pt idx="124">
                  <c:v>66.065214000000012</c:v>
                </c:pt>
                <c:pt idx="125">
                  <c:v>52.734241000000004</c:v>
                </c:pt>
                <c:pt idx="126">
                  <c:v>129.03492500000002</c:v>
                </c:pt>
                <c:pt idx="127">
                  <c:v>29.196757000000002</c:v>
                </c:pt>
                <c:pt idx="128">
                  <c:v>42.074168</c:v>
                </c:pt>
                <c:pt idx="129">
                  <c:v>177.85182599999999</c:v>
                </c:pt>
                <c:pt idx="130">
                  <c:v>178.00170900000001</c:v>
                </c:pt>
                <c:pt idx="131">
                  <c:v>250.73025799999999</c:v>
                </c:pt>
                <c:pt idx="132">
                  <c:v>140.70862700000001</c:v>
                </c:pt>
                <c:pt idx="133">
                  <c:v>343.04378199999996</c:v>
                </c:pt>
                <c:pt idx="134">
                  <c:v>284.69132999999999</c:v>
                </c:pt>
                <c:pt idx="135">
                  <c:v>243.12623400000001</c:v>
                </c:pt>
                <c:pt idx="136">
                  <c:v>189.77288799999999</c:v>
                </c:pt>
                <c:pt idx="137">
                  <c:v>139.390693</c:v>
                </c:pt>
                <c:pt idx="138">
                  <c:v>58.323466000000003</c:v>
                </c:pt>
                <c:pt idx="139">
                  <c:v>185.34718100000001</c:v>
                </c:pt>
                <c:pt idx="140">
                  <c:v>251.11472800000001</c:v>
                </c:pt>
                <c:pt idx="141">
                  <c:v>283.64104100000003</c:v>
                </c:pt>
                <c:pt idx="142">
                  <c:v>319.57085000000001</c:v>
                </c:pt>
                <c:pt idx="143">
                  <c:v>298.98524900000001</c:v>
                </c:pt>
                <c:pt idx="144">
                  <c:v>261.61560499999996</c:v>
                </c:pt>
                <c:pt idx="145">
                  <c:v>173.962073</c:v>
                </c:pt>
                <c:pt idx="146">
                  <c:v>170.491027</c:v>
                </c:pt>
                <c:pt idx="147">
                  <c:v>56.465977000000002</c:v>
                </c:pt>
                <c:pt idx="148">
                  <c:v>66.91897800000001</c:v>
                </c:pt>
                <c:pt idx="149">
                  <c:v>198.117152</c:v>
                </c:pt>
                <c:pt idx="150">
                  <c:v>237.439018</c:v>
                </c:pt>
                <c:pt idx="151">
                  <c:v>315.19385</c:v>
                </c:pt>
                <c:pt idx="152">
                  <c:v>168.84421799999998</c:v>
                </c:pt>
                <c:pt idx="153">
                  <c:v>160.935801</c:v>
                </c:pt>
                <c:pt idx="154">
                  <c:v>96.966331999999994</c:v>
                </c:pt>
                <c:pt idx="155">
                  <c:v>69.069948999999994</c:v>
                </c:pt>
                <c:pt idx="156">
                  <c:v>65.706111000000007</c:v>
                </c:pt>
                <c:pt idx="157">
                  <c:v>43.798284000000002</c:v>
                </c:pt>
                <c:pt idx="158">
                  <c:v>84.453948999999994</c:v>
                </c:pt>
                <c:pt idx="159">
                  <c:v>304.92775300000005</c:v>
                </c:pt>
                <c:pt idx="160">
                  <c:v>373.82909100000001</c:v>
                </c:pt>
                <c:pt idx="161">
                  <c:v>299.40650099999999</c:v>
                </c:pt>
                <c:pt idx="162">
                  <c:v>208.80787000000004</c:v>
                </c:pt>
                <c:pt idx="163">
                  <c:v>197.88169099999999</c:v>
                </c:pt>
                <c:pt idx="164">
                  <c:v>148.073992</c:v>
                </c:pt>
                <c:pt idx="165">
                  <c:v>150.789468</c:v>
                </c:pt>
                <c:pt idx="166">
                  <c:v>180.418012</c:v>
                </c:pt>
                <c:pt idx="167">
                  <c:v>286.82453100000004</c:v>
                </c:pt>
                <c:pt idx="168">
                  <c:v>399.92026299999998</c:v>
                </c:pt>
                <c:pt idx="169">
                  <c:v>390.49647299999998</c:v>
                </c:pt>
                <c:pt idx="170">
                  <c:v>357.39378199999999</c:v>
                </c:pt>
                <c:pt idx="171">
                  <c:v>371.03471000000002</c:v>
                </c:pt>
                <c:pt idx="172">
                  <c:v>271.803315</c:v>
                </c:pt>
                <c:pt idx="173">
                  <c:v>270.59378500000003</c:v>
                </c:pt>
                <c:pt idx="174">
                  <c:v>289.447138</c:v>
                </c:pt>
                <c:pt idx="175">
                  <c:v>311.17062600000003</c:v>
                </c:pt>
                <c:pt idx="176">
                  <c:v>235.11200200000002</c:v>
                </c:pt>
                <c:pt idx="177">
                  <c:v>219.82315800000001</c:v>
                </c:pt>
                <c:pt idx="178">
                  <c:v>314.12311499999998</c:v>
                </c:pt>
                <c:pt idx="179">
                  <c:v>340.81228999999996</c:v>
                </c:pt>
                <c:pt idx="180">
                  <c:v>304.66285800000003</c:v>
                </c:pt>
                <c:pt idx="181">
                  <c:v>230.62103900000002</c:v>
                </c:pt>
                <c:pt idx="182">
                  <c:v>154.95181599999998</c:v>
                </c:pt>
                <c:pt idx="183">
                  <c:v>209.53903200000002</c:v>
                </c:pt>
                <c:pt idx="184">
                  <c:v>214.66819099999998</c:v>
                </c:pt>
                <c:pt idx="185">
                  <c:v>113.531948</c:v>
                </c:pt>
                <c:pt idx="186">
                  <c:v>62.026834000000001</c:v>
                </c:pt>
                <c:pt idx="187">
                  <c:v>186.65705500000001</c:v>
                </c:pt>
                <c:pt idx="188">
                  <c:v>282.58626600000002</c:v>
                </c:pt>
                <c:pt idx="189">
                  <c:v>276.83534900000001</c:v>
                </c:pt>
                <c:pt idx="190">
                  <c:v>188.20928000000001</c:v>
                </c:pt>
                <c:pt idx="191">
                  <c:v>171.25630999999998</c:v>
                </c:pt>
                <c:pt idx="192">
                  <c:v>137.45270300000001</c:v>
                </c:pt>
                <c:pt idx="193">
                  <c:v>127.43710400000001</c:v>
                </c:pt>
                <c:pt idx="194">
                  <c:v>156.803438</c:v>
                </c:pt>
                <c:pt idx="195">
                  <c:v>146.98482899999999</c:v>
                </c:pt>
                <c:pt idx="196">
                  <c:v>153.12428299999999</c:v>
                </c:pt>
                <c:pt idx="197">
                  <c:v>216.527355</c:v>
                </c:pt>
                <c:pt idx="198">
                  <c:v>116.140531</c:v>
                </c:pt>
                <c:pt idx="199">
                  <c:v>58.767522</c:v>
                </c:pt>
                <c:pt idx="200">
                  <c:v>135.07408600000002</c:v>
                </c:pt>
                <c:pt idx="201">
                  <c:v>108.783957</c:v>
                </c:pt>
                <c:pt idx="202">
                  <c:v>119.477476</c:v>
                </c:pt>
                <c:pt idx="203">
                  <c:v>140.929328</c:v>
                </c:pt>
                <c:pt idx="204">
                  <c:v>71.582761000000005</c:v>
                </c:pt>
                <c:pt idx="205">
                  <c:v>61.505489999999995</c:v>
                </c:pt>
                <c:pt idx="206">
                  <c:v>149.07123499999997</c:v>
                </c:pt>
                <c:pt idx="207">
                  <c:v>73.495833000000005</c:v>
                </c:pt>
                <c:pt idx="208">
                  <c:v>106.81062300000001</c:v>
                </c:pt>
                <c:pt idx="209">
                  <c:v>348.68088700000004</c:v>
                </c:pt>
                <c:pt idx="210">
                  <c:v>400.084452</c:v>
                </c:pt>
                <c:pt idx="211">
                  <c:v>323.71440899999999</c:v>
                </c:pt>
                <c:pt idx="212">
                  <c:v>185.59480000000002</c:v>
                </c:pt>
                <c:pt idx="213">
                  <c:v>213.273202</c:v>
                </c:pt>
                <c:pt idx="214">
                  <c:v>186.28067100000001</c:v>
                </c:pt>
                <c:pt idx="215">
                  <c:v>100.62047800000001</c:v>
                </c:pt>
                <c:pt idx="216">
                  <c:v>62.971162999999997</c:v>
                </c:pt>
                <c:pt idx="217">
                  <c:v>150.92666299999999</c:v>
                </c:pt>
                <c:pt idx="218">
                  <c:v>337.30533299999996</c:v>
                </c:pt>
                <c:pt idx="219">
                  <c:v>391.77536400000002</c:v>
                </c:pt>
                <c:pt idx="220">
                  <c:v>411.17823099999998</c:v>
                </c:pt>
                <c:pt idx="221">
                  <c:v>388.94540899999998</c:v>
                </c:pt>
                <c:pt idx="222">
                  <c:v>345.72032299999995</c:v>
                </c:pt>
                <c:pt idx="223">
                  <c:v>178.25022899999999</c:v>
                </c:pt>
                <c:pt idx="224">
                  <c:v>287.55195999999995</c:v>
                </c:pt>
                <c:pt idx="225">
                  <c:v>257.37878900000004</c:v>
                </c:pt>
                <c:pt idx="226">
                  <c:v>90.629958999999999</c:v>
                </c:pt>
                <c:pt idx="227">
                  <c:v>230.266008</c:v>
                </c:pt>
                <c:pt idx="228">
                  <c:v>279.31881400000003</c:v>
                </c:pt>
                <c:pt idx="229">
                  <c:v>180.76785999999998</c:v>
                </c:pt>
                <c:pt idx="230">
                  <c:v>86.936273</c:v>
                </c:pt>
                <c:pt idx="231">
                  <c:v>70.575141000000002</c:v>
                </c:pt>
                <c:pt idx="232">
                  <c:v>55.325400000000002</c:v>
                </c:pt>
                <c:pt idx="233">
                  <c:v>123.629965</c:v>
                </c:pt>
                <c:pt idx="234">
                  <c:v>202.31703899999999</c:v>
                </c:pt>
                <c:pt idx="235">
                  <c:v>251.90721599999998</c:v>
                </c:pt>
                <c:pt idx="236">
                  <c:v>161.71668300000002</c:v>
                </c:pt>
                <c:pt idx="237">
                  <c:v>252.652513</c:v>
                </c:pt>
                <c:pt idx="238">
                  <c:v>167.02627900000002</c:v>
                </c:pt>
                <c:pt idx="239">
                  <c:v>105.00079600000001</c:v>
                </c:pt>
                <c:pt idx="240">
                  <c:v>205.651105</c:v>
                </c:pt>
                <c:pt idx="241">
                  <c:v>255.64604</c:v>
                </c:pt>
                <c:pt idx="242">
                  <c:v>369.73832600000003</c:v>
                </c:pt>
                <c:pt idx="243">
                  <c:v>277.52818700000006</c:v>
                </c:pt>
                <c:pt idx="244">
                  <c:v>236.83950199999998</c:v>
                </c:pt>
                <c:pt idx="245">
                  <c:v>168.98988600000001</c:v>
                </c:pt>
                <c:pt idx="246">
                  <c:v>252.24802300000002</c:v>
                </c:pt>
                <c:pt idx="247">
                  <c:v>133.22168599999998</c:v>
                </c:pt>
                <c:pt idx="248">
                  <c:v>123.13645999999999</c:v>
                </c:pt>
                <c:pt idx="249">
                  <c:v>72.103903000000003</c:v>
                </c:pt>
                <c:pt idx="250">
                  <c:v>63.974411999999994</c:v>
                </c:pt>
                <c:pt idx="251">
                  <c:v>58.372976999999999</c:v>
                </c:pt>
                <c:pt idx="252">
                  <c:v>105.38267399999999</c:v>
                </c:pt>
                <c:pt idx="253">
                  <c:v>129.31147899999999</c:v>
                </c:pt>
                <c:pt idx="254">
                  <c:v>306.45508899999999</c:v>
                </c:pt>
                <c:pt idx="255">
                  <c:v>254.44933499999999</c:v>
                </c:pt>
                <c:pt idx="256">
                  <c:v>295.77597100000003</c:v>
                </c:pt>
                <c:pt idx="257">
                  <c:v>265.713007</c:v>
                </c:pt>
                <c:pt idx="258">
                  <c:v>186.80984700000002</c:v>
                </c:pt>
                <c:pt idx="259">
                  <c:v>209.68709900000002</c:v>
                </c:pt>
                <c:pt idx="260">
                  <c:v>191.56441999999998</c:v>
                </c:pt>
                <c:pt idx="261">
                  <c:v>124.696827</c:v>
                </c:pt>
                <c:pt idx="262">
                  <c:v>75.424081000000001</c:v>
                </c:pt>
                <c:pt idx="263">
                  <c:v>149.41644999999997</c:v>
                </c:pt>
                <c:pt idx="264">
                  <c:v>155.217277</c:v>
                </c:pt>
                <c:pt idx="265">
                  <c:v>182.713639</c:v>
                </c:pt>
                <c:pt idx="266">
                  <c:v>112.955091</c:v>
                </c:pt>
                <c:pt idx="267">
                  <c:v>128.05962399999999</c:v>
                </c:pt>
                <c:pt idx="268">
                  <c:v>61.154694000000006</c:v>
                </c:pt>
                <c:pt idx="269">
                  <c:v>58.792078000000004</c:v>
                </c:pt>
                <c:pt idx="270">
                  <c:v>123.820443</c:v>
                </c:pt>
                <c:pt idx="271">
                  <c:v>159.60740799999999</c:v>
                </c:pt>
                <c:pt idx="272">
                  <c:v>181.32582500000001</c:v>
                </c:pt>
                <c:pt idx="273">
                  <c:v>130.87986800000002</c:v>
                </c:pt>
                <c:pt idx="274">
                  <c:v>97.258459000000002</c:v>
                </c:pt>
                <c:pt idx="275">
                  <c:v>205.88255200000003</c:v>
                </c:pt>
                <c:pt idx="276">
                  <c:v>169.58266499999999</c:v>
                </c:pt>
                <c:pt idx="277">
                  <c:v>92.117947999999998</c:v>
                </c:pt>
                <c:pt idx="278">
                  <c:v>107.17424700000001</c:v>
                </c:pt>
                <c:pt idx="279">
                  <c:v>128.140511</c:v>
                </c:pt>
                <c:pt idx="280">
                  <c:v>116.596818</c:v>
                </c:pt>
                <c:pt idx="281">
                  <c:v>178.886404</c:v>
                </c:pt>
                <c:pt idx="282">
                  <c:v>202.98304400000001</c:v>
                </c:pt>
                <c:pt idx="283">
                  <c:v>211.52717500000003</c:v>
                </c:pt>
                <c:pt idx="284">
                  <c:v>206.82896299999999</c:v>
                </c:pt>
                <c:pt idx="285">
                  <c:v>213.37062400000002</c:v>
                </c:pt>
                <c:pt idx="286">
                  <c:v>194.04194999999999</c:v>
                </c:pt>
                <c:pt idx="287">
                  <c:v>253.22909100000001</c:v>
                </c:pt>
                <c:pt idx="288">
                  <c:v>309.913183</c:v>
                </c:pt>
                <c:pt idx="289">
                  <c:v>332.22342800000001</c:v>
                </c:pt>
                <c:pt idx="290">
                  <c:v>300.85808299999997</c:v>
                </c:pt>
                <c:pt idx="291">
                  <c:v>275.96220500000004</c:v>
                </c:pt>
                <c:pt idx="292">
                  <c:v>206.91241199999999</c:v>
                </c:pt>
                <c:pt idx="293">
                  <c:v>175.81413999999998</c:v>
                </c:pt>
                <c:pt idx="294">
                  <c:v>166.77219500000001</c:v>
                </c:pt>
                <c:pt idx="295">
                  <c:v>187.75604199999998</c:v>
                </c:pt>
                <c:pt idx="296">
                  <c:v>153.58468199999999</c:v>
                </c:pt>
                <c:pt idx="297">
                  <c:v>213.53258200000002</c:v>
                </c:pt>
                <c:pt idx="298">
                  <c:v>217.60284900000002</c:v>
                </c:pt>
                <c:pt idx="299">
                  <c:v>92.437611000000004</c:v>
                </c:pt>
                <c:pt idx="300">
                  <c:v>60.718599000000005</c:v>
                </c:pt>
                <c:pt idx="301">
                  <c:v>77.339357000000007</c:v>
                </c:pt>
                <c:pt idx="302">
                  <c:v>48.257879000000003</c:v>
                </c:pt>
                <c:pt idx="303">
                  <c:v>39.278196999999999</c:v>
                </c:pt>
                <c:pt idx="304">
                  <c:v>64.848319000000004</c:v>
                </c:pt>
                <c:pt idx="305">
                  <c:v>60.041919</c:v>
                </c:pt>
                <c:pt idx="306">
                  <c:v>36.900244999999998</c:v>
                </c:pt>
                <c:pt idx="307">
                  <c:v>35.288677999999997</c:v>
                </c:pt>
                <c:pt idx="308">
                  <c:v>43.103693999999997</c:v>
                </c:pt>
                <c:pt idx="309">
                  <c:v>84.836683000000008</c:v>
                </c:pt>
                <c:pt idx="310">
                  <c:v>136.20455900000002</c:v>
                </c:pt>
                <c:pt idx="311">
                  <c:v>113.36186199999999</c:v>
                </c:pt>
                <c:pt idx="312">
                  <c:v>172.27250300000003</c:v>
                </c:pt>
                <c:pt idx="313">
                  <c:v>56.332107000000001</c:v>
                </c:pt>
                <c:pt idx="314">
                  <c:v>49.588062000000001</c:v>
                </c:pt>
                <c:pt idx="315">
                  <c:v>47.401758000000001</c:v>
                </c:pt>
                <c:pt idx="316">
                  <c:v>115.672867</c:v>
                </c:pt>
                <c:pt idx="317">
                  <c:v>167.85863600000002</c:v>
                </c:pt>
                <c:pt idx="318">
                  <c:v>94.676838000000004</c:v>
                </c:pt>
                <c:pt idx="319">
                  <c:v>54.174422</c:v>
                </c:pt>
                <c:pt idx="320">
                  <c:v>99.016702000000009</c:v>
                </c:pt>
                <c:pt idx="321">
                  <c:v>142.39531900000003</c:v>
                </c:pt>
                <c:pt idx="322">
                  <c:v>107.032618</c:v>
                </c:pt>
                <c:pt idx="323">
                  <c:v>68.042588000000009</c:v>
                </c:pt>
                <c:pt idx="324">
                  <c:v>61.215654999999998</c:v>
                </c:pt>
                <c:pt idx="325">
                  <c:v>67.878197</c:v>
                </c:pt>
                <c:pt idx="326">
                  <c:v>90.557951000000003</c:v>
                </c:pt>
                <c:pt idx="327">
                  <c:v>90.246732000000009</c:v>
                </c:pt>
                <c:pt idx="328">
                  <c:v>77.545083000000005</c:v>
                </c:pt>
                <c:pt idx="329">
                  <c:v>191.310765</c:v>
                </c:pt>
                <c:pt idx="330">
                  <c:v>188.03092599999999</c:v>
                </c:pt>
                <c:pt idx="331">
                  <c:v>129.75580600000001</c:v>
                </c:pt>
                <c:pt idx="332">
                  <c:v>195.11766399999999</c:v>
                </c:pt>
                <c:pt idx="333">
                  <c:v>191.72480999999999</c:v>
                </c:pt>
                <c:pt idx="334">
                  <c:v>132.32410700000003</c:v>
                </c:pt>
                <c:pt idx="335">
                  <c:v>152.20536900000002</c:v>
                </c:pt>
                <c:pt idx="336">
                  <c:v>107.858456</c:v>
                </c:pt>
                <c:pt idx="337">
                  <c:v>89.588671999999988</c:v>
                </c:pt>
                <c:pt idx="338">
                  <c:v>80.008012999999991</c:v>
                </c:pt>
                <c:pt idx="339">
                  <c:v>94.558845000000005</c:v>
                </c:pt>
                <c:pt idx="340">
                  <c:v>151.32165000000001</c:v>
                </c:pt>
                <c:pt idx="341">
                  <c:v>97.420476000000008</c:v>
                </c:pt>
                <c:pt idx="342">
                  <c:v>60.981344000000007</c:v>
                </c:pt>
                <c:pt idx="343">
                  <c:v>75.633587000000006</c:v>
                </c:pt>
                <c:pt idx="344">
                  <c:v>127.059776</c:v>
                </c:pt>
                <c:pt idx="345">
                  <c:v>134.62556799999999</c:v>
                </c:pt>
                <c:pt idx="346">
                  <c:v>86.025322999999986</c:v>
                </c:pt>
                <c:pt idx="347">
                  <c:v>171.84045499999999</c:v>
                </c:pt>
                <c:pt idx="348">
                  <c:v>172.44517500000001</c:v>
                </c:pt>
                <c:pt idx="349">
                  <c:v>106.74356000000002</c:v>
                </c:pt>
                <c:pt idx="350">
                  <c:v>140.10103799999999</c:v>
                </c:pt>
                <c:pt idx="351">
                  <c:v>123.192228</c:v>
                </c:pt>
                <c:pt idx="352">
                  <c:v>131.82254500000002</c:v>
                </c:pt>
                <c:pt idx="353">
                  <c:v>148.138463</c:v>
                </c:pt>
                <c:pt idx="354">
                  <c:v>167.81015699999998</c:v>
                </c:pt>
                <c:pt idx="355">
                  <c:v>90.833253999999997</c:v>
                </c:pt>
                <c:pt idx="356">
                  <c:v>111.06450100000001</c:v>
                </c:pt>
                <c:pt idx="357">
                  <c:v>188.250404</c:v>
                </c:pt>
                <c:pt idx="358">
                  <c:v>159.67011000000002</c:v>
                </c:pt>
                <c:pt idx="359">
                  <c:v>90.113211000000007</c:v>
                </c:pt>
                <c:pt idx="360">
                  <c:v>101.30331</c:v>
                </c:pt>
                <c:pt idx="361">
                  <c:v>91.831913</c:v>
                </c:pt>
                <c:pt idx="362">
                  <c:v>95.894732000000005</c:v>
                </c:pt>
                <c:pt idx="363">
                  <c:v>106.50113400000001</c:v>
                </c:pt>
                <c:pt idx="364">
                  <c:v>94.632080999999985</c:v>
                </c:pt>
                <c:pt idx="365">
                  <c:v>154.23390399999997</c:v>
                </c:pt>
                <c:pt idx="366">
                  <c:v>179.425983</c:v>
                </c:pt>
                <c:pt idx="367">
                  <c:v>230.73200299999999</c:v>
                </c:pt>
                <c:pt idx="368">
                  <c:v>234.81032000000002</c:v>
                </c:pt>
                <c:pt idx="369">
                  <c:v>189.55369899999999</c:v>
                </c:pt>
                <c:pt idx="370">
                  <c:v>218.51235200000002</c:v>
                </c:pt>
                <c:pt idx="371">
                  <c:v>177.76397799999998</c:v>
                </c:pt>
                <c:pt idx="372">
                  <c:v>98.711280000000002</c:v>
                </c:pt>
                <c:pt idx="373">
                  <c:v>77.230891</c:v>
                </c:pt>
                <c:pt idx="374">
                  <c:v>141.13300199999998</c:v>
                </c:pt>
                <c:pt idx="375">
                  <c:v>69.566501000000002</c:v>
                </c:pt>
                <c:pt idx="376">
                  <c:v>83.857038000000003</c:v>
                </c:pt>
                <c:pt idx="377">
                  <c:v>126.08589300000001</c:v>
                </c:pt>
                <c:pt idx="378">
                  <c:v>124.765607</c:v>
                </c:pt>
                <c:pt idx="379">
                  <c:v>100.309477</c:v>
                </c:pt>
                <c:pt idx="380">
                  <c:v>103.35340099999999</c:v>
                </c:pt>
                <c:pt idx="381">
                  <c:v>68.473529999999997</c:v>
                </c:pt>
                <c:pt idx="382">
                  <c:v>135.14237999999997</c:v>
                </c:pt>
                <c:pt idx="383">
                  <c:v>54.812764000000001</c:v>
                </c:pt>
                <c:pt idx="384">
                  <c:v>48.375432999999994</c:v>
                </c:pt>
                <c:pt idx="385">
                  <c:v>94.320954999999998</c:v>
                </c:pt>
                <c:pt idx="386">
                  <c:v>112.312376</c:v>
                </c:pt>
                <c:pt idx="387">
                  <c:v>106.91978399999999</c:v>
                </c:pt>
                <c:pt idx="388">
                  <c:v>103.96957399999999</c:v>
                </c:pt>
                <c:pt idx="389">
                  <c:v>124.961916</c:v>
                </c:pt>
                <c:pt idx="390">
                  <c:v>171.53484900000001</c:v>
                </c:pt>
                <c:pt idx="391">
                  <c:v>258.32288199999999</c:v>
                </c:pt>
                <c:pt idx="392">
                  <c:v>227.446404</c:v>
                </c:pt>
                <c:pt idx="393">
                  <c:v>178.69639000000001</c:v>
                </c:pt>
                <c:pt idx="394">
                  <c:v>125.719775</c:v>
                </c:pt>
                <c:pt idx="395">
                  <c:v>69.031127000000012</c:v>
                </c:pt>
                <c:pt idx="396">
                  <c:v>134.254345</c:v>
                </c:pt>
                <c:pt idx="397">
                  <c:v>173.20740900000001</c:v>
                </c:pt>
                <c:pt idx="398">
                  <c:v>285.93197500000002</c:v>
                </c:pt>
                <c:pt idx="399">
                  <c:v>216.67857500000002</c:v>
                </c:pt>
                <c:pt idx="400">
                  <c:v>112.38191900000001</c:v>
                </c:pt>
                <c:pt idx="401">
                  <c:v>80.776531000000006</c:v>
                </c:pt>
                <c:pt idx="402">
                  <c:v>87.522403000000011</c:v>
                </c:pt>
                <c:pt idx="403">
                  <c:v>90.356054999999998</c:v>
                </c:pt>
                <c:pt idx="404">
                  <c:v>109.17641500000001</c:v>
                </c:pt>
                <c:pt idx="405">
                  <c:v>69.485922000000002</c:v>
                </c:pt>
                <c:pt idx="406">
                  <c:v>51.628383999999997</c:v>
                </c:pt>
                <c:pt idx="407">
                  <c:v>56.067138</c:v>
                </c:pt>
                <c:pt idx="408">
                  <c:v>115.823863</c:v>
                </c:pt>
                <c:pt idx="409">
                  <c:v>109.821997</c:v>
                </c:pt>
                <c:pt idx="410">
                  <c:v>98.99597</c:v>
                </c:pt>
                <c:pt idx="411">
                  <c:v>122.68096299999999</c:v>
                </c:pt>
                <c:pt idx="412">
                  <c:v>204.66153199999997</c:v>
                </c:pt>
                <c:pt idx="413">
                  <c:v>120.037711</c:v>
                </c:pt>
                <c:pt idx="414">
                  <c:v>54.820813999999999</c:v>
                </c:pt>
                <c:pt idx="415">
                  <c:v>148.82965900000002</c:v>
                </c:pt>
                <c:pt idx="416">
                  <c:v>295.61902199999997</c:v>
                </c:pt>
                <c:pt idx="417">
                  <c:v>187.32235900000001</c:v>
                </c:pt>
                <c:pt idx="418">
                  <c:v>57.579948999999999</c:v>
                </c:pt>
                <c:pt idx="419">
                  <c:v>77.505499999999998</c:v>
                </c:pt>
                <c:pt idx="420">
                  <c:v>56.627802000000003</c:v>
                </c:pt>
                <c:pt idx="421">
                  <c:v>61.718131999999997</c:v>
                </c:pt>
                <c:pt idx="422">
                  <c:v>112.85413199999999</c:v>
                </c:pt>
                <c:pt idx="423">
                  <c:v>87.531103000000002</c:v>
                </c:pt>
                <c:pt idx="424">
                  <c:v>47.591654999999996</c:v>
                </c:pt>
                <c:pt idx="425">
                  <c:v>71.114446999999998</c:v>
                </c:pt>
                <c:pt idx="426">
                  <c:v>65.029567</c:v>
                </c:pt>
                <c:pt idx="427">
                  <c:v>119.838758</c:v>
                </c:pt>
                <c:pt idx="428">
                  <c:v>119.40086500000001</c:v>
                </c:pt>
                <c:pt idx="429">
                  <c:v>100.63997999999999</c:v>
                </c:pt>
                <c:pt idx="430">
                  <c:v>47.995635</c:v>
                </c:pt>
                <c:pt idx="431">
                  <c:v>62.843841999999995</c:v>
                </c:pt>
                <c:pt idx="432">
                  <c:v>73.692979999999991</c:v>
                </c:pt>
                <c:pt idx="433">
                  <c:v>58.420811</c:v>
                </c:pt>
                <c:pt idx="434">
                  <c:v>53.104754</c:v>
                </c:pt>
                <c:pt idx="435">
                  <c:v>39.580199999999998</c:v>
                </c:pt>
                <c:pt idx="436">
                  <c:v>44.569582000000004</c:v>
                </c:pt>
                <c:pt idx="437">
                  <c:v>85.098466999999999</c:v>
                </c:pt>
                <c:pt idx="438">
                  <c:v>154.72347600000003</c:v>
                </c:pt>
                <c:pt idx="439">
                  <c:v>77.73487200000001</c:v>
                </c:pt>
                <c:pt idx="440">
                  <c:v>55.872681</c:v>
                </c:pt>
                <c:pt idx="441">
                  <c:v>100.59680499999999</c:v>
                </c:pt>
                <c:pt idx="442">
                  <c:v>303.104243</c:v>
                </c:pt>
                <c:pt idx="443">
                  <c:v>376.80684100000002</c:v>
                </c:pt>
                <c:pt idx="444">
                  <c:v>393.85244899999998</c:v>
                </c:pt>
                <c:pt idx="445">
                  <c:v>415.64693699999998</c:v>
                </c:pt>
                <c:pt idx="446">
                  <c:v>192.68854000000002</c:v>
                </c:pt>
                <c:pt idx="447">
                  <c:v>170.33979000000002</c:v>
                </c:pt>
                <c:pt idx="448">
                  <c:v>148.168317</c:v>
                </c:pt>
                <c:pt idx="449">
                  <c:v>302.77147500000001</c:v>
                </c:pt>
                <c:pt idx="450">
                  <c:v>400.70746900000006</c:v>
                </c:pt>
                <c:pt idx="451">
                  <c:v>409.83363799999995</c:v>
                </c:pt>
                <c:pt idx="452">
                  <c:v>355.53604699999994</c:v>
                </c:pt>
                <c:pt idx="453">
                  <c:v>286.42477700000001</c:v>
                </c:pt>
                <c:pt idx="454">
                  <c:v>240.46958200000003</c:v>
                </c:pt>
                <c:pt idx="455">
                  <c:v>309.79022700000002</c:v>
                </c:pt>
                <c:pt idx="456">
                  <c:v>184.50673699999999</c:v>
                </c:pt>
                <c:pt idx="457">
                  <c:v>305.77027899999996</c:v>
                </c:pt>
                <c:pt idx="458">
                  <c:v>378.82088599999997</c:v>
                </c:pt>
                <c:pt idx="459">
                  <c:v>372.98218600000007</c:v>
                </c:pt>
                <c:pt idx="460">
                  <c:v>299.86560300000002</c:v>
                </c:pt>
                <c:pt idx="461">
                  <c:v>285.96169799999996</c:v>
                </c:pt>
                <c:pt idx="462">
                  <c:v>220.90943100000001</c:v>
                </c:pt>
                <c:pt idx="463">
                  <c:v>167.03232200000002</c:v>
                </c:pt>
                <c:pt idx="464">
                  <c:v>181.77795</c:v>
                </c:pt>
                <c:pt idx="465">
                  <c:v>265.00637900000004</c:v>
                </c:pt>
                <c:pt idx="466">
                  <c:v>315.55326100000002</c:v>
                </c:pt>
                <c:pt idx="467">
                  <c:v>354.778547</c:v>
                </c:pt>
                <c:pt idx="468">
                  <c:v>269.60511600000007</c:v>
                </c:pt>
                <c:pt idx="469">
                  <c:v>237.94392999999999</c:v>
                </c:pt>
                <c:pt idx="470">
                  <c:v>195.99373900000001</c:v>
                </c:pt>
                <c:pt idx="471">
                  <c:v>103.760564</c:v>
                </c:pt>
                <c:pt idx="472">
                  <c:v>164.64532700000001</c:v>
                </c:pt>
                <c:pt idx="473">
                  <c:v>106.64206</c:v>
                </c:pt>
                <c:pt idx="474">
                  <c:v>92.486569000000003</c:v>
                </c:pt>
                <c:pt idx="475">
                  <c:v>33.756366999999997</c:v>
                </c:pt>
                <c:pt idx="476">
                  <c:v>127.631986</c:v>
                </c:pt>
                <c:pt idx="477">
                  <c:v>335.09370699999999</c:v>
                </c:pt>
                <c:pt idx="478">
                  <c:v>359.17849899999999</c:v>
                </c:pt>
                <c:pt idx="479">
                  <c:v>302.73943699999995</c:v>
                </c:pt>
                <c:pt idx="480">
                  <c:v>260.22515499999997</c:v>
                </c:pt>
                <c:pt idx="481">
                  <c:v>171.30001300000001</c:v>
                </c:pt>
                <c:pt idx="482">
                  <c:v>30.775072000000002</c:v>
                </c:pt>
                <c:pt idx="483">
                  <c:v>201.966161</c:v>
                </c:pt>
                <c:pt idx="484">
                  <c:v>217.77380700000001</c:v>
                </c:pt>
                <c:pt idx="485">
                  <c:v>291.122907</c:v>
                </c:pt>
                <c:pt idx="486">
                  <c:v>286.47759499999995</c:v>
                </c:pt>
                <c:pt idx="487">
                  <c:v>272.686421</c:v>
                </c:pt>
                <c:pt idx="488">
                  <c:v>208.14687899999998</c:v>
                </c:pt>
                <c:pt idx="489">
                  <c:v>179.150834</c:v>
                </c:pt>
                <c:pt idx="490">
                  <c:v>290.76715799999999</c:v>
                </c:pt>
                <c:pt idx="491">
                  <c:v>117.624511</c:v>
                </c:pt>
                <c:pt idx="492">
                  <c:v>86.269177000000013</c:v>
                </c:pt>
                <c:pt idx="493">
                  <c:v>218.12652299999999</c:v>
                </c:pt>
                <c:pt idx="494">
                  <c:v>337.86703499999999</c:v>
                </c:pt>
                <c:pt idx="495">
                  <c:v>315.39048400000001</c:v>
                </c:pt>
                <c:pt idx="496">
                  <c:v>243.616152</c:v>
                </c:pt>
                <c:pt idx="497">
                  <c:v>251.43669500000001</c:v>
                </c:pt>
                <c:pt idx="498">
                  <c:v>310.771638</c:v>
                </c:pt>
                <c:pt idx="499">
                  <c:v>360.34454800000003</c:v>
                </c:pt>
                <c:pt idx="500">
                  <c:v>294.72533199999998</c:v>
                </c:pt>
                <c:pt idx="501">
                  <c:v>242.17004399999999</c:v>
                </c:pt>
                <c:pt idx="502">
                  <c:v>117.99015199999999</c:v>
                </c:pt>
                <c:pt idx="503">
                  <c:v>36.720639000000006</c:v>
                </c:pt>
                <c:pt idx="504">
                  <c:v>21.290453000000003</c:v>
                </c:pt>
                <c:pt idx="505">
                  <c:v>100.561142</c:v>
                </c:pt>
                <c:pt idx="506">
                  <c:v>343.28226599999999</c:v>
                </c:pt>
                <c:pt idx="507">
                  <c:v>267.18596700000001</c:v>
                </c:pt>
                <c:pt idx="508">
                  <c:v>260.81531699999999</c:v>
                </c:pt>
                <c:pt idx="509">
                  <c:v>186.970527</c:v>
                </c:pt>
                <c:pt idx="510">
                  <c:v>40.645093000000003</c:v>
                </c:pt>
                <c:pt idx="511">
                  <c:v>34.889609</c:v>
                </c:pt>
                <c:pt idx="512">
                  <c:v>56.927270999999998</c:v>
                </c:pt>
                <c:pt idx="513">
                  <c:v>117.74170100000001</c:v>
                </c:pt>
                <c:pt idx="514">
                  <c:v>83.710696999999996</c:v>
                </c:pt>
                <c:pt idx="515">
                  <c:v>39.335205000000002</c:v>
                </c:pt>
                <c:pt idx="516">
                  <c:v>137.33220799999998</c:v>
                </c:pt>
                <c:pt idx="517">
                  <c:v>234.93081400000003</c:v>
                </c:pt>
                <c:pt idx="518">
                  <c:v>159.916774</c:v>
                </c:pt>
                <c:pt idx="519">
                  <c:v>306.66245199999997</c:v>
                </c:pt>
                <c:pt idx="520">
                  <c:v>284.00457399999999</c:v>
                </c:pt>
                <c:pt idx="521">
                  <c:v>138.08698000000001</c:v>
                </c:pt>
                <c:pt idx="522">
                  <c:v>305.58554800000002</c:v>
                </c:pt>
                <c:pt idx="523">
                  <c:v>313.38327899999996</c:v>
                </c:pt>
                <c:pt idx="524">
                  <c:v>265.45494199999996</c:v>
                </c:pt>
                <c:pt idx="525">
                  <c:v>194.18865099999999</c:v>
                </c:pt>
                <c:pt idx="526">
                  <c:v>24.553052999999998</c:v>
                </c:pt>
                <c:pt idx="527">
                  <c:v>90.572484000000003</c:v>
                </c:pt>
                <c:pt idx="528">
                  <c:v>145.88266300000001</c:v>
                </c:pt>
                <c:pt idx="529">
                  <c:v>123.754503</c:v>
                </c:pt>
                <c:pt idx="530">
                  <c:v>155.99460099999999</c:v>
                </c:pt>
                <c:pt idx="531">
                  <c:v>262.74895299999997</c:v>
                </c:pt>
                <c:pt idx="532">
                  <c:v>262.54821800000002</c:v>
                </c:pt>
                <c:pt idx="533">
                  <c:v>314.51876600000003</c:v>
                </c:pt>
                <c:pt idx="534">
                  <c:v>415.95277400000003</c:v>
                </c:pt>
                <c:pt idx="535">
                  <c:v>316.25515999999999</c:v>
                </c:pt>
                <c:pt idx="536">
                  <c:v>284.46691100000004</c:v>
                </c:pt>
                <c:pt idx="537">
                  <c:v>128.54224099999999</c:v>
                </c:pt>
                <c:pt idx="538">
                  <c:v>122.77217300000001</c:v>
                </c:pt>
                <c:pt idx="539">
                  <c:v>208.53592399999999</c:v>
                </c:pt>
                <c:pt idx="540">
                  <c:v>127.144463</c:v>
                </c:pt>
                <c:pt idx="541">
                  <c:v>82.287725000000009</c:v>
                </c:pt>
                <c:pt idx="542">
                  <c:v>80.76840700000001</c:v>
                </c:pt>
                <c:pt idx="543">
                  <c:v>44.211828999999994</c:v>
                </c:pt>
                <c:pt idx="544">
                  <c:v>85.886418999999989</c:v>
                </c:pt>
                <c:pt idx="545">
                  <c:v>162.70020399999999</c:v>
                </c:pt>
                <c:pt idx="546">
                  <c:v>137.18755299999998</c:v>
                </c:pt>
                <c:pt idx="547">
                  <c:v>64.785629999999998</c:v>
                </c:pt>
                <c:pt idx="548">
                  <c:v>66.997489000000002</c:v>
                </c:pt>
                <c:pt idx="549">
                  <c:v>159.58383000000001</c:v>
                </c:pt>
                <c:pt idx="550">
                  <c:v>203.43413699999999</c:v>
                </c:pt>
                <c:pt idx="551">
                  <c:v>75.150475999999998</c:v>
                </c:pt>
                <c:pt idx="552">
                  <c:v>28.473765</c:v>
                </c:pt>
                <c:pt idx="553">
                  <c:v>16.483723999999999</c:v>
                </c:pt>
                <c:pt idx="554">
                  <c:v>110.199319</c:v>
                </c:pt>
                <c:pt idx="555">
                  <c:v>287.64758</c:v>
                </c:pt>
                <c:pt idx="556">
                  <c:v>329.99508100000003</c:v>
                </c:pt>
                <c:pt idx="557">
                  <c:v>322.87652500000002</c:v>
                </c:pt>
                <c:pt idx="558">
                  <c:v>395.688986</c:v>
                </c:pt>
                <c:pt idx="559">
                  <c:v>309.37221199999999</c:v>
                </c:pt>
                <c:pt idx="560">
                  <c:v>326.75279</c:v>
                </c:pt>
                <c:pt idx="561">
                  <c:v>168.36830499999999</c:v>
                </c:pt>
                <c:pt idx="562">
                  <c:v>158.504411</c:v>
                </c:pt>
                <c:pt idx="563">
                  <c:v>248.21681599999999</c:v>
                </c:pt>
                <c:pt idx="564">
                  <c:v>235.14922300000001</c:v>
                </c:pt>
                <c:pt idx="565">
                  <c:v>145.90532099999999</c:v>
                </c:pt>
                <c:pt idx="566">
                  <c:v>95.067850000000007</c:v>
                </c:pt>
                <c:pt idx="567">
                  <c:v>220.32495399999999</c:v>
                </c:pt>
                <c:pt idx="568">
                  <c:v>147.90499</c:v>
                </c:pt>
                <c:pt idx="569">
                  <c:v>141.75578400000001</c:v>
                </c:pt>
                <c:pt idx="570">
                  <c:v>375.78179399999999</c:v>
                </c:pt>
                <c:pt idx="571">
                  <c:v>391.50620600000002</c:v>
                </c:pt>
                <c:pt idx="572">
                  <c:v>348.54845599999999</c:v>
                </c:pt>
                <c:pt idx="573">
                  <c:v>358.93510600000002</c:v>
                </c:pt>
                <c:pt idx="574">
                  <c:v>369.59101699999997</c:v>
                </c:pt>
                <c:pt idx="575">
                  <c:v>341.23719699999998</c:v>
                </c:pt>
                <c:pt idx="576">
                  <c:v>273.71678000000003</c:v>
                </c:pt>
                <c:pt idx="577">
                  <c:v>282.71898800000002</c:v>
                </c:pt>
                <c:pt idx="578">
                  <c:v>302.77651000000003</c:v>
                </c:pt>
                <c:pt idx="579">
                  <c:v>308.63374599999997</c:v>
                </c:pt>
                <c:pt idx="580">
                  <c:v>275.03990899999997</c:v>
                </c:pt>
                <c:pt idx="581">
                  <c:v>304.70835799999998</c:v>
                </c:pt>
                <c:pt idx="582">
                  <c:v>142.66250500000001</c:v>
                </c:pt>
                <c:pt idx="583">
                  <c:v>74.078975</c:v>
                </c:pt>
                <c:pt idx="584">
                  <c:v>288.883917</c:v>
                </c:pt>
                <c:pt idx="585">
                  <c:v>300.01671700000003</c:v>
                </c:pt>
                <c:pt idx="586">
                  <c:v>291.30543699999998</c:v>
                </c:pt>
                <c:pt idx="587">
                  <c:v>247.47479100000001</c:v>
                </c:pt>
                <c:pt idx="588">
                  <c:v>232.844573</c:v>
                </c:pt>
                <c:pt idx="589">
                  <c:v>92.908514000000011</c:v>
                </c:pt>
                <c:pt idx="590">
                  <c:v>77.373851000000002</c:v>
                </c:pt>
                <c:pt idx="591">
                  <c:v>156.11373900000001</c:v>
                </c:pt>
                <c:pt idx="592">
                  <c:v>124.17894399999999</c:v>
                </c:pt>
                <c:pt idx="593">
                  <c:v>94.424626000000004</c:v>
                </c:pt>
                <c:pt idx="594">
                  <c:v>83.422194000000005</c:v>
                </c:pt>
                <c:pt idx="595">
                  <c:v>35.761130999999992</c:v>
                </c:pt>
                <c:pt idx="596">
                  <c:v>42.875420999999996</c:v>
                </c:pt>
                <c:pt idx="597">
                  <c:v>129.87863400000001</c:v>
                </c:pt>
                <c:pt idx="598">
                  <c:v>188.33633200000003</c:v>
                </c:pt>
                <c:pt idx="599">
                  <c:v>134.00849400000001</c:v>
                </c:pt>
                <c:pt idx="600">
                  <c:v>252.91837900000002</c:v>
                </c:pt>
                <c:pt idx="601">
                  <c:v>192.43302099999997</c:v>
                </c:pt>
                <c:pt idx="602">
                  <c:v>196.87147099999999</c:v>
                </c:pt>
                <c:pt idx="603">
                  <c:v>260.28123999999997</c:v>
                </c:pt>
                <c:pt idx="604">
                  <c:v>332.93730099999999</c:v>
                </c:pt>
                <c:pt idx="605">
                  <c:v>293.166292</c:v>
                </c:pt>
                <c:pt idx="606">
                  <c:v>208.229457</c:v>
                </c:pt>
                <c:pt idx="607">
                  <c:v>185.79813300000001</c:v>
                </c:pt>
                <c:pt idx="608">
                  <c:v>226.966905</c:v>
                </c:pt>
                <c:pt idx="609">
                  <c:v>223.32809900000001</c:v>
                </c:pt>
                <c:pt idx="610">
                  <c:v>203.478658</c:v>
                </c:pt>
                <c:pt idx="611">
                  <c:v>182.48603299999999</c:v>
                </c:pt>
                <c:pt idx="612">
                  <c:v>136.489722</c:v>
                </c:pt>
                <c:pt idx="613">
                  <c:v>190.380123</c:v>
                </c:pt>
                <c:pt idx="614">
                  <c:v>184.79813000000001</c:v>
                </c:pt>
                <c:pt idx="615">
                  <c:v>88.30158999999999</c:v>
                </c:pt>
                <c:pt idx="616">
                  <c:v>197.19226200000003</c:v>
                </c:pt>
                <c:pt idx="617">
                  <c:v>155.13679999999999</c:v>
                </c:pt>
                <c:pt idx="618">
                  <c:v>144.32066599999999</c:v>
                </c:pt>
                <c:pt idx="619">
                  <c:v>134.63527399999998</c:v>
                </c:pt>
                <c:pt idx="620">
                  <c:v>57.228693</c:v>
                </c:pt>
                <c:pt idx="621">
                  <c:v>42.257489</c:v>
                </c:pt>
                <c:pt idx="622">
                  <c:v>46.413936999999997</c:v>
                </c:pt>
                <c:pt idx="623">
                  <c:v>141.127872</c:v>
                </c:pt>
                <c:pt idx="624">
                  <c:v>197.059414</c:v>
                </c:pt>
                <c:pt idx="625">
                  <c:v>210.67538999999999</c:v>
                </c:pt>
                <c:pt idx="626">
                  <c:v>222.14454699999999</c:v>
                </c:pt>
                <c:pt idx="627">
                  <c:v>131.68601899999999</c:v>
                </c:pt>
                <c:pt idx="628">
                  <c:v>186.05794100000003</c:v>
                </c:pt>
                <c:pt idx="629">
                  <c:v>185.71691099999998</c:v>
                </c:pt>
                <c:pt idx="630">
                  <c:v>253.226035</c:v>
                </c:pt>
                <c:pt idx="631">
                  <c:v>233.470373</c:v>
                </c:pt>
                <c:pt idx="632">
                  <c:v>198.31463399999998</c:v>
                </c:pt>
                <c:pt idx="633">
                  <c:v>97.904728000000006</c:v>
                </c:pt>
                <c:pt idx="634">
                  <c:v>103.17723299999999</c:v>
                </c:pt>
                <c:pt idx="635">
                  <c:v>208.21002100000001</c:v>
                </c:pt>
                <c:pt idx="636">
                  <c:v>49.424472999999999</c:v>
                </c:pt>
                <c:pt idx="637">
                  <c:v>79.669214999999994</c:v>
                </c:pt>
                <c:pt idx="638">
                  <c:v>175.16890000000001</c:v>
                </c:pt>
                <c:pt idx="639">
                  <c:v>233.074648</c:v>
                </c:pt>
                <c:pt idx="640">
                  <c:v>228.97707</c:v>
                </c:pt>
                <c:pt idx="641">
                  <c:v>171.446786</c:v>
                </c:pt>
                <c:pt idx="642">
                  <c:v>191.28638000000001</c:v>
                </c:pt>
                <c:pt idx="643">
                  <c:v>161.334191</c:v>
                </c:pt>
                <c:pt idx="644">
                  <c:v>134.67122800000001</c:v>
                </c:pt>
                <c:pt idx="645">
                  <c:v>175.82742299999998</c:v>
                </c:pt>
                <c:pt idx="646">
                  <c:v>179.60450600000001</c:v>
                </c:pt>
                <c:pt idx="647">
                  <c:v>94.299497999999986</c:v>
                </c:pt>
                <c:pt idx="648">
                  <c:v>104.48842199999999</c:v>
                </c:pt>
                <c:pt idx="649">
                  <c:v>111.937273</c:v>
                </c:pt>
                <c:pt idx="650">
                  <c:v>42.800513000000002</c:v>
                </c:pt>
                <c:pt idx="651">
                  <c:v>149.30218400000001</c:v>
                </c:pt>
                <c:pt idx="652">
                  <c:v>218.96439000000001</c:v>
                </c:pt>
                <c:pt idx="653">
                  <c:v>161.699174</c:v>
                </c:pt>
                <c:pt idx="654">
                  <c:v>151.05659199999999</c:v>
                </c:pt>
                <c:pt idx="655">
                  <c:v>92.625360999999998</c:v>
                </c:pt>
                <c:pt idx="656">
                  <c:v>66.102219000000005</c:v>
                </c:pt>
                <c:pt idx="657">
                  <c:v>59.613042</c:v>
                </c:pt>
                <c:pt idx="658">
                  <c:v>86.287863999999999</c:v>
                </c:pt>
                <c:pt idx="659">
                  <c:v>106.880098</c:v>
                </c:pt>
                <c:pt idx="660">
                  <c:v>106.17762500000001</c:v>
                </c:pt>
                <c:pt idx="661">
                  <c:v>103.69883299999999</c:v>
                </c:pt>
                <c:pt idx="662">
                  <c:v>87.277652000000003</c:v>
                </c:pt>
                <c:pt idx="663">
                  <c:v>89.851409999999987</c:v>
                </c:pt>
                <c:pt idx="664">
                  <c:v>73.781480000000002</c:v>
                </c:pt>
                <c:pt idx="665">
                  <c:v>128.80040500000001</c:v>
                </c:pt>
                <c:pt idx="666">
                  <c:v>95.327491999999992</c:v>
                </c:pt>
                <c:pt idx="667">
                  <c:v>95.566233000000011</c:v>
                </c:pt>
                <c:pt idx="668">
                  <c:v>180.55282300000002</c:v>
                </c:pt>
                <c:pt idx="669">
                  <c:v>264.45256599999999</c:v>
                </c:pt>
                <c:pt idx="670">
                  <c:v>259.84033199999999</c:v>
                </c:pt>
                <c:pt idx="671">
                  <c:v>224.060125</c:v>
                </c:pt>
                <c:pt idx="672">
                  <c:v>186.41387699999999</c:v>
                </c:pt>
                <c:pt idx="673">
                  <c:v>66.235124999999996</c:v>
                </c:pt>
                <c:pt idx="674">
                  <c:v>69.739992000000001</c:v>
                </c:pt>
                <c:pt idx="675">
                  <c:v>157.82321100000001</c:v>
                </c:pt>
                <c:pt idx="676">
                  <c:v>202.69696500000001</c:v>
                </c:pt>
                <c:pt idx="677">
                  <c:v>166.63962399999997</c:v>
                </c:pt>
                <c:pt idx="678">
                  <c:v>241.090585</c:v>
                </c:pt>
                <c:pt idx="679">
                  <c:v>220.86610300000001</c:v>
                </c:pt>
                <c:pt idx="680">
                  <c:v>177.225672</c:v>
                </c:pt>
                <c:pt idx="681">
                  <c:v>178.98113599999999</c:v>
                </c:pt>
                <c:pt idx="682">
                  <c:v>100.227586</c:v>
                </c:pt>
                <c:pt idx="683">
                  <c:v>152.37846099999999</c:v>
                </c:pt>
                <c:pt idx="684">
                  <c:v>130.60047599999999</c:v>
                </c:pt>
                <c:pt idx="685">
                  <c:v>93.943762000000007</c:v>
                </c:pt>
                <c:pt idx="686">
                  <c:v>140.67553700000002</c:v>
                </c:pt>
                <c:pt idx="687">
                  <c:v>132.59992300000002</c:v>
                </c:pt>
                <c:pt idx="688">
                  <c:v>93.238626000000011</c:v>
                </c:pt>
                <c:pt idx="689">
                  <c:v>138.927052</c:v>
                </c:pt>
                <c:pt idx="690">
                  <c:v>73.638523000000006</c:v>
                </c:pt>
                <c:pt idx="691">
                  <c:v>103.74147900000001</c:v>
                </c:pt>
                <c:pt idx="692">
                  <c:v>148.17790400000001</c:v>
                </c:pt>
                <c:pt idx="693">
                  <c:v>124.193822</c:v>
                </c:pt>
                <c:pt idx="694">
                  <c:v>93.914276999999998</c:v>
                </c:pt>
                <c:pt idx="695">
                  <c:v>118.845314</c:v>
                </c:pt>
                <c:pt idx="696">
                  <c:v>130.756023</c:v>
                </c:pt>
                <c:pt idx="697">
                  <c:v>185.433402</c:v>
                </c:pt>
                <c:pt idx="698">
                  <c:v>156.81933799999999</c:v>
                </c:pt>
                <c:pt idx="699">
                  <c:v>56.954651000000005</c:v>
                </c:pt>
                <c:pt idx="700">
                  <c:v>183.07530500000001</c:v>
                </c:pt>
                <c:pt idx="701">
                  <c:v>180.227915</c:v>
                </c:pt>
                <c:pt idx="702">
                  <c:v>139.90884599999998</c:v>
                </c:pt>
                <c:pt idx="703">
                  <c:v>140.02526800000001</c:v>
                </c:pt>
                <c:pt idx="704">
                  <c:v>150.15019800000002</c:v>
                </c:pt>
                <c:pt idx="705">
                  <c:v>153.767223</c:v>
                </c:pt>
                <c:pt idx="706">
                  <c:v>92.288961999999998</c:v>
                </c:pt>
                <c:pt idx="707">
                  <c:v>129.90401199999999</c:v>
                </c:pt>
                <c:pt idx="708">
                  <c:v>135.30700699999997</c:v>
                </c:pt>
                <c:pt idx="709">
                  <c:v>68.310226999999998</c:v>
                </c:pt>
                <c:pt idx="710">
                  <c:v>124.79954600000001</c:v>
                </c:pt>
                <c:pt idx="711">
                  <c:v>190.28393199999999</c:v>
                </c:pt>
                <c:pt idx="712">
                  <c:v>132.70751799999999</c:v>
                </c:pt>
                <c:pt idx="713">
                  <c:v>101.04304800000001</c:v>
                </c:pt>
                <c:pt idx="714">
                  <c:v>190.44992099999999</c:v>
                </c:pt>
                <c:pt idx="715">
                  <c:v>98.845293999999996</c:v>
                </c:pt>
                <c:pt idx="716">
                  <c:v>105.044152</c:v>
                </c:pt>
                <c:pt idx="717">
                  <c:v>72.462039999999988</c:v>
                </c:pt>
                <c:pt idx="718">
                  <c:v>59.104450000000007</c:v>
                </c:pt>
                <c:pt idx="719">
                  <c:v>154.39338899999998</c:v>
                </c:pt>
                <c:pt idx="720">
                  <c:v>190.65268</c:v>
                </c:pt>
                <c:pt idx="721">
                  <c:v>164.47756399999997</c:v>
                </c:pt>
                <c:pt idx="722">
                  <c:v>127.671859</c:v>
                </c:pt>
                <c:pt idx="723">
                  <c:v>131.034492</c:v>
                </c:pt>
                <c:pt idx="724">
                  <c:v>145.593231</c:v>
                </c:pt>
                <c:pt idx="725">
                  <c:v>103.93711</c:v>
                </c:pt>
                <c:pt idx="726">
                  <c:v>108.40133800000001</c:v>
                </c:pt>
                <c:pt idx="727">
                  <c:v>158.90658100000002</c:v>
                </c:pt>
                <c:pt idx="728">
                  <c:v>126.836939</c:v>
                </c:pt>
                <c:pt idx="729">
                  <c:v>161.539062</c:v>
                </c:pt>
                <c:pt idx="730">
                  <c:v>75.894684999999996</c:v>
                </c:pt>
                <c:pt idx="731">
                  <c:v>110.57378600000001</c:v>
                </c:pt>
                <c:pt idx="732">
                  <c:v>194.332277</c:v>
                </c:pt>
                <c:pt idx="733">
                  <c:v>129.50650200000001</c:v>
                </c:pt>
                <c:pt idx="734">
                  <c:v>87.682998000000012</c:v>
                </c:pt>
                <c:pt idx="735">
                  <c:v>71.650867000000005</c:v>
                </c:pt>
                <c:pt idx="736">
                  <c:v>102.74207799999999</c:v>
                </c:pt>
                <c:pt idx="737">
                  <c:v>146.75389199999998</c:v>
                </c:pt>
                <c:pt idx="738">
                  <c:v>117.76794599999999</c:v>
                </c:pt>
                <c:pt idx="739">
                  <c:v>104.73599900000001</c:v>
                </c:pt>
                <c:pt idx="740">
                  <c:v>131.51255499999999</c:v>
                </c:pt>
                <c:pt idx="741">
                  <c:v>137.329196</c:v>
                </c:pt>
                <c:pt idx="742">
                  <c:v>91.787369000000012</c:v>
                </c:pt>
                <c:pt idx="743">
                  <c:v>103.528627</c:v>
                </c:pt>
                <c:pt idx="744">
                  <c:v>156.665344</c:v>
                </c:pt>
                <c:pt idx="745">
                  <c:v>158.769565</c:v>
                </c:pt>
                <c:pt idx="746">
                  <c:v>112.024271</c:v>
                </c:pt>
                <c:pt idx="747">
                  <c:v>106.788417</c:v>
                </c:pt>
                <c:pt idx="748">
                  <c:v>143.96935600000003</c:v>
                </c:pt>
                <c:pt idx="749">
                  <c:v>137.16592800000001</c:v>
                </c:pt>
                <c:pt idx="750">
                  <c:v>124.453748</c:v>
                </c:pt>
                <c:pt idx="751">
                  <c:v>173.22446500000001</c:v>
                </c:pt>
                <c:pt idx="752">
                  <c:v>55.577255999999998</c:v>
                </c:pt>
                <c:pt idx="753">
                  <c:v>76.483095000000006</c:v>
                </c:pt>
                <c:pt idx="754">
                  <c:v>162.78251699999998</c:v>
                </c:pt>
                <c:pt idx="755">
                  <c:v>193.20205799999999</c:v>
                </c:pt>
                <c:pt idx="756">
                  <c:v>124.551525</c:v>
                </c:pt>
                <c:pt idx="757">
                  <c:v>50.326946999999997</c:v>
                </c:pt>
                <c:pt idx="758">
                  <c:v>100.131061</c:v>
                </c:pt>
                <c:pt idx="759">
                  <c:v>143.77713399999999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153">
                    <c:v>2023</c:v>
                  </c:pt>
                  <c:pt idx="518">
                    <c:v>2024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125.02633259856779</c:v>
                </c:pt>
                <c:pt idx="1">
                  <c:v>125.02633259856779</c:v>
                </c:pt>
                <c:pt idx="2">
                  <c:v>125.02633259856779</c:v>
                </c:pt>
                <c:pt idx="3">
                  <c:v>125.02633259856779</c:v>
                </c:pt>
                <c:pt idx="4">
                  <c:v>125.02633259856779</c:v>
                </c:pt>
                <c:pt idx="5">
                  <c:v>125.02633259856779</c:v>
                </c:pt>
                <c:pt idx="6">
                  <c:v>125.02633259856779</c:v>
                </c:pt>
                <c:pt idx="7">
                  <c:v>125.02633259856779</c:v>
                </c:pt>
                <c:pt idx="8">
                  <c:v>125.02633259856779</c:v>
                </c:pt>
                <c:pt idx="9">
                  <c:v>125.02633259856779</c:v>
                </c:pt>
                <c:pt idx="10">
                  <c:v>125.02633259856779</c:v>
                </c:pt>
                <c:pt idx="11">
                  <c:v>125.02633259856779</c:v>
                </c:pt>
                <c:pt idx="12">
                  <c:v>125.02633259856779</c:v>
                </c:pt>
                <c:pt idx="13">
                  <c:v>125.02633259856779</c:v>
                </c:pt>
                <c:pt idx="14">
                  <c:v>125.02633259856779</c:v>
                </c:pt>
                <c:pt idx="15">
                  <c:v>125.02633259856779</c:v>
                </c:pt>
                <c:pt idx="16">
                  <c:v>125.02633259856779</c:v>
                </c:pt>
                <c:pt idx="17">
                  <c:v>125.02633259856779</c:v>
                </c:pt>
                <c:pt idx="18">
                  <c:v>125.02633259856779</c:v>
                </c:pt>
                <c:pt idx="19">
                  <c:v>125.02633259856779</c:v>
                </c:pt>
                <c:pt idx="20">
                  <c:v>125.02633259856779</c:v>
                </c:pt>
                <c:pt idx="21">
                  <c:v>125.02633259856779</c:v>
                </c:pt>
                <c:pt idx="22">
                  <c:v>125.02633259856779</c:v>
                </c:pt>
                <c:pt idx="23">
                  <c:v>125.02633259856779</c:v>
                </c:pt>
                <c:pt idx="24">
                  <c:v>125.02633259856779</c:v>
                </c:pt>
                <c:pt idx="25">
                  <c:v>125.02633259856779</c:v>
                </c:pt>
                <c:pt idx="26">
                  <c:v>125.02633259856779</c:v>
                </c:pt>
                <c:pt idx="27">
                  <c:v>125.02633259856779</c:v>
                </c:pt>
                <c:pt idx="28">
                  <c:v>125.02633259856779</c:v>
                </c:pt>
                <c:pt idx="29">
                  <c:v>125.02633259856779</c:v>
                </c:pt>
                <c:pt idx="30">
                  <c:v>125.02633259856779</c:v>
                </c:pt>
                <c:pt idx="31">
                  <c:v>123.10256598142685</c:v>
                </c:pt>
                <c:pt idx="32">
                  <c:v>123.10256598142685</c:v>
                </c:pt>
                <c:pt idx="33">
                  <c:v>123.10256598142685</c:v>
                </c:pt>
                <c:pt idx="34">
                  <c:v>123.10256598142685</c:v>
                </c:pt>
                <c:pt idx="35">
                  <c:v>123.10256598142685</c:v>
                </c:pt>
                <c:pt idx="36">
                  <c:v>123.10256598142685</c:v>
                </c:pt>
                <c:pt idx="37">
                  <c:v>123.10256598142685</c:v>
                </c:pt>
                <c:pt idx="38">
                  <c:v>123.10256598142685</c:v>
                </c:pt>
                <c:pt idx="39">
                  <c:v>123.10256598142685</c:v>
                </c:pt>
                <c:pt idx="40">
                  <c:v>123.10256598142685</c:v>
                </c:pt>
                <c:pt idx="41">
                  <c:v>123.10256598142685</c:v>
                </c:pt>
                <c:pt idx="42">
                  <c:v>123.10256598142685</c:v>
                </c:pt>
                <c:pt idx="43">
                  <c:v>123.10256598142685</c:v>
                </c:pt>
                <c:pt idx="44">
                  <c:v>123.10256598142685</c:v>
                </c:pt>
                <c:pt idx="45">
                  <c:v>123.10256598142685</c:v>
                </c:pt>
                <c:pt idx="46">
                  <c:v>123.10256598142685</c:v>
                </c:pt>
                <c:pt idx="47">
                  <c:v>123.10256598142685</c:v>
                </c:pt>
                <c:pt idx="48">
                  <c:v>123.10256598142685</c:v>
                </c:pt>
                <c:pt idx="49">
                  <c:v>123.10256598142685</c:v>
                </c:pt>
                <c:pt idx="50">
                  <c:v>123.10256598142685</c:v>
                </c:pt>
                <c:pt idx="51">
                  <c:v>123.10256598142685</c:v>
                </c:pt>
                <c:pt idx="52">
                  <c:v>123.10256598142685</c:v>
                </c:pt>
                <c:pt idx="53">
                  <c:v>123.10256598142685</c:v>
                </c:pt>
                <c:pt idx="54">
                  <c:v>123.10256598142685</c:v>
                </c:pt>
                <c:pt idx="55">
                  <c:v>123.10256598142685</c:v>
                </c:pt>
                <c:pt idx="56">
                  <c:v>123.10256598142685</c:v>
                </c:pt>
                <c:pt idx="57">
                  <c:v>123.10256598142685</c:v>
                </c:pt>
                <c:pt idx="58">
                  <c:v>123.10256598142685</c:v>
                </c:pt>
                <c:pt idx="59">
                  <c:v>123.10256598142685</c:v>
                </c:pt>
                <c:pt idx="60">
                  <c:v>123.10256598142685</c:v>
                </c:pt>
                <c:pt idx="61">
                  <c:v>143.64555132952211</c:v>
                </c:pt>
                <c:pt idx="62">
                  <c:v>143.64555132952211</c:v>
                </c:pt>
                <c:pt idx="63">
                  <c:v>143.64555132952211</c:v>
                </c:pt>
                <c:pt idx="64">
                  <c:v>143.64555132952211</c:v>
                </c:pt>
                <c:pt idx="65">
                  <c:v>143.64555132952211</c:v>
                </c:pt>
                <c:pt idx="66">
                  <c:v>143.64555132952211</c:v>
                </c:pt>
                <c:pt idx="67">
                  <c:v>143.64555132952211</c:v>
                </c:pt>
                <c:pt idx="68">
                  <c:v>143.64555132952211</c:v>
                </c:pt>
                <c:pt idx="69">
                  <c:v>143.64555132952211</c:v>
                </c:pt>
                <c:pt idx="70">
                  <c:v>143.64555132952211</c:v>
                </c:pt>
                <c:pt idx="71">
                  <c:v>143.64555132952211</c:v>
                </c:pt>
                <c:pt idx="72">
                  <c:v>143.64555132952211</c:v>
                </c:pt>
                <c:pt idx="73">
                  <c:v>143.64555132952211</c:v>
                </c:pt>
                <c:pt idx="74">
                  <c:v>143.64555132952211</c:v>
                </c:pt>
                <c:pt idx="75">
                  <c:v>143.64555132952211</c:v>
                </c:pt>
                <c:pt idx="76">
                  <c:v>143.64555132952211</c:v>
                </c:pt>
                <c:pt idx="77">
                  <c:v>143.64555132952211</c:v>
                </c:pt>
                <c:pt idx="78">
                  <c:v>143.64555132952211</c:v>
                </c:pt>
                <c:pt idx="79">
                  <c:v>143.64555132952211</c:v>
                </c:pt>
                <c:pt idx="80">
                  <c:v>143.64555132952211</c:v>
                </c:pt>
                <c:pt idx="81">
                  <c:v>143.64555132952211</c:v>
                </c:pt>
                <c:pt idx="82">
                  <c:v>143.64555132952211</c:v>
                </c:pt>
                <c:pt idx="83">
                  <c:v>143.64555132952211</c:v>
                </c:pt>
                <c:pt idx="84">
                  <c:v>143.64555132952211</c:v>
                </c:pt>
                <c:pt idx="85">
                  <c:v>143.64555132952211</c:v>
                </c:pt>
                <c:pt idx="86">
                  <c:v>143.64555132952211</c:v>
                </c:pt>
                <c:pt idx="87">
                  <c:v>143.64555132952211</c:v>
                </c:pt>
                <c:pt idx="88">
                  <c:v>143.64555132952211</c:v>
                </c:pt>
                <c:pt idx="89">
                  <c:v>143.64555132952211</c:v>
                </c:pt>
                <c:pt idx="90">
                  <c:v>143.64555132952211</c:v>
                </c:pt>
                <c:pt idx="91">
                  <c:v>143.64555132952211</c:v>
                </c:pt>
                <c:pt idx="92">
                  <c:v>196.02979959168994</c:v>
                </c:pt>
                <c:pt idx="93">
                  <c:v>196.02979959168994</c:v>
                </c:pt>
                <c:pt idx="94">
                  <c:v>196.02979959168994</c:v>
                </c:pt>
                <c:pt idx="95">
                  <c:v>196.02979959168994</c:v>
                </c:pt>
                <c:pt idx="96">
                  <c:v>196.02979959168994</c:v>
                </c:pt>
                <c:pt idx="97">
                  <c:v>196.02979959168994</c:v>
                </c:pt>
                <c:pt idx="98">
                  <c:v>196.02979959168994</c:v>
                </c:pt>
                <c:pt idx="99">
                  <c:v>196.02979959168994</c:v>
                </c:pt>
                <c:pt idx="100">
                  <c:v>196.02979959168994</c:v>
                </c:pt>
                <c:pt idx="101">
                  <c:v>196.02979959168994</c:v>
                </c:pt>
                <c:pt idx="102">
                  <c:v>196.02979959168994</c:v>
                </c:pt>
                <c:pt idx="103">
                  <c:v>196.02979959168994</c:v>
                </c:pt>
                <c:pt idx="104">
                  <c:v>196.02979959168994</c:v>
                </c:pt>
                <c:pt idx="105">
                  <c:v>196.02979959168994</c:v>
                </c:pt>
                <c:pt idx="106">
                  <c:v>196.02979959168994</c:v>
                </c:pt>
                <c:pt idx="107">
                  <c:v>196.02979959168994</c:v>
                </c:pt>
                <c:pt idx="108">
                  <c:v>196.02979959168994</c:v>
                </c:pt>
                <c:pt idx="109">
                  <c:v>196.02979959168994</c:v>
                </c:pt>
                <c:pt idx="110">
                  <c:v>196.02979959168994</c:v>
                </c:pt>
                <c:pt idx="111">
                  <c:v>196.02979959168994</c:v>
                </c:pt>
                <c:pt idx="112">
                  <c:v>196.02979959168994</c:v>
                </c:pt>
                <c:pt idx="113">
                  <c:v>196.02979959168994</c:v>
                </c:pt>
                <c:pt idx="114">
                  <c:v>196.02979959168994</c:v>
                </c:pt>
                <c:pt idx="115">
                  <c:v>196.02979959168994</c:v>
                </c:pt>
                <c:pt idx="116">
                  <c:v>196.02979959168994</c:v>
                </c:pt>
                <c:pt idx="117">
                  <c:v>196.02979959168994</c:v>
                </c:pt>
                <c:pt idx="118">
                  <c:v>196.02979959168994</c:v>
                </c:pt>
                <c:pt idx="119">
                  <c:v>196.02979959168994</c:v>
                </c:pt>
                <c:pt idx="120">
                  <c:v>196.02979959168994</c:v>
                </c:pt>
                <c:pt idx="121">
                  <c:v>196.02979959168994</c:v>
                </c:pt>
                <c:pt idx="122">
                  <c:v>189.70625766937735</c:v>
                </c:pt>
                <c:pt idx="123">
                  <c:v>191.39699390314539</c:v>
                </c:pt>
                <c:pt idx="124">
                  <c:v>191.39699390314539</c:v>
                </c:pt>
                <c:pt idx="125">
                  <c:v>191.39699390314539</c:v>
                </c:pt>
                <c:pt idx="126">
                  <c:v>191.39699390314539</c:v>
                </c:pt>
                <c:pt idx="127">
                  <c:v>191.39699390314539</c:v>
                </c:pt>
                <c:pt idx="128">
                  <c:v>191.39699390314539</c:v>
                </c:pt>
                <c:pt idx="129">
                  <c:v>191.39699390314539</c:v>
                </c:pt>
                <c:pt idx="130">
                  <c:v>191.39699390314539</c:v>
                </c:pt>
                <c:pt idx="131">
                  <c:v>191.39699390314539</c:v>
                </c:pt>
                <c:pt idx="132">
                  <c:v>191.39699390314539</c:v>
                </c:pt>
                <c:pt idx="133">
                  <c:v>191.39699390314539</c:v>
                </c:pt>
                <c:pt idx="134">
                  <c:v>191.39699390314539</c:v>
                </c:pt>
                <c:pt idx="135">
                  <c:v>191.39699390314539</c:v>
                </c:pt>
                <c:pt idx="136">
                  <c:v>191.39699390314539</c:v>
                </c:pt>
                <c:pt idx="137">
                  <c:v>191.39699390314539</c:v>
                </c:pt>
                <c:pt idx="138">
                  <c:v>191.39699390314539</c:v>
                </c:pt>
                <c:pt idx="139">
                  <c:v>191.39699390314539</c:v>
                </c:pt>
                <c:pt idx="140">
                  <c:v>191.39699390314539</c:v>
                </c:pt>
                <c:pt idx="141">
                  <c:v>191.39699390314539</c:v>
                </c:pt>
                <c:pt idx="142">
                  <c:v>191.39699390314539</c:v>
                </c:pt>
                <c:pt idx="143">
                  <c:v>191.39699390314539</c:v>
                </c:pt>
                <c:pt idx="144">
                  <c:v>191.39699390314539</c:v>
                </c:pt>
                <c:pt idx="145">
                  <c:v>191.39699390314539</c:v>
                </c:pt>
                <c:pt idx="146">
                  <c:v>191.39699390314539</c:v>
                </c:pt>
                <c:pt idx="147">
                  <c:v>191.39699390314539</c:v>
                </c:pt>
                <c:pt idx="148">
                  <c:v>191.39699390314539</c:v>
                </c:pt>
                <c:pt idx="149">
                  <c:v>191.39699390314539</c:v>
                </c:pt>
                <c:pt idx="150">
                  <c:v>191.39699390314539</c:v>
                </c:pt>
                <c:pt idx="151">
                  <c:v>191.39699390314539</c:v>
                </c:pt>
                <c:pt idx="152">
                  <c:v>191.39699390314539</c:v>
                </c:pt>
                <c:pt idx="153">
                  <c:v>225.50030830008816</c:v>
                </c:pt>
                <c:pt idx="154">
                  <c:v>225.50030830008816</c:v>
                </c:pt>
                <c:pt idx="155">
                  <c:v>225.50030830008816</c:v>
                </c:pt>
                <c:pt idx="156">
                  <c:v>225.50030830008816</c:v>
                </c:pt>
                <c:pt idx="157">
                  <c:v>225.50030830008816</c:v>
                </c:pt>
                <c:pt idx="158">
                  <c:v>225.50030830008816</c:v>
                </c:pt>
                <c:pt idx="159">
                  <c:v>225.50030830008816</c:v>
                </c:pt>
                <c:pt idx="160">
                  <c:v>225.50030830008816</c:v>
                </c:pt>
                <c:pt idx="161">
                  <c:v>225.50030830008816</c:v>
                </c:pt>
                <c:pt idx="162">
                  <c:v>225.50030830008816</c:v>
                </c:pt>
                <c:pt idx="163">
                  <c:v>225.50030830008816</c:v>
                </c:pt>
                <c:pt idx="164">
                  <c:v>225.50030830008816</c:v>
                </c:pt>
                <c:pt idx="165">
                  <c:v>225.50030830008816</c:v>
                </c:pt>
                <c:pt idx="166">
                  <c:v>225.50030830008816</c:v>
                </c:pt>
                <c:pt idx="167">
                  <c:v>225.50030830008816</c:v>
                </c:pt>
                <c:pt idx="168">
                  <c:v>225.50030830008816</c:v>
                </c:pt>
                <c:pt idx="169">
                  <c:v>225.50030830008816</c:v>
                </c:pt>
                <c:pt idx="170">
                  <c:v>225.50030830008816</c:v>
                </c:pt>
                <c:pt idx="171">
                  <c:v>225.50030830008816</c:v>
                </c:pt>
                <c:pt idx="172">
                  <c:v>225.50030830008816</c:v>
                </c:pt>
                <c:pt idx="173">
                  <c:v>225.50030830008816</c:v>
                </c:pt>
                <c:pt idx="174">
                  <c:v>225.50030830008816</c:v>
                </c:pt>
                <c:pt idx="175">
                  <c:v>225.50030830008816</c:v>
                </c:pt>
                <c:pt idx="176">
                  <c:v>225.50030830008816</c:v>
                </c:pt>
                <c:pt idx="177">
                  <c:v>225.50030830008816</c:v>
                </c:pt>
                <c:pt idx="178">
                  <c:v>225.50030830008816</c:v>
                </c:pt>
                <c:pt idx="179">
                  <c:v>225.50030830008816</c:v>
                </c:pt>
                <c:pt idx="180">
                  <c:v>225.50030830008816</c:v>
                </c:pt>
                <c:pt idx="181">
                  <c:v>225.50030830008816</c:v>
                </c:pt>
                <c:pt idx="182">
                  <c:v>225.50030830008816</c:v>
                </c:pt>
                <c:pt idx="183">
                  <c:v>225.50030830008816</c:v>
                </c:pt>
                <c:pt idx="184">
                  <c:v>228.74518836188682</c:v>
                </c:pt>
                <c:pt idx="185">
                  <c:v>228.74518836188682</c:v>
                </c:pt>
                <c:pt idx="186">
                  <c:v>228.74518836188682</c:v>
                </c:pt>
                <c:pt idx="187">
                  <c:v>228.74518836188682</c:v>
                </c:pt>
                <c:pt idx="188">
                  <c:v>228.74518836188682</c:v>
                </c:pt>
                <c:pt idx="189">
                  <c:v>228.74518836188682</c:v>
                </c:pt>
                <c:pt idx="190">
                  <c:v>228.74518836188682</c:v>
                </c:pt>
                <c:pt idx="191">
                  <c:v>228.74518836188682</c:v>
                </c:pt>
                <c:pt idx="192">
                  <c:v>228.74518836188682</c:v>
                </c:pt>
                <c:pt idx="193">
                  <c:v>228.74518836188682</c:v>
                </c:pt>
                <c:pt idx="194">
                  <c:v>228.74518836188682</c:v>
                </c:pt>
                <c:pt idx="195">
                  <c:v>228.74518836188682</c:v>
                </c:pt>
                <c:pt idx="196">
                  <c:v>228.74518836188682</c:v>
                </c:pt>
                <c:pt idx="197">
                  <c:v>228.74518836188682</c:v>
                </c:pt>
                <c:pt idx="198">
                  <c:v>228.74518836188682</c:v>
                </c:pt>
                <c:pt idx="199">
                  <c:v>228.74518836188682</c:v>
                </c:pt>
                <c:pt idx="200">
                  <c:v>228.74518836188682</c:v>
                </c:pt>
                <c:pt idx="201">
                  <c:v>228.74518836188682</c:v>
                </c:pt>
                <c:pt idx="202">
                  <c:v>228.74518836188682</c:v>
                </c:pt>
                <c:pt idx="203">
                  <c:v>228.74518836188682</c:v>
                </c:pt>
                <c:pt idx="204">
                  <c:v>228.74518836188682</c:v>
                </c:pt>
                <c:pt idx="205">
                  <c:v>228.74518836188682</c:v>
                </c:pt>
                <c:pt idx="206">
                  <c:v>228.74518836188682</c:v>
                </c:pt>
                <c:pt idx="207">
                  <c:v>228.74518836188682</c:v>
                </c:pt>
                <c:pt idx="208">
                  <c:v>228.74518836188682</c:v>
                </c:pt>
                <c:pt idx="209">
                  <c:v>228.74518836188682</c:v>
                </c:pt>
                <c:pt idx="210">
                  <c:v>228.74518836188682</c:v>
                </c:pt>
                <c:pt idx="211">
                  <c:v>228.74518836188682</c:v>
                </c:pt>
                <c:pt idx="212">
                  <c:v>223.22176190760496</c:v>
                </c:pt>
                <c:pt idx="213">
                  <c:v>223.22176190760496</c:v>
                </c:pt>
                <c:pt idx="214">
                  <c:v>223.22176190760496</c:v>
                </c:pt>
                <c:pt idx="215">
                  <c:v>223.22176190760496</c:v>
                </c:pt>
                <c:pt idx="216">
                  <c:v>223.22176190760496</c:v>
                </c:pt>
                <c:pt idx="217">
                  <c:v>223.22176190760496</c:v>
                </c:pt>
                <c:pt idx="218">
                  <c:v>223.22176190760496</c:v>
                </c:pt>
                <c:pt idx="219">
                  <c:v>223.22176190760496</c:v>
                </c:pt>
                <c:pt idx="220">
                  <c:v>223.22176190760496</c:v>
                </c:pt>
                <c:pt idx="221">
                  <c:v>223.22176190760496</c:v>
                </c:pt>
                <c:pt idx="222">
                  <c:v>223.22176190760496</c:v>
                </c:pt>
                <c:pt idx="223">
                  <c:v>223.22176190760496</c:v>
                </c:pt>
                <c:pt idx="224">
                  <c:v>223.22176190760496</c:v>
                </c:pt>
                <c:pt idx="225">
                  <c:v>223.22176190760496</c:v>
                </c:pt>
                <c:pt idx="226">
                  <c:v>223.22176190760496</c:v>
                </c:pt>
                <c:pt idx="227">
                  <c:v>223.22176190760496</c:v>
                </c:pt>
                <c:pt idx="228">
                  <c:v>223.22176190760496</c:v>
                </c:pt>
                <c:pt idx="229">
                  <c:v>223.22176190760496</c:v>
                </c:pt>
                <c:pt idx="230">
                  <c:v>223.22176190760496</c:v>
                </c:pt>
                <c:pt idx="231">
                  <c:v>223.22176190760496</c:v>
                </c:pt>
                <c:pt idx="232">
                  <c:v>223.22176190760496</c:v>
                </c:pt>
                <c:pt idx="233">
                  <c:v>223.22176190760496</c:v>
                </c:pt>
                <c:pt idx="234">
                  <c:v>223.22176190760496</c:v>
                </c:pt>
                <c:pt idx="235">
                  <c:v>223.22176190760496</c:v>
                </c:pt>
                <c:pt idx="236">
                  <c:v>223.22176190760496</c:v>
                </c:pt>
                <c:pt idx="237">
                  <c:v>223.22176190760496</c:v>
                </c:pt>
                <c:pt idx="238">
                  <c:v>223.22176190760496</c:v>
                </c:pt>
                <c:pt idx="239">
                  <c:v>223.22176190760496</c:v>
                </c:pt>
                <c:pt idx="240">
                  <c:v>223.22176190760496</c:v>
                </c:pt>
                <c:pt idx="241">
                  <c:v>223.22176190760496</c:v>
                </c:pt>
                <c:pt idx="242">
                  <c:v>223.22176190760496</c:v>
                </c:pt>
                <c:pt idx="243">
                  <c:v>178.37788373691993</c:v>
                </c:pt>
                <c:pt idx="244">
                  <c:v>178.37788373691993</c:v>
                </c:pt>
                <c:pt idx="245">
                  <c:v>178.37788373691993</c:v>
                </c:pt>
                <c:pt idx="246">
                  <c:v>178.37788373691993</c:v>
                </c:pt>
                <c:pt idx="247">
                  <c:v>178.37788373691993</c:v>
                </c:pt>
                <c:pt idx="248">
                  <c:v>178.37788373691993</c:v>
                </c:pt>
                <c:pt idx="249">
                  <c:v>178.37788373691993</c:v>
                </c:pt>
                <c:pt idx="250">
                  <c:v>178.37788373691993</c:v>
                </c:pt>
                <c:pt idx="251">
                  <c:v>178.37788373691993</c:v>
                </c:pt>
                <c:pt idx="252">
                  <c:v>178.37788373691993</c:v>
                </c:pt>
                <c:pt idx="253">
                  <c:v>178.37788373691993</c:v>
                </c:pt>
                <c:pt idx="254">
                  <c:v>178.37788373691993</c:v>
                </c:pt>
                <c:pt idx="255">
                  <c:v>178.37788373691993</c:v>
                </c:pt>
                <c:pt idx="256">
                  <c:v>178.37788373691993</c:v>
                </c:pt>
                <c:pt idx="257">
                  <c:v>178.37788373691993</c:v>
                </c:pt>
                <c:pt idx="258">
                  <c:v>178.37788373691993</c:v>
                </c:pt>
                <c:pt idx="259">
                  <c:v>178.37788373691993</c:v>
                </c:pt>
                <c:pt idx="260">
                  <c:v>178.37788373691993</c:v>
                </c:pt>
                <c:pt idx="261">
                  <c:v>178.37788373691993</c:v>
                </c:pt>
                <c:pt idx="262">
                  <c:v>178.37788373691993</c:v>
                </c:pt>
                <c:pt idx="263">
                  <c:v>178.37788373691993</c:v>
                </c:pt>
                <c:pt idx="264">
                  <c:v>178.37788373691993</c:v>
                </c:pt>
                <c:pt idx="265">
                  <c:v>178.37788373691993</c:v>
                </c:pt>
                <c:pt idx="266">
                  <c:v>178.37788373691993</c:v>
                </c:pt>
                <c:pt idx="267">
                  <c:v>178.37788373691993</c:v>
                </c:pt>
                <c:pt idx="268">
                  <c:v>178.37788373691993</c:v>
                </c:pt>
                <c:pt idx="269">
                  <c:v>178.37788373691993</c:v>
                </c:pt>
                <c:pt idx="270">
                  <c:v>178.37788373691993</c:v>
                </c:pt>
                <c:pt idx="271">
                  <c:v>178.37788373691993</c:v>
                </c:pt>
                <c:pt idx="272">
                  <c:v>178.37788373691993</c:v>
                </c:pt>
                <c:pt idx="273">
                  <c:v>162.80095334240087</c:v>
                </c:pt>
                <c:pt idx="274">
                  <c:v>162.80095334240087</c:v>
                </c:pt>
                <c:pt idx="275">
                  <c:v>162.80095334240087</c:v>
                </c:pt>
                <c:pt idx="276">
                  <c:v>162.80095334240087</c:v>
                </c:pt>
                <c:pt idx="277">
                  <c:v>162.80095334240087</c:v>
                </c:pt>
                <c:pt idx="278">
                  <c:v>162.80095334240087</c:v>
                </c:pt>
                <c:pt idx="279">
                  <c:v>162.80095334240087</c:v>
                </c:pt>
                <c:pt idx="280">
                  <c:v>162.80095334240087</c:v>
                </c:pt>
                <c:pt idx="281">
                  <c:v>162.80095334240087</c:v>
                </c:pt>
                <c:pt idx="282">
                  <c:v>162.80095334240087</c:v>
                </c:pt>
                <c:pt idx="283">
                  <c:v>162.80095334240087</c:v>
                </c:pt>
                <c:pt idx="284">
                  <c:v>162.80095334240087</c:v>
                </c:pt>
                <c:pt idx="285">
                  <c:v>162.80095334240087</c:v>
                </c:pt>
                <c:pt idx="286">
                  <c:v>162.80095334240087</c:v>
                </c:pt>
                <c:pt idx="287">
                  <c:v>162.80095334240087</c:v>
                </c:pt>
                <c:pt idx="288">
                  <c:v>162.80095334240087</c:v>
                </c:pt>
                <c:pt idx="289">
                  <c:v>162.80095334240087</c:v>
                </c:pt>
                <c:pt idx="290">
                  <c:v>162.80095334240087</c:v>
                </c:pt>
                <c:pt idx="291">
                  <c:v>162.80095334240087</c:v>
                </c:pt>
                <c:pt idx="292">
                  <c:v>162.80095334240087</c:v>
                </c:pt>
                <c:pt idx="293">
                  <c:v>162.80095334240087</c:v>
                </c:pt>
                <c:pt idx="294">
                  <c:v>162.80095334240087</c:v>
                </c:pt>
                <c:pt idx="295">
                  <c:v>162.80095334240087</c:v>
                </c:pt>
                <c:pt idx="296">
                  <c:v>162.80095334240087</c:v>
                </c:pt>
                <c:pt idx="297">
                  <c:v>162.80095334240087</c:v>
                </c:pt>
                <c:pt idx="298">
                  <c:v>162.80095334240087</c:v>
                </c:pt>
                <c:pt idx="299">
                  <c:v>162.80095334240087</c:v>
                </c:pt>
                <c:pt idx="300">
                  <c:v>162.80095334240087</c:v>
                </c:pt>
                <c:pt idx="301">
                  <c:v>162.80095334240087</c:v>
                </c:pt>
                <c:pt idx="302">
                  <c:v>162.80095334240087</c:v>
                </c:pt>
                <c:pt idx="303">
                  <c:v>162.80095334240087</c:v>
                </c:pt>
                <c:pt idx="304">
                  <c:v>133.05716824463232</c:v>
                </c:pt>
                <c:pt idx="305">
                  <c:v>133.05716824463232</c:v>
                </c:pt>
                <c:pt idx="306">
                  <c:v>133.05716824463232</c:v>
                </c:pt>
                <c:pt idx="307">
                  <c:v>133.05716824463232</c:v>
                </c:pt>
                <c:pt idx="308">
                  <c:v>133.05716824463232</c:v>
                </c:pt>
                <c:pt idx="309">
                  <c:v>133.05716824463232</c:v>
                </c:pt>
                <c:pt idx="310">
                  <c:v>133.05716824463232</c:v>
                </c:pt>
                <c:pt idx="311">
                  <c:v>133.05716824463232</c:v>
                </c:pt>
                <c:pt idx="312">
                  <c:v>133.05716824463232</c:v>
                </c:pt>
                <c:pt idx="313">
                  <c:v>133.05716824463232</c:v>
                </c:pt>
                <c:pt idx="314">
                  <c:v>133.05716824463232</c:v>
                </c:pt>
                <c:pt idx="315">
                  <c:v>133.05716824463232</c:v>
                </c:pt>
                <c:pt idx="316">
                  <c:v>133.05716824463232</c:v>
                </c:pt>
                <c:pt idx="317">
                  <c:v>133.05716824463232</c:v>
                </c:pt>
                <c:pt idx="318">
                  <c:v>133.05716824463232</c:v>
                </c:pt>
                <c:pt idx="319">
                  <c:v>133.05716824463232</c:v>
                </c:pt>
                <c:pt idx="320">
                  <c:v>133.05716824463232</c:v>
                </c:pt>
                <c:pt idx="321">
                  <c:v>133.05716824463232</c:v>
                </c:pt>
                <c:pt idx="322">
                  <c:v>133.05716824463232</c:v>
                </c:pt>
                <c:pt idx="323">
                  <c:v>133.05716824463232</c:v>
                </c:pt>
                <c:pt idx="324">
                  <c:v>133.05716824463232</c:v>
                </c:pt>
                <c:pt idx="325">
                  <c:v>133.05716824463232</c:v>
                </c:pt>
                <c:pt idx="326">
                  <c:v>133.05716824463232</c:v>
                </c:pt>
                <c:pt idx="327">
                  <c:v>133.05716824463232</c:v>
                </c:pt>
                <c:pt idx="328">
                  <c:v>133.05716824463232</c:v>
                </c:pt>
                <c:pt idx="329">
                  <c:v>133.05716824463232</c:v>
                </c:pt>
                <c:pt idx="330">
                  <c:v>133.05716824463232</c:v>
                </c:pt>
                <c:pt idx="331">
                  <c:v>133.05716824463232</c:v>
                </c:pt>
                <c:pt idx="332">
                  <c:v>133.05716824463232</c:v>
                </c:pt>
                <c:pt idx="333">
                  <c:v>133.05716824463232</c:v>
                </c:pt>
                <c:pt idx="334">
                  <c:v>136.06956731515487</c:v>
                </c:pt>
                <c:pt idx="335">
                  <c:v>136.06956731515487</c:v>
                </c:pt>
                <c:pt idx="336">
                  <c:v>136.06956731515487</c:v>
                </c:pt>
                <c:pt idx="337">
                  <c:v>136.06956731515487</c:v>
                </c:pt>
                <c:pt idx="338">
                  <c:v>136.06956731515487</c:v>
                </c:pt>
                <c:pt idx="339">
                  <c:v>136.06956731515487</c:v>
                </c:pt>
                <c:pt idx="340">
                  <c:v>136.06956731515487</c:v>
                </c:pt>
                <c:pt idx="341">
                  <c:v>136.06956731515487</c:v>
                </c:pt>
                <c:pt idx="342">
                  <c:v>136.06956731515487</c:v>
                </c:pt>
                <c:pt idx="343">
                  <c:v>136.06956731515487</c:v>
                </c:pt>
                <c:pt idx="344">
                  <c:v>136.06956731515487</c:v>
                </c:pt>
                <c:pt idx="345">
                  <c:v>136.06956731515487</c:v>
                </c:pt>
                <c:pt idx="346">
                  <c:v>136.06956731515487</c:v>
                </c:pt>
                <c:pt idx="347">
                  <c:v>136.06956731515487</c:v>
                </c:pt>
                <c:pt idx="348">
                  <c:v>136.06956731515487</c:v>
                </c:pt>
                <c:pt idx="349">
                  <c:v>136.06956731515487</c:v>
                </c:pt>
                <c:pt idx="350">
                  <c:v>136.06956731515487</c:v>
                </c:pt>
                <c:pt idx="351">
                  <c:v>136.06956731515487</c:v>
                </c:pt>
                <c:pt idx="352">
                  <c:v>136.06956731515487</c:v>
                </c:pt>
                <c:pt idx="353">
                  <c:v>136.06956731515487</c:v>
                </c:pt>
                <c:pt idx="354">
                  <c:v>136.06956731515487</c:v>
                </c:pt>
                <c:pt idx="355">
                  <c:v>136.06956731515487</c:v>
                </c:pt>
                <c:pt idx="356">
                  <c:v>136.06956731515487</c:v>
                </c:pt>
                <c:pt idx="357">
                  <c:v>136.06956731515487</c:v>
                </c:pt>
                <c:pt idx="358">
                  <c:v>136.06956731515487</c:v>
                </c:pt>
                <c:pt idx="359">
                  <c:v>136.06956731515487</c:v>
                </c:pt>
                <c:pt idx="360">
                  <c:v>136.06956731515487</c:v>
                </c:pt>
                <c:pt idx="361">
                  <c:v>136.06956731515487</c:v>
                </c:pt>
                <c:pt idx="362">
                  <c:v>136.06956731515487</c:v>
                </c:pt>
                <c:pt idx="363">
                  <c:v>136.06956731515487</c:v>
                </c:pt>
                <c:pt idx="364">
                  <c:v>136.06956731515487</c:v>
                </c:pt>
                <c:pt idx="365">
                  <c:v>131.37131667568212</c:v>
                </c:pt>
                <c:pt idx="366">
                  <c:v>131.37131667568212</c:v>
                </c:pt>
                <c:pt idx="367">
                  <c:v>131.37131667568212</c:v>
                </c:pt>
                <c:pt idx="368">
                  <c:v>131.37131667568212</c:v>
                </c:pt>
                <c:pt idx="369">
                  <c:v>131.37131667568212</c:v>
                </c:pt>
                <c:pt idx="370">
                  <c:v>131.37131667568212</c:v>
                </c:pt>
                <c:pt idx="371">
                  <c:v>131.37131667568212</c:v>
                </c:pt>
                <c:pt idx="372">
                  <c:v>131.37131667568212</c:v>
                </c:pt>
                <c:pt idx="373">
                  <c:v>131.37131667568212</c:v>
                </c:pt>
                <c:pt idx="374">
                  <c:v>131.37131667568212</c:v>
                </c:pt>
                <c:pt idx="375">
                  <c:v>131.37131667568212</c:v>
                </c:pt>
                <c:pt idx="376">
                  <c:v>131.37131667568212</c:v>
                </c:pt>
                <c:pt idx="377">
                  <c:v>131.37131667568212</c:v>
                </c:pt>
                <c:pt idx="378">
                  <c:v>131.37131667568212</c:v>
                </c:pt>
                <c:pt idx="379">
                  <c:v>131.37131667568212</c:v>
                </c:pt>
                <c:pt idx="380">
                  <c:v>131.37131667568212</c:v>
                </c:pt>
                <c:pt idx="381">
                  <c:v>131.37131667568212</c:v>
                </c:pt>
                <c:pt idx="382">
                  <c:v>131.37131667568212</c:v>
                </c:pt>
                <c:pt idx="383">
                  <c:v>131.37131667568212</c:v>
                </c:pt>
                <c:pt idx="384">
                  <c:v>131.37131667568212</c:v>
                </c:pt>
                <c:pt idx="385">
                  <c:v>131.37131667568212</c:v>
                </c:pt>
                <c:pt idx="386">
                  <c:v>131.37131667568212</c:v>
                </c:pt>
                <c:pt idx="387">
                  <c:v>131.37131667568212</c:v>
                </c:pt>
                <c:pt idx="388">
                  <c:v>131.37131667568212</c:v>
                </c:pt>
                <c:pt idx="389">
                  <c:v>131.37131667568212</c:v>
                </c:pt>
                <c:pt idx="390">
                  <c:v>131.37131667568212</c:v>
                </c:pt>
                <c:pt idx="391">
                  <c:v>131.37131667568212</c:v>
                </c:pt>
                <c:pt idx="392">
                  <c:v>131.37131667568212</c:v>
                </c:pt>
                <c:pt idx="393">
                  <c:v>121.60957336849629</c:v>
                </c:pt>
                <c:pt idx="394">
                  <c:v>121.60957336849629</c:v>
                </c:pt>
                <c:pt idx="395">
                  <c:v>121.60957336849629</c:v>
                </c:pt>
                <c:pt idx="396">
                  <c:v>125.66322581411283</c:v>
                </c:pt>
                <c:pt idx="397">
                  <c:v>125.66322581411283</c:v>
                </c:pt>
                <c:pt idx="398">
                  <c:v>125.66322581411283</c:v>
                </c:pt>
                <c:pt idx="399">
                  <c:v>125.66322581411283</c:v>
                </c:pt>
                <c:pt idx="400">
                  <c:v>125.66322581411283</c:v>
                </c:pt>
                <c:pt idx="401">
                  <c:v>125.66322581411283</c:v>
                </c:pt>
                <c:pt idx="402">
                  <c:v>125.66322581411283</c:v>
                </c:pt>
                <c:pt idx="403">
                  <c:v>125.66322581411283</c:v>
                </c:pt>
                <c:pt idx="404">
                  <c:v>125.66322581411283</c:v>
                </c:pt>
                <c:pt idx="405">
                  <c:v>125.66322581411283</c:v>
                </c:pt>
                <c:pt idx="406">
                  <c:v>125.66322581411283</c:v>
                </c:pt>
                <c:pt idx="407">
                  <c:v>125.66322581411283</c:v>
                </c:pt>
                <c:pt idx="408">
                  <c:v>125.66322581411283</c:v>
                </c:pt>
                <c:pt idx="409">
                  <c:v>125.66322581411283</c:v>
                </c:pt>
                <c:pt idx="410">
                  <c:v>125.66322581411283</c:v>
                </c:pt>
                <c:pt idx="411">
                  <c:v>125.66322581411283</c:v>
                </c:pt>
                <c:pt idx="412">
                  <c:v>125.66322581411283</c:v>
                </c:pt>
                <c:pt idx="413">
                  <c:v>125.66322581411283</c:v>
                </c:pt>
                <c:pt idx="414">
                  <c:v>125.66322581411283</c:v>
                </c:pt>
                <c:pt idx="415">
                  <c:v>125.66322581411283</c:v>
                </c:pt>
                <c:pt idx="416">
                  <c:v>125.66322581411283</c:v>
                </c:pt>
                <c:pt idx="417">
                  <c:v>125.66322581411283</c:v>
                </c:pt>
                <c:pt idx="418">
                  <c:v>125.66322581411283</c:v>
                </c:pt>
                <c:pt idx="419">
                  <c:v>125.66322581411283</c:v>
                </c:pt>
                <c:pt idx="420">
                  <c:v>125.66322581411283</c:v>
                </c:pt>
                <c:pt idx="421">
                  <c:v>125.66322581411283</c:v>
                </c:pt>
                <c:pt idx="422">
                  <c:v>125.66322581411283</c:v>
                </c:pt>
                <c:pt idx="423">
                  <c:v>125.66322581411283</c:v>
                </c:pt>
                <c:pt idx="424">
                  <c:v>125.66322581411283</c:v>
                </c:pt>
                <c:pt idx="425">
                  <c:v>125.66322581411283</c:v>
                </c:pt>
                <c:pt idx="426">
                  <c:v>153.9023311727025</c:v>
                </c:pt>
                <c:pt idx="427">
                  <c:v>153.9023311727025</c:v>
                </c:pt>
                <c:pt idx="428">
                  <c:v>153.9023311727025</c:v>
                </c:pt>
                <c:pt idx="429">
                  <c:v>153.9023311727025</c:v>
                </c:pt>
                <c:pt idx="430">
                  <c:v>153.9023311727025</c:v>
                </c:pt>
                <c:pt idx="431">
                  <c:v>153.9023311727025</c:v>
                </c:pt>
                <c:pt idx="432">
                  <c:v>153.9023311727025</c:v>
                </c:pt>
                <c:pt idx="433">
                  <c:v>153.9023311727025</c:v>
                </c:pt>
                <c:pt idx="434">
                  <c:v>153.9023311727025</c:v>
                </c:pt>
                <c:pt idx="435">
                  <c:v>153.9023311727025</c:v>
                </c:pt>
                <c:pt idx="436">
                  <c:v>153.9023311727025</c:v>
                </c:pt>
                <c:pt idx="437">
                  <c:v>153.9023311727025</c:v>
                </c:pt>
                <c:pt idx="438">
                  <c:v>153.9023311727025</c:v>
                </c:pt>
                <c:pt idx="439">
                  <c:v>153.9023311727025</c:v>
                </c:pt>
                <c:pt idx="440">
                  <c:v>153.9023311727025</c:v>
                </c:pt>
                <c:pt idx="441">
                  <c:v>153.9023311727025</c:v>
                </c:pt>
                <c:pt idx="442">
                  <c:v>153.9023311727025</c:v>
                </c:pt>
                <c:pt idx="443">
                  <c:v>153.9023311727025</c:v>
                </c:pt>
                <c:pt idx="444">
                  <c:v>153.9023311727025</c:v>
                </c:pt>
                <c:pt idx="445">
                  <c:v>153.9023311727025</c:v>
                </c:pt>
                <c:pt idx="446">
                  <c:v>153.9023311727025</c:v>
                </c:pt>
                <c:pt idx="447">
                  <c:v>153.9023311727025</c:v>
                </c:pt>
                <c:pt idx="448">
                  <c:v>153.9023311727025</c:v>
                </c:pt>
                <c:pt idx="449">
                  <c:v>153.9023311727025</c:v>
                </c:pt>
                <c:pt idx="450">
                  <c:v>153.9023311727025</c:v>
                </c:pt>
                <c:pt idx="451">
                  <c:v>153.9023311727025</c:v>
                </c:pt>
                <c:pt idx="452">
                  <c:v>153.9023311727025</c:v>
                </c:pt>
                <c:pt idx="453">
                  <c:v>153.9023311727025</c:v>
                </c:pt>
                <c:pt idx="454">
                  <c:v>153.9023311727025</c:v>
                </c:pt>
                <c:pt idx="455">
                  <c:v>153.9023311727025</c:v>
                </c:pt>
                <c:pt idx="456">
                  <c:v>153.9023311727025</c:v>
                </c:pt>
                <c:pt idx="457">
                  <c:v>207.89396286773012</c:v>
                </c:pt>
                <c:pt idx="458">
                  <c:v>207.89396286773012</c:v>
                </c:pt>
                <c:pt idx="459">
                  <c:v>207.89396286773012</c:v>
                </c:pt>
                <c:pt idx="460">
                  <c:v>207.89396286773012</c:v>
                </c:pt>
                <c:pt idx="461">
                  <c:v>207.89396286773012</c:v>
                </c:pt>
                <c:pt idx="462">
                  <c:v>207.89396286773012</c:v>
                </c:pt>
                <c:pt idx="463">
                  <c:v>207.89396286773012</c:v>
                </c:pt>
                <c:pt idx="464">
                  <c:v>207.89396286773012</c:v>
                </c:pt>
                <c:pt idx="465">
                  <c:v>207.89396286773012</c:v>
                </c:pt>
                <c:pt idx="466">
                  <c:v>207.89396286773012</c:v>
                </c:pt>
                <c:pt idx="467">
                  <c:v>207.89396286773012</c:v>
                </c:pt>
                <c:pt idx="468">
                  <c:v>207.89396286773012</c:v>
                </c:pt>
                <c:pt idx="469">
                  <c:v>207.89396286773012</c:v>
                </c:pt>
                <c:pt idx="470">
                  <c:v>207.89396286773012</c:v>
                </c:pt>
                <c:pt idx="471">
                  <c:v>207.89396286773012</c:v>
                </c:pt>
                <c:pt idx="472">
                  <c:v>207.89396286773012</c:v>
                </c:pt>
                <c:pt idx="473">
                  <c:v>207.89396286773012</c:v>
                </c:pt>
                <c:pt idx="474">
                  <c:v>207.89396286773012</c:v>
                </c:pt>
                <c:pt idx="475">
                  <c:v>207.89396286773012</c:v>
                </c:pt>
                <c:pt idx="476">
                  <c:v>207.89396286773012</c:v>
                </c:pt>
                <c:pt idx="477">
                  <c:v>207.89396286773012</c:v>
                </c:pt>
                <c:pt idx="478">
                  <c:v>207.89396286773012</c:v>
                </c:pt>
                <c:pt idx="479">
                  <c:v>207.89396286773012</c:v>
                </c:pt>
                <c:pt idx="480">
                  <c:v>207.89396286773012</c:v>
                </c:pt>
                <c:pt idx="481">
                  <c:v>207.89396286773012</c:v>
                </c:pt>
                <c:pt idx="482">
                  <c:v>207.89396286773012</c:v>
                </c:pt>
                <c:pt idx="483">
                  <c:v>207.89396286773012</c:v>
                </c:pt>
                <c:pt idx="484">
                  <c:v>207.89396286773012</c:v>
                </c:pt>
                <c:pt idx="485">
                  <c:v>207.89396286773012</c:v>
                </c:pt>
                <c:pt idx="486">
                  <c:v>207.89396286773012</c:v>
                </c:pt>
                <c:pt idx="487">
                  <c:v>195.93493944693205</c:v>
                </c:pt>
                <c:pt idx="488">
                  <c:v>195.93493944693205</c:v>
                </c:pt>
                <c:pt idx="489">
                  <c:v>195.93493944693205</c:v>
                </c:pt>
                <c:pt idx="490">
                  <c:v>195.93493944693205</c:v>
                </c:pt>
                <c:pt idx="491">
                  <c:v>195.93493944693205</c:v>
                </c:pt>
                <c:pt idx="492">
                  <c:v>195.93493944693205</c:v>
                </c:pt>
                <c:pt idx="493">
                  <c:v>195.93493944693205</c:v>
                </c:pt>
                <c:pt idx="494">
                  <c:v>195.93493944693205</c:v>
                </c:pt>
                <c:pt idx="495">
                  <c:v>195.93493944693205</c:v>
                </c:pt>
                <c:pt idx="496">
                  <c:v>195.93493944693205</c:v>
                </c:pt>
                <c:pt idx="497">
                  <c:v>195.93493944693205</c:v>
                </c:pt>
                <c:pt idx="498">
                  <c:v>195.93493944693205</c:v>
                </c:pt>
                <c:pt idx="499">
                  <c:v>195.93493944693205</c:v>
                </c:pt>
                <c:pt idx="500">
                  <c:v>195.93493944693205</c:v>
                </c:pt>
                <c:pt idx="501">
                  <c:v>195.93493944693205</c:v>
                </c:pt>
                <c:pt idx="502">
                  <c:v>195.93493944693205</c:v>
                </c:pt>
                <c:pt idx="503">
                  <c:v>195.93493944693205</c:v>
                </c:pt>
                <c:pt idx="504">
                  <c:v>195.93493944693205</c:v>
                </c:pt>
                <c:pt idx="505">
                  <c:v>195.93493944693205</c:v>
                </c:pt>
                <c:pt idx="506">
                  <c:v>195.93493944693205</c:v>
                </c:pt>
                <c:pt idx="507">
                  <c:v>195.93493944693205</c:v>
                </c:pt>
                <c:pt idx="508">
                  <c:v>195.93493944693205</c:v>
                </c:pt>
                <c:pt idx="509">
                  <c:v>195.93493944693205</c:v>
                </c:pt>
                <c:pt idx="510">
                  <c:v>195.93493944693205</c:v>
                </c:pt>
                <c:pt idx="511">
                  <c:v>195.93493944693205</c:v>
                </c:pt>
                <c:pt idx="512">
                  <c:v>195.93493944693205</c:v>
                </c:pt>
                <c:pt idx="513">
                  <c:v>195.93493944693205</c:v>
                </c:pt>
                <c:pt idx="514">
                  <c:v>195.93493944693205</c:v>
                </c:pt>
                <c:pt idx="515">
                  <c:v>195.93493944693205</c:v>
                </c:pt>
                <c:pt idx="516">
                  <c:v>195.93493944693205</c:v>
                </c:pt>
                <c:pt idx="517">
                  <c:v>195.93493944693205</c:v>
                </c:pt>
                <c:pt idx="518">
                  <c:v>227.4327626664992</c:v>
                </c:pt>
                <c:pt idx="519">
                  <c:v>227.4327626664992</c:v>
                </c:pt>
                <c:pt idx="520">
                  <c:v>227.4327626664992</c:v>
                </c:pt>
                <c:pt idx="521">
                  <c:v>227.4327626664992</c:v>
                </c:pt>
                <c:pt idx="522">
                  <c:v>227.4327626664992</c:v>
                </c:pt>
                <c:pt idx="523">
                  <c:v>227.4327626664992</c:v>
                </c:pt>
                <c:pt idx="524">
                  <c:v>227.4327626664992</c:v>
                </c:pt>
                <c:pt idx="525">
                  <c:v>227.4327626664992</c:v>
                </c:pt>
                <c:pt idx="526">
                  <c:v>227.4327626664992</c:v>
                </c:pt>
                <c:pt idx="527">
                  <c:v>227.4327626664992</c:v>
                </c:pt>
                <c:pt idx="528">
                  <c:v>227.4327626664992</c:v>
                </c:pt>
                <c:pt idx="529">
                  <c:v>227.4327626664992</c:v>
                </c:pt>
                <c:pt idx="530">
                  <c:v>227.4327626664992</c:v>
                </c:pt>
                <c:pt idx="531">
                  <c:v>227.4327626664992</c:v>
                </c:pt>
                <c:pt idx="532">
                  <c:v>227.4327626664992</c:v>
                </c:pt>
                <c:pt idx="533">
                  <c:v>227.4327626664992</c:v>
                </c:pt>
                <c:pt idx="534">
                  <c:v>227.4327626664992</c:v>
                </c:pt>
                <c:pt idx="535">
                  <c:v>227.4327626664992</c:v>
                </c:pt>
                <c:pt idx="536">
                  <c:v>227.4327626664992</c:v>
                </c:pt>
                <c:pt idx="537">
                  <c:v>227.4327626664992</c:v>
                </c:pt>
                <c:pt idx="538">
                  <c:v>227.4327626664992</c:v>
                </c:pt>
                <c:pt idx="539">
                  <c:v>227.4327626664992</c:v>
                </c:pt>
                <c:pt idx="540">
                  <c:v>227.4327626664992</c:v>
                </c:pt>
                <c:pt idx="541">
                  <c:v>227.4327626664992</c:v>
                </c:pt>
                <c:pt idx="542">
                  <c:v>227.4327626664992</c:v>
                </c:pt>
                <c:pt idx="543">
                  <c:v>227.4327626664992</c:v>
                </c:pt>
                <c:pt idx="544">
                  <c:v>227.4327626664992</c:v>
                </c:pt>
                <c:pt idx="545">
                  <c:v>227.4327626664992</c:v>
                </c:pt>
                <c:pt idx="546">
                  <c:v>227.4327626664992</c:v>
                </c:pt>
                <c:pt idx="547">
                  <c:v>227.4327626664992</c:v>
                </c:pt>
                <c:pt idx="548">
                  <c:v>227.4327626664992</c:v>
                </c:pt>
                <c:pt idx="549">
                  <c:v>217.55122635897521</c:v>
                </c:pt>
                <c:pt idx="550">
                  <c:v>217.55122635897521</c:v>
                </c:pt>
                <c:pt idx="551">
                  <c:v>217.55122635897521</c:v>
                </c:pt>
                <c:pt idx="552">
                  <c:v>217.55122635897521</c:v>
                </c:pt>
                <c:pt idx="553">
                  <c:v>217.55122635897521</c:v>
                </c:pt>
                <c:pt idx="554">
                  <c:v>217.55122635897521</c:v>
                </c:pt>
                <c:pt idx="555">
                  <c:v>217.55122635897521</c:v>
                </c:pt>
                <c:pt idx="556">
                  <c:v>217.55122635897521</c:v>
                </c:pt>
                <c:pt idx="557">
                  <c:v>217.55122635897521</c:v>
                </c:pt>
                <c:pt idx="558">
                  <c:v>217.55122635897521</c:v>
                </c:pt>
                <c:pt idx="559">
                  <c:v>217.55122635897521</c:v>
                </c:pt>
                <c:pt idx="560">
                  <c:v>217.55122635897521</c:v>
                </c:pt>
                <c:pt idx="561">
                  <c:v>217.55122635897521</c:v>
                </c:pt>
                <c:pt idx="562">
                  <c:v>217.55122635897521</c:v>
                </c:pt>
                <c:pt idx="563">
                  <c:v>217.55122635897521</c:v>
                </c:pt>
                <c:pt idx="564">
                  <c:v>217.55122635897521</c:v>
                </c:pt>
                <c:pt idx="565">
                  <c:v>217.55122635897521</c:v>
                </c:pt>
                <c:pt idx="566">
                  <c:v>217.55122635897521</c:v>
                </c:pt>
                <c:pt idx="567">
                  <c:v>217.55122635897521</c:v>
                </c:pt>
                <c:pt idx="568">
                  <c:v>217.55122635897521</c:v>
                </c:pt>
                <c:pt idx="569">
                  <c:v>217.55122635897521</c:v>
                </c:pt>
                <c:pt idx="570">
                  <c:v>217.55122635897521</c:v>
                </c:pt>
                <c:pt idx="571">
                  <c:v>217.55122635897521</c:v>
                </c:pt>
                <c:pt idx="572">
                  <c:v>217.55122635897521</c:v>
                </c:pt>
                <c:pt idx="573">
                  <c:v>217.55122635897521</c:v>
                </c:pt>
                <c:pt idx="574">
                  <c:v>217.55122635897521</c:v>
                </c:pt>
                <c:pt idx="575">
                  <c:v>217.55122635897521</c:v>
                </c:pt>
                <c:pt idx="576">
                  <c:v>217.55122635897521</c:v>
                </c:pt>
                <c:pt idx="577">
                  <c:v>217.55122635897521</c:v>
                </c:pt>
                <c:pt idx="578">
                  <c:v>223.57689431066655</c:v>
                </c:pt>
                <c:pt idx="579">
                  <c:v>223.57689431066655</c:v>
                </c:pt>
                <c:pt idx="580">
                  <c:v>223.57689431066655</c:v>
                </c:pt>
                <c:pt idx="581">
                  <c:v>223.57689431066655</c:v>
                </c:pt>
                <c:pt idx="582">
                  <c:v>223.57689431066655</c:v>
                </c:pt>
                <c:pt idx="583">
                  <c:v>223.57689431066655</c:v>
                </c:pt>
                <c:pt idx="584">
                  <c:v>223.57689431066655</c:v>
                </c:pt>
                <c:pt idx="585">
                  <c:v>223.57689431066655</c:v>
                </c:pt>
                <c:pt idx="586">
                  <c:v>223.57689431066655</c:v>
                </c:pt>
                <c:pt idx="587">
                  <c:v>223.57689431066655</c:v>
                </c:pt>
                <c:pt idx="588">
                  <c:v>223.57689431066655</c:v>
                </c:pt>
                <c:pt idx="589">
                  <c:v>223.57689431066655</c:v>
                </c:pt>
                <c:pt idx="590">
                  <c:v>223.57689431066655</c:v>
                </c:pt>
                <c:pt idx="591">
                  <c:v>223.57689431066655</c:v>
                </c:pt>
                <c:pt idx="592">
                  <c:v>223.57689431066655</c:v>
                </c:pt>
                <c:pt idx="593">
                  <c:v>223.57689431066655</c:v>
                </c:pt>
                <c:pt idx="594">
                  <c:v>223.57689431066655</c:v>
                </c:pt>
                <c:pt idx="595">
                  <c:v>223.57689431066655</c:v>
                </c:pt>
                <c:pt idx="596">
                  <c:v>223.57689431066655</c:v>
                </c:pt>
                <c:pt idx="597">
                  <c:v>223.57689431066655</c:v>
                </c:pt>
                <c:pt idx="598">
                  <c:v>223.57689431066655</c:v>
                </c:pt>
                <c:pt idx="599">
                  <c:v>223.57689431066655</c:v>
                </c:pt>
                <c:pt idx="600">
                  <c:v>223.57689431066655</c:v>
                </c:pt>
                <c:pt idx="601">
                  <c:v>223.57689431066655</c:v>
                </c:pt>
                <c:pt idx="602">
                  <c:v>223.57689431066655</c:v>
                </c:pt>
                <c:pt idx="603">
                  <c:v>223.57689431066655</c:v>
                </c:pt>
                <c:pt idx="604">
                  <c:v>223.57689431066655</c:v>
                </c:pt>
                <c:pt idx="605">
                  <c:v>223.57689431066655</c:v>
                </c:pt>
                <c:pt idx="606">
                  <c:v>223.57689431066655</c:v>
                </c:pt>
                <c:pt idx="607">
                  <c:v>223.57689431066655</c:v>
                </c:pt>
                <c:pt idx="608">
                  <c:v>223.57689431066655</c:v>
                </c:pt>
                <c:pt idx="609">
                  <c:v>177.7610943709592</c:v>
                </c:pt>
                <c:pt idx="610">
                  <c:v>177.7610943709592</c:v>
                </c:pt>
                <c:pt idx="611">
                  <c:v>177.7610943709592</c:v>
                </c:pt>
                <c:pt idx="612">
                  <c:v>177.7610943709592</c:v>
                </c:pt>
                <c:pt idx="613">
                  <c:v>177.7610943709592</c:v>
                </c:pt>
                <c:pt idx="614">
                  <c:v>177.7610943709592</c:v>
                </c:pt>
                <c:pt idx="615">
                  <c:v>177.7610943709592</c:v>
                </c:pt>
                <c:pt idx="616">
                  <c:v>177.7610943709592</c:v>
                </c:pt>
                <c:pt idx="617">
                  <c:v>177.7610943709592</c:v>
                </c:pt>
                <c:pt idx="618">
                  <c:v>177.7610943709592</c:v>
                </c:pt>
                <c:pt idx="619">
                  <c:v>177.7610943709592</c:v>
                </c:pt>
                <c:pt idx="620">
                  <c:v>177.7610943709592</c:v>
                </c:pt>
                <c:pt idx="621">
                  <c:v>177.7610943709592</c:v>
                </c:pt>
                <c:pt idx="622">
                  <c:v>177.7610943709592</c:v>
                </c:pt>
                <c:pt idx="623">
                  <c:v>177.7610943709592</c:v>
                </c:pt>
                <c:pt idx="624">
                  <c:v>177.7610943709592</c:v>
                </c:pt>
                <c:pt idx="625">
                  <c:v>177.7610943709592</c:v>
                </c:pt>
                <c:pt idx="626">
                  <c:v>177.7610943709592</c:v>
                </c:pt>
                <c:pt idx="627">
                  <c:v>177.7610943709592</c:v>
                </c:pt>
                <c:pt idx="628">
                  <c:v>177.7610943709592</c:v>
                </c:pt>
                <c:pt idx="629">
                  <c:v>177.7610943709592</c:v>
                </c:pt>
                <c:pt idx="630">
                  <c:v>177.7610943709592</c:v>
                </c:pt>
                <c:pt idx="631">
                  <c:v>177.7610943709592</c:v>
                </c:pt>
                <c:pt idx="632">
                  <c:v>177.7610943709592</c:v>
                </c:pt>
                <c:pt idx="633">
                  <c:v>177.7610943709592</c:v>
                </c:pt>
                <c:pt idx="634">
                  <c:v>177.7610943709592</c:v>
                </c:pt>
                <c:pt idx="635">
                  <c:v>177.7610943709592</c:v>
                </c:pt>
                <c:pt idx="636">
                  <c:v>177.7610943709592</c:v>
                </c:pt>
                <c:pt idx="637">
                  <c:v>177.7610943709592</c:v>
                </c:pt>
                <c:pt idx="638">
                  <c:v>177.7610943709592</c:v>
                </c:pt>
                <c:pt idx="639">
                  <c:v>167.15869243954305</c:v>
                </c:pt>
                <c:pt idx="640">
                  <c:v>167.15869243954305</c:v>
                </c:pt>
                <c:pt idx="641">
                  <c:v>167.15869243954305</c:v>
                </c:pt>
                <c:pt idx="642">
                  <c:v>167.15869243954305</c:v>
                </c:pt>
                <c:pt idx="643">
                  <c:v>167.15869243954305</c:v>
                </c:pt>
                <c:pt idx="644">
                  <c:v>167.15869243954305</c:v>
                </c:pt>
                <c:pt idx="645">
                  <c:v>167.15869243954305</c:v>
                </c:pt>
                <c:pt idx="646">
                  <c:v>167.15869243954305</c:v>
                </c:pt>
                <c:pt idx="647">
                  <c:v>167.15869243954305</c:v>
                </c:pt>
                <c:pt idx="648">
                  <c:v>167.15869243954305</c:v>
                </c:pt>
                <c:pt idx="649">
                  <c:v>167.15869243954305</c:v>
                </c:pt>
                <c:pt idx="650">
                  <c:v>167.15869243954305</c:v>
                </c:pt>
                <c:pt idx="651">
                  <c:v>167.15869243954305</c:v>
                </c:pt>
                <c:pt idx="652">
                  <c:v>167.15869243954305</c:v>
                </c:pt>
                <c:pt idx="653">
                  <c:v>167.15869243954305</c:v>
                </c:pt>
                <c:pt idx="654">
                  <c:v>167.15869243954305</c:v>
                </c:pt>
                <c:pt idx="655">
                  <c:v>167.15869243954305</c:v>
                </c:pt>
                <c:pt idx="656">
                  <c:v>167.15869243954305</c:v>
                </c:pt>
                <c:pt idx="657">
                  <c:v>167.15869243954305</c:v>
                </c:pt>
                <c:pt idx="658">
                  <c:v>167.15869243954305</c:v>
                </c:pt>
                <c:pt idx="659">
                  <c:v>167.15869243954305</c:v>
                </c:pt>
                <c:pt idx="660">
                  <c:v>167.15869243954305</c:v>
                </c:pt>
                <c:pt idx="661">
                  <c:v>167.15869243954305</c:v>
                </c:pt>
                <c:pt idx="662">
                  <c:v>167.15869243954305</c:v>
                </c:pt>
                <c:pt idx="663">
                  <c:v>167.15869243954305</c:v>
                </c:pt>
                <c:pt idx="664">
                  <c:v>167.15869243954305</c:v>
                </c:pt>
                <c:pt idx="665">
                  <c:v>167.15869243954305</c:v>
                </c:pt>
                <c:pt idx="666">
                  <c:v>167.15869243954305</c:v>
                </c:pt>
                <c:pt idx="667">
                  <c:v>167.15869243954305</c:v>
                </c:pt>
                <c:pt idx="668">
                  <c:v>167.15869243954305</c:v>
                </c:pt>
                <c:pt idx="669">
                  <c:v>167.15869243954305</c:v>
                </c:pt>
                <c:pt idx="670">
                  <c:v>129.25899672506389</c:v>
                </c:pt>
                <c:pt idx="671">
                  <c:v>129.25899672506389</c:v>
                </c:pt>
                <c:pt idx="672">
                  <c:v>129.25899672506389</c:v>
                </c:pt>
                <c:pt idx="673">
                  <c:v>129.25899672506389</c:v>
                </c:pt>
                <c:pt idx="674">
                  <c:v>129.25899672506389</c:v>
                </c:pt>
                <c:pt idx="675">
                  <c:v>129.25899672506389</c:v>
                </c:pt>
                <c:pt idx="676">
                  <c:v>129.25899672506389</c:v>
                </c:pt>
                <c:pt idx="677">
                  <c:v>129.25899672506389</c:v>
                </c:pt>
                <c:pt idx="678">
                  <c:v>129.25899672506389</c:v>
                </c:pt>
                <c:pt idx="679">
                  <c:v>129.25899672506389</c:v>
                </c:pt>
                <c:pt idx="680">
                  <c:v>129.25899672506389</c:v>
                </c:pt>
                <c:pt idx="681">
                  <c:v>129.25899672506389</c:v>
                </c:pt>
                <c:pt idx="682">
                  <c:v>129.25899672506389</c:v>
                </c:pt>
                <c:pt idx="683">
                  <c:v>129.25899672506389</c:v>
                </c:pt>
                <c:pt idx="684">
                  <c:v>129.25899672506389</c:v>
                </c:pt>
                <c:pt idx="685">
                  <c:v>129.25899672506389</c:v>
                </c:pt>
                <c:pt idx="686">
                  <c:v>129.25899672506389</c:v>
                </c:pt>
                <c:pt idx="687">
                  <c:v>129.25899672506389</c:v>
                </c:pt>
                <c:pt idx="688">
                  <c:v>129.25899672506389</c:v>
                </c:pt>
                <c:pt idx="689">
                  <c:v>129.25899672506389</c:v>
                </c:pt>
                <c:pt idx="690">
                  <c:v>129.25899672506389</c:v>
                </c:pt>
                <c:pt idx="691">
                  <c:v>129.25899672506389</c:v>
                </c:pt>
                <c:pt idx="692">
                  <c:v>129.25899672506389</c:v>
                </c:pt>
                <c:pt idx="693">
                  <c:v>129.25899672506389</c:v>
                </c:pt>
                <c:pt idx="694">
                  <c:v>129.25899672506389</c:v>
                </c:pt>
                <c:pt idx="695">
                  <c:v>129.25899672506389</c:v>
                </c:pt>
                <c:pt idx="696">
                  <c:v>129.25899672506389</c:v>
                </c:pt>
                <c:pt idx="697">
                  <c:v>129.25899672506389</c:v>
                </c:pt>
                <c:pt idx="698">
                  <c:v>129.25899672506389</c:v>
                </c:pt>
                <c:pt idx="699">
                  <c:v>129.25899672506389</c:v>
                </c:pt>
                <c:pt idx="700">
                  <c:v>138.95755387551125</c:v>
                </c:pt>
                <c:pt idx="701">
                  <c:v>138.95755387551125</c:v>
                </c:pt>
                <c:pt idx="702">
                  <c:v>138.95755387551125</c:v>
                </c:pt>
                <c:pt idx="703">
                  <c:v>138.95755387551125</c:v>
                </c:pt>
                <c:pt idx="704">
                  <c:v>138.95755387551125</c:v>
                </c:pt>
                <c:pt idx="705">
                  <c:v>138.95755387551125</c:v>
                </c:pt>
                <c:pt idx="706">
                  <c:v>138.95755387551125</c:v>
                </c:pt>
                <c:pt idx="707">
                  <c:v>138.95755387551125</c:v>
                </c:pt>
                <c:pt idx="708">
                  <c:v>138.95755387551125</c:v>
                </c:pt>
                <c:pt idx="709">
                  <c:v>138.95755387551125</c:v>
                </c:pt>
                <c:pt idx="710">
                  <c:v>138.95755387551125</c:v>
                </c:pt>
                <c:pt idx="711">
                  <c:v>138.95755387551125</c:v>
                </c:pt>
                <c:pt idx="712">
                  <c:v>138.95755387551125</c:v>
                </c:pt>
                <c:pt idx="713">
                  <c:v>138.95755387551125</c:v>
                </c:pt>
                <c:pt idx="714">
                  <c:v>138.95755387551125</c:v>
                </c:pt>
                <c:pt idx="715">
                  <c:v>138.95755387551125</c:v>
                </c:pt>
                <c:pt idx="716">
                  <c:v>138.95755387551125</c:v>
                </c:pt>
                <c:pt idx="717">
                  <c:v>138.95755387551125</c:v>
                </c:pt>
                <c:pt idx="718">
                  <c:v>138.95755387551125</c:v>
                </c:pt>
                <c:pt idx="719">
                  <c:v>138.95755387551125</c:v>
                </c:pt>
                <c:pt idx="720">
                  <c:v>138.95755387551125</c:v>
                </c:pt>
                <c:pt idx="721">
                  <c:v>138.95755387551125</c:v>
                </c:pt>
                <c:pt idx="722">
                  <c:v>138.95755387551125</c:v>
                </c:pt>
                <c:pt idx="723">
                  <c:v>138.95755387551125</c:v>
                </c:pt>
                <c:pt idx="724">
                  <c:v>138.95755387551125</c:v>
                </c:pt>
                <c:pt idx="725">
                  <c:v>138.95755387551125</c:v>
                </c:pt>
                <c:pt idx="726">
                  <c:v>138.95755387551125</c:v>
                </c:pt>
                <c:pt idx="727">
                  <c:v>138.95755387551125</c:v>
                </c:pt>
                <c:pt idx="728">
                  <c:v>138.95755387551125</c:v>
                </c:pt>
                <c:pt idx="729">
                  <c:v>138.95755387551125</c:v>
                </c:pt>
                <c:pt idx="730">
                  <c:v>138.95755387551125</c:v>
                </c:pt>
                <c:pt idx="731">
                  <c:v>133.33848168258334</c:v>
                </c:pt>
                <c:pt idx="732">
                  <c:v>133.33848168258334</c:v>
                </c:pt>
                <c:pt idx="733">
                  <c:v>133.33848168258334</c:v>
                </c:pt>
                <c:pt idx="734">
                  <c:v>133.33848168258334</c:v>
                </c:pt>
                <c:pt idx="735">
                  <c:v>133.33848168258334</c:v>
                </c:pt>
                <c:pt idx="736">
                  <c:v>133.33848168258334</c:v>
                </c:pt>
                <c:pt idx="737">
                  <c:v>133.33848168258334</c:v>
                </c:pt>
                <c:pt idx="738">
                  <c:v>133.33848168258334</c:v>
                </c:pt>
                <c:pt idx="739">
                  <c:v>133.33848168258334</c:v>
                </c:pt>
                <c:pt idx="740">
                  <c:v>133.33848168258334</c:v>
                </c:pt>
                <c:pt idx="741">
                  <c:v>133.33848168258334</c:v>
                </c:pt>
                <c:pt idx="742">
                  <c:v>133.33848168258334</c:v>
                </c:pt>
                <c:pt idx="743">
                  <c:v>133.33848168258334</c:v>
                </c:pt>
                <c:pt idx="744">
                  <c:v>133.33848168258334</c:v>
                </c:pt>
                <c:pt idx="745">
                  <c:v>133.33848168258334</c:v>
                </c:pt>
                <c:pt idx="746">
                  <c:v>133.33848168258334</c:v>
                </c:pt>
                <c:pt idx="747">
                  <c:v>133.33848168258334</c:v>
                </c:pt>
                <c:pt idx="748">
                  <c:v>133.33848168258334</c:v>
                </c:pt>
                <c:pt idx="749">
                  <c:v>133.33848168258334</c:v>
                </c:pt>
                <c:pt idx="750">
                  <c:v>133.33848168258334</c:v>
                </c:pt>
                <c:pt idx="751">
                  <c:v>133.33848168258334</c:v>
                </c:pt>
                <c:pt idx="752">
                  <c:v>133.33848168258334</c:v>
                </c:pt>
                <c:pt idx="753">
                  <c:v>133.33848168258334</c:v>
                </c:pt>
                <c:pt idx="754">
                  <c:v>133.33848168258334</c:v>
                </c:pt>
                <c:pt idx="755">
                  <c:v>133.33848168258334</c:v>
                </c:pt>
                <c:pt idx="756">
                  <c:v>133.33848168258334</c:v>
                </c:pt>
                <c:pt idx="757">
                  <c:v>133.33848168258334</c:v>
                </c:pt>
                <c:pt idx="758">
                  <c:v>133.33848168258334</c:v>
                </c:pt>
                <c:pt idx="759">
                  <c:v>133.33848168258334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120.07507200000001</c:v>
                </c:pt>
                <c:pt idx="1">
                  <c:v>96.893426000000005</c:v>
                </c:pt>
                <c:pt idx="2">
                  <c:v>122.67897000000001</c:v>
                </c:pt>
                <c:pt idx="3">
                  <c:v>125.02633259856779</c:v>
                </c:pt>
                <c:pt idx="4">
                  <c:v>125.02633259856779</c:v>
                </c:pt>
                <c:pt idx="5">
                  <c:v>125.02633259856779</c:v>
                </c:pt>
                <c:pt idx="6">
                  <c:v>125.02633259856779</c:v>
                </c:pt>
                <c:pt idx="7">
                  <c:v>109.813095</c:v>
                </c:pt>
                <c:pt idx="8">
                  <c:v>125.02633259856779</c:v>
                </c:pt>
                <c:pt idx="9">
                  <c:v>123.34950500000001</c:v>
                </c:pt>
                <c:pt idx="10">
                  <c:v>98.322434999999999</c:v>
                </c:pt>
                <c:pt idx="11">
                  <c:v>71.192278000000002</c:v>
                </c:pt>
                <c:pt idx="12">
                  <c:v>125.02633259856779</c:v>
                </c:pt>
                <c:pt idx="13">
                  <c:v>125.02633259856779</c:v>
                </c:pt>
                <c:pt idx="14">
                  <c:v>114.142624</c:v>
                </c:pt>
                <c:pt idx="15">
                  <c:v>125.02633259856779</c:v>
                </c:pt>
                <c:pt idx="16">
                  <c:v>125.02633259856779</c:v>
                </c:pt>
                <c:pt idx="17">
                  <c:v>125.02633259856779</c:v>
                </c:pt>
                <c:pt idx="18">
                  <c:v>125.02633259856779</c:v>
                </c:pt>
                <c:pt idx="19">
                  <c:v>81.896906000000001</c:v>
                </c:pt>
                <c:pt idx="20">
                  <c:v>118.67038099999999</c:v>
                </c:pt>
                <c:pt idx="21">
                  <c:v>125.02633259856779</c:v>
                </c:pt>
                <c:pt idx="22">
                  <c:v>120.39282799999999</c:v>
                </c:pt>
                <c:pt idx="23">
                  <c:v>96.681668000000002</c:v>
                </c:pt>
                <c:pt idx="24">
                  <c:v>125.02633259856779</c:v>
                </c:pt>
                <c:pt idx="25">
                  <c:v>125.02633259856779</c:v>
                </c:pt>
                <c:pt idx="26">
                  <c:v>101.60244</c:v>
                </c:pt>
                <c:pt idx="27">
                  <c:v>106.690758</c:v>
                </c:pt>
                <c:pt idx="28">
                  <c:v>125.02633259856779</c:v>
                </c:pt>
                <c:pt idx="29">
                  <c:v>57.546745999999999</c:v>
                </c:pt>
                <c:pt idx="30">
                  <c:v>93.822602000000003</c:v>
                </c:pt>
                <c:pt idx="31">
                  <c:v>59.959332000000003</c:v>
                </c:pt>
                <c:pt idx="32">
                  <c:v>100.20235699999999</c:v>
                </c:pt>
                <c:pt idx="33">
                  <c:v>108.900893</c:v>
                </c:pt>
                <c:pt idx="34">
                  <c:v>123.10256598142685</c:v>
                </c:pt>
                <c:pt idx="35">
                  <c:v>123.10256598142685</c:v>
                </c:pt>
                <c:pt idx="36">
                  <c:v>123.10256598142685</c:v>
                </c:pt>
                <c:pt idx="37">
                  <c:v>123.10256598142685</c:v>
                </c:pt>
                <c:pt idx="38">
                  <c:v>82.52366099999999</c:v>
                </c:pt>
                <c:pt idx="39">
                  <c:v>61.911677000000005</c:v>
                </c:pt>
                <c:pt idx="40">
                  <c:v>41.058446000000004</c:v>
                </c:pt>
                <c:pt idx="41">
                  <c:v>103.561556</c:v>
                </c:pt>
                <c:pt idx="42">
                  <c:v>123.10256598142685</c:v>
                </c:pt>
                <c:pt idx="43">
                  <c:v>123.10256598142685</c:v>
                </c:pt>
                <c:pt idx="44">
                  <c:v>123.10256598142685</c:v>
                </c:pt>
                <c:pt idx="45">
                  <c:v>55.414898999999998</c:v>
                </c:pt>
                <c:pt idx="46">
                  <c:v>123.10256598142685</c:v>
                </c:pt>
                <c:pt idx="47">
                  <c:v>123.10256598142685</c:v>
                </c:pt>
                <c:pt idx="48">
                  <c:v>119.394966</c:v>
                </c:pt>
                <c:pt idx="49">
                  <c:v>80.285039999999995</c:v>
                </c:pt>
                <c:pt idx="50">
                  <c:v>100.68550399999999</c:v>
                </c:pt>
                <c:pt idx="51">
                  <c:v>99.861918000000003</c:v>
                </c:pt>
                <c:pt idx="52">
                  <c:v>46.921576000000002</c:v>
                </c:pt>
                <c:pt idx="53">
                  <c:v>84.22133500000001</c:v>
                </c:pt>
                <c:pt idx="54">
                  <c:v>123.10256598142685</c:v>
                </c:pt>
                <c:pt idx="55">
                  <c:v>123.10256598142685</c:v>
                </c:pt>
                <c:pt idx="56">
                  <c:v>123.10256598142685</c:v>
                </c:pt>
                <c:pt idx="57">
                  <c:v>123.10256598142685</c:v>
                </c:pt>
                <c:pt idx="58">
                  <c:v>123.10256598142685</c:v>
                </c:pt>
                <c:pt idx="59">
                  <c:v>123.10256598142685</c:v>
                </c:pt>
                <c:pt idx="60">
                  <c:v>123.10256598142685</c:v>
                </c:pt>
                <c:pt idx="61">
                  <c:v>68.157316000000009</c:v>
                </c:pt>
                <c:pt idx="62">
                  <c:v>84.822161999999992</c:v>
                </c:pt>
                <c:pt idx="63">
                  <c:v>42.348008</c:v>
                </c:pt>
                <c:pt idx="64">
                  <c:v>45.256483000000003</c:v>
                </c:pt>
                <c:pt idx="65">
                  <c:v>89.600700000000003</c:v>
                </c:pt>
                <c:pt idx="66">
                  <c:v>143.64555132952211</c:v>
                </c:pt>
                <c:pt idx="67">
                  <c:v>84.162767000000002</c:v>
                </c:pt>
                <c:pt idx="68">
                  <c:v>136.85900000000001</c:v>
                </c:pt>
                <c:pt idx="69">
                  <c:v>96.914221999999995</c:v>
                </c:pt>
                <c:pt idx="70">
                  <c:v>52.384353000000004</c:v>
                </c:pt>
                <c:pt idx="71">
                  <c:v>45.633096999999999</c:v>
                </c:pt>
                <c:pt idx="72">
                  <c:v>58.152637999999996</c:v>
                </c:pt>
                <c:pt idx="73">
                  <c:v>60.686548999999999</c:v>
                </c:pt>
                <c:pt idx="74">
                  <c:v>97.748600999999994</c:v>
                </c:pt>
                <c:pt idx="75">
                  <c:v>117.641891</c:v>
                </c:pt>
                <c:pt idx="76">
                  <c:v>143.64555132952211</c:v>
                </c:pt>
                <c:pt idx="77">
                  <c:v>143.64555132952211</c:v>
                </c:pt>
                <c:pt idx="78">
                  <c:v>143.64555132952211</c:v>
                </c:pt>
                <c:pt idx="79">
                  <c:v>143.64555132952211</c:v>
                </c:pt>
                <c:pt idx="80">
                  <c:v>143.64555132952211</c:v>
                </c:pt>
                <c:pt idx="81">
                  <c:v>143.64555132952211</c:v>
                </c:pt>
                <c:pt idx="82">
                  <c:v>143.64555132952211</c:v>
                </c:pt>
                <c:pt idx="83">
                  <c:v>143.64555132952211</c:v>
                </c:pt>
                <c:pt idx="84">
                  <c:v>137.70208400000001</c:v>
                </c:pt>
                <c:pt idx="85">
                  <c:v>143.64555132952211</c:v>
                </c:pt>
                <c:pt idx="86">
                  <c:v>143.64555132952211</c:v>
                </c:pt>
                <c:pt idx="87">
                  <c:v>143.64555132952211</c:v>
                </c:pt>
                <c:pt idx="88">
                  <c:v>143.64555132952211</c:v>
                </c:pt>
                <c:pt idx="89">
                  <c:v>143.64555132952211</c:v>
                </c:pt>
                <c:pt idx="90">
                  <c:v>121.67089299999999</c:v>
                </c:pt>
                <c:pt idx="91">
                  <c:v>143.64555132952211</c:v>
                </c:pt>
                <c:pt idx="92">
                  <c:v>70.175501999999994</c:v>
                </c:pt>
                <c:pt idx="93">
                  <c:v>71.457744000000005</c:v>
                </c:pt>
                <c:pt idx="94">
                  <c:v>196.02979959168994</c:v>
                </c:pt>
                <c:pt idx="95">
                  <c:v>196.02979959168994</c:v>
                </c:pt>
                <c:pt idx="96">
                  <c:v>116.367098</c:v>
                </c:pt>
                <c:pt idx="97">
                  <c:v>143.60430300000002</c:v>
                </c:pt>
                <c:pt idx="98">
                  <c:v>175.55631199999999</c:v>
                </c:pt>
                <c:pt idx="99">
                  <c:v>196.02979959168994</c:v>
                </c:pt>
                <c:pt idx="100">
                  <c:v>141.32268500000001</c:v>
                </c:pt>
                <c:pt idx="101">
                  <c:v>72.621297000000013</c:v>
                </c:pt>
                <c:pt idx="102">
                  <c:v>180.16626399999998</c:v>
                </c:pt>
                <c:pt idx="103">
                  <c:v>196.02979959168994</c:v>
                </c:pt>
                <c:pt idx="104">
                  <c:v>146.40533600000001</c:v>
                </c:pt>
                <c:pt idx="105">
                  <c:v>187.89150700000002</c:v>
                </c:pt>
                <c:pt idx="106">
                  <c:v>196.02979959168994</c:v>
                </c:pt>
                <c:pt idx="107">
                  <c:v>196.02979959168994</c:v>
                </c:pt>
                <c:pt idx="108">
                  <c:v>196.02979959168994</c:v>
                </c:pt>
                <c:pt idx="109">
                  <c:v>196.02979959168994</c:v>
                </c:pt>
                <c:pt idx="110">
                  <c:v>196.02979959168994</c:v>
                </c:pt>
                <c:pt idx="111">
                  <c:v>196.02979959168994</c:v>
                </c:pt>
                <c:pt idx="112">
                  <c:v>196.02979959168994</c:v>
                </c:pt>
                <c:pt idx="113">
                  <c:v>196.02979959168994</c:v>
                </c:pt>
                <c:pt idx="114">
                  <c:v>196.02979959168994</c:v>
                </c:pt>
                <c:pt idx="115">
                  <c:v>176.46814900000001</c:v>
                </c:pt>
                <c:pt idx="116">
                  <c:v>196.02979959168994</c:v>
                </c:pt>
                <c:pt idx="117">
                  <c:v>136.01001200000002</c:v>
                </c:pt>
                <c:pt idx="118">
                  <c:v>120.033357</c:v>
                </c:pt>
                <c:pt idx="119">
                  <c:v>196.02979959168994</c:v>
                </c:pt>
                <c:pt idx="120">
                  <c:v>185.585184</c:v>
                </c:pt>
                <c:pt idx="121">
                  <c:v>56.089641</c:v>
                </c:pt>
                <c:pt idx="122">
                  <c:v>155.51653300000001</c:v>
                </c:pt>
                <c:pt idx="123">
                  <c:v>79.187899999999999</c:v>
                </c:pt>
                <c:pt idx="124">
                  <c:v>66.065214000000012</c:v>
                </c:pt>
                <c:pt idx="125">
                  <c:v>52.734241000000004</c:v>
                </c:pt>
                <c:pt idx="126">
                  <c:v>129.03492500000002</c:v>
                </c:pt>
                <c:pt idx="127">
                  <c:v>29.196757000000002</c:v>
                </c:pt>
                <c:pt idx="128">
                  <c:v>42.074168</c:v>
                </c:pt>
                <c:pt idx="129">
                  <c:v>177.85182599999999</c:v>
                </c:pt>
                <c:pt idx="130">
                  <c:v>178.00170900000001</c:v>
                </c:pt>
                <c:pt idx="131">
                  <c:v>191.39699390314539</c:v>
                </c:pt>
                <c:pt idx="132">
                  <c:v>140.70862700000001</c:v>
                </c:pt>
                <c:pt idx="133">
                  <c:v>191.39699390314539</c:v>
                </c:pt>
                <c:pt idx="134">
                  <c:v>191.39699390314539</c:v>
                </c:pt>
                <c:pt idx="135">
                  <c:v>191.39699390314539</c:v>
                </c:pt>
                <c:pt idx="136">
                  <c:v>189.77288799999999</c:v>
                </c:pt>
                <c:pt idx="137">
                  <c:v>139.390693</c:v>
                </c:pt>
                <c:pt idx="138">
                  <c:v>58.323466000000003</c:v>
                </c:pt>
                <c:pt idx="139">
                  <c:v>185.34718100000001</c:v>
                </c:pt>
                <c:pt idx="140">
                  <c:v>191.39699390314539</c:v>
                </c:pt>
                <c:pt idx="141">
                  <c:v>191.39699390314539</c:v>
                </c:pt>
                <c:pt idx="142">
                  <c:v>191.39699390314539</c:v>
                </c:pt>
                <c:pt idx="143">
                  <c:v>191.39699390314539</c:v>
                </c:pt>
                <c:pt idx="144">
                  <c:v>191.39699390314539</c:v>
                </c:pt>
                <c:pt idx="145">
                  <c:v>173.962073</c:v>
                </c:pt>
                <c:pt idx="146">
                  <c:v>170.491027</c:v>
                </c:pt>
                <c:pt idx="147">
                  <c:v>56.465977000000002</c:v>
                </c:pt>
                <c:pt idx="148">
                  <c:v>66.91897800000001</c:v>
                </c:pt>
                <c:pt idx="149">
                  <c:v>191.39699390314539</c:v>
                </c:pt>
                <c:pt idx="150">
                  <c:v>191.39699390314539</c:v>
                </c:pt>
                <c:pt idx="151">
                  <c:v>191.39699390314539</c:v>
                </c:pt>
                <c:pt idx="152">
                  <c:v>168.84421799999998</c:v>
                </c:pt>
                <c:pt idx="153">
                  <c:v>160.935801</c:v>
                </c:pt>
                <c:pt idx="154">
                  <c:v>96.966331999999994</c:v>
                </c:pt>
                <c:pt idx="155">
                  <c:v>69.069948999999994</c:v>
                </c:pt>
                <c:pt idx="156">
                  <c:v>65.706111000000007</c:v>
                </c:pt>
                <c:pt idx="157">
                  <c:v>43.798284000000002</c:v>
                </c:pt>
                <c:pt idx="158">
                  <c:v>84.453948999999994</c:v>
                </c:pt>
                <c:pt idx="159">
                  <c:v>225.50030830008816</c:v>
                </c:pt>
                <c:pt idx="160">
                  <c:v>225.50030830008816</c:v>
                </c:pt>
                <c:pt idx="161">
                  <c:v>225.50030830008816</c:v>
                </c:pt>
                <c:pt idx="162">
                  <c:v>208.80787000000004</c:v>
                </c:pt>
                <c:pt idx="163">
                  <c:v>197.88169099999999</c:v>
                </c:pt>
                <c:pt idx="164">
                  <c:v>148.073992</c:v>
                </c:pt>
                <c:pt idx="165">
                  <c:v>150.789468</c:v>
                </c:pt>
                <c:pt idx="166">
                  <c:v>180.418012</c:v>
                </c:pt>
                <c:pt idx="167">
                  <c:v>225.50030830008816</c:v>
                </c:pt>
                <c:pt idx="168">
                  <c:v>225.50030830008816</c:v>
                </c:pt>
                <c:pt idx="169">
                  <c:v>225.50030830008816</c:v>
                </c:pt>
                <c:pt idx="170">
                  <c:v>225.50030830008816</c:v>
                </c:pt>
                <c:pt idx="171">
                  <c:v>225.50030830008816</c:v>
                </c:pt>
                <c:pt idx="172">
                  <c:v>225.50030830008816</c:v>
                </c:pt>
                <c:pt idx="173">
                  <c:v>225.50030830008816</c:v>
                </c:pt>
                <c:pt idx="174">
                  <c:v>225.50030830008816</c:v>
                </c:pt>
                <c:pt idx="175">
                  <c:v>225.50030830008816</c:v>
                </c:pt>
                <c:pt idx="176">
                  <c:v>225.50030830008816</c:v>
                </c:pt>
                <c:pt idx="177">
                  <c:v>219.82315800000001</c:v>
                </c:pt>
                <c:pt idx="178">
                  <c:v>225.50030830008816</c:v>
                </c:pt>
                <c:pt idx="179">
                  <c:v>225.50030830008816</c:v>
                </c:pt>
                <c:pt idx="180">
                  <c:v>225.50030830008816</c:v>
                </c:pt>
                <c:pt idx="181">
                  <c:v>225.50030830008816</c:v>
                </c:pt>
                <c:pt idx="182">
                  <c:v>154.95181599999998</c:v>
                </c:pt>
                <c:pt idx="183">
                  <c:v>209.53903200000002</c:v>
                </c:pt>
                <c:pt idx="184">
                  <c:v>214.66819099999998</c:v>
                </c:pt>
                <c:pt idx="185">
                  <c:v>113.531948</c:v>
                </c:pt>
                <c:pt idx="186">
                  <c:v>62.026834000000001</c:v>
                </c:pt>
                <c:pt idx="187">
                  <c:v>186.65705500000001</c:v>
                </c:pt>
                <c:pt idx="188">
                  <c:v>228.74518836188682</c:v>
                </c:pt>
                <c:pt idx="189">
                  <c:v>228.74518836188682</c:v>
                </c:pt>
                <c:pt idx="190">
                  <c:v>188.20928000000001</c:v>
                </c:pt>
                <c:pt idx="191">
                  <c:v>171.25630999999998</c:v>
                </c:pt>
                <c:pt idx="192">
                  <c:v>137.45270300000001</c:v>
                </c:pt>
                <c:pt idx="193">
                  <c:v>127.43710400000001</c:v>
                </c:pt>
                <c:pt idx="194">
                  <c:v>156.803438</c:v>
                </c:pt>
                <c:pt idx="195">
                  <c:v>146.98482899999999</c:v>
                </c:pt>
                <c:pt idx="196">
                  <c:v>153.12428299999999</c:v>
                </c:pt>
                <c:pt idx="197">
                  <c:v>216.527355</c:v>
                </c:pt>
                <c:pt idx="198">
                  <c:v>116.140531</c:v>
                </c:pt>
                <c:pt idx="199">
                  <c:v>58.767522</c:v>
                </c:pt>
                <c:pt idx="200">
                  <c:v>135.07408600000002</c:v>
                </c:pt>
                <c:pt idx="201">
                  <c:v>108.783957</c:v>
                </c:pt>
                <c:pt idx="202">
                  <c:v>119.477476</c:v>
                </c:pt>
                <c:pt idx="203">
                  <c:v>140.929328</c:v>
                </c:pt>
                <c:pt idx="204">
                  <c:v>71.582761000000005</c:v>
                </c:pt>
                <c:pt idx="205">
                  <c:v>61.505489999999995</c:v>
                </c:pt>
                <c:pt idx="206">
                  <c:v>149.07123499999997</c:v>
                </c:pt>
                <c:pt idx="207">
                  <c:v>73.495833000000005</c:v>
                </c:pt>
                <c:pt idx="208">
                  <c:v>106.81062300000001</c:v>
                </c:pt>
                <c:pt idx="209">
                  <c:v>228.74518836188682</c:v>
                </c:pt>
                <c:pt idx="210">
                  <c:v>228.74518836188682</c:v>
                </c:pt>
                <c:pt idx="211">
                  <c:v>228.74518836188682</c:v>
                </c:pt>
                <c:pt idx="212">
                  <c:v>185.59480000000002</c:v>
                </c:pt>
                <c:pt idx="213">
                  <c:v>213.273202</c:v>
                </c:pt>
                <c:pt idx="214">
                  <c:v>186.28067100000001</c:v>
                </c:pt>
                <c:pt idx="215">
                  <c:v>100.62047800000001</c:v>
                </c:pt>
                <c:pt idx="216">
                  <c:v>62.971162999999997</c:v>
                </c:pt>
                <c:pt idx="217">
                  <c:v>150.92666299999999</c:v>
                </c:pt>
                <c:pt idx="218">
                  <c:v>223.22176190760496</c:v>
                </c:pt>
                <c:pt idx="219">
                  <c:v>223.22176190760496</c:v>
                </c:pt>
                <c:pt idx="220">
                  <c:v>223.22176190760496</c:v>
                </c:pt>
                <c:pt idx="221">
                  <c:v>223.22176190760496</c:v>
                </c:pt>
                <c:pt idx="222">
                  <c:v>223.22176190760496</c:v>
                </c:pt>
                <c:pt idx="223">
                  <c:v>178.25022899999999</c:v>
                </c:pt>
                <c:pt idx="224">
                  <c:v>223.22176190760496</c:v>
                </c:pt>
                <c:pt idx="225">
                  <c:v>223.22176190760496</c:v>
                </c:pt>
                <c:pt idx="226">
                  <c:v>90.629958999999999</c:v>
                </c:pt>
                <c:pt idx="227">
                  <c:v>223.22176190760496</c:v>
                </c:pt>
                <c:pt idx="228">
                  <c:v>223.22176190760496</c:v>
                </c:pt>
                <c:pt idx="229">
                  <c:v>180.76785999999998</c:v>
                </c:pt>
                <c:pt idx="230">
                  <c:v>86.936273</c:v>
                </c:pt>
                <c:pt idx="231">
                  <c:v>70.575141000000002</c:v>
                </c:pt>
                <c:pt idx="232">
                  <c:v>55.325400000000002</c:v>
                </c:pt>
                <c:pt idx="233">
                  <c:v>123.629965</c:v>
                </c:pt>
                <c:pt idx="234">
                  <c:v>202.31703899999999</c:v>
                </c:pt>
                <c:pt idx="235">
                  <c:v>223.22176190760496</c:v>
                </c:pt>
                <c:pt idx="236">
                  <c:v>161.71668300000002</c:v>
                </c:pt>
                <c:pt idx="237">
                  <c:v>223.22176190760496</c:v>
                </c:pt>
                <c:pt idx="238">
                  <c:v>167.02627900000002</c:v>
                </c:pt>
                <c:pt idx="239">
                  <c:v>105.00079600000001</c:v>
                </c:pt>
                <c:pt idx="240">
                  <c:v>205.651105</c:v>
                </c:pt>
                <c:pt idx="241">
                  <c:v>223.22176190760496</c:v>
                </c:pt>
                <c:pt idx="242">
                  <c:v>223.22176190760496</c:v>
                </c:pt>
                <c:pt idx="243">
                  <c:v>178.37788373691993</c:v>
                </c:pt>
                <c:pt idx="244">
                  <c:v>178.37788373691993</c:v>
                </c:pt>
                <c:pt idx="245">
                  <c:v>168.98988600000001</c:v>
                </c:pt>
                <c:pt idx="246">
                  <c:v>178.37788373691993</c:v>
                </c:pt>
                <c:pt idx="247">
                  <c:v>133.22168599999998</c:v>
                </c:pt>
                <c:pt idx="248">
                  <c:v>123.13645999999999</c:v>
                </c:pt>
                <c:pt idx="249">
                  <c:v>72.103903000000003</c:v>
                </c:pt>
                <c:pt idx="250">
                  <c:v>63.974411999999994</c:v>
                </c:pt>
                <c:pt idx="251">
                  <c:v>58.372976999999999</c:v>
                </c:pt>
                <c:pt idx="252">
                  <c:v>105.38267399999999</c:v>
                </c:pt>
                <c:pt idx="253">
                  <c:v>129.31147899999999</c:v>
                </c:pt>
                <c:pt idx="254">
                  <c:v>178.37788373691993</c:v>
                </c:pt>
                <c:pt idx="255">
                  <c:v>178.37788373691993</c:v>
                </c:pt>
                <c:pt idx="256">
                  <c:v>178.37788373691993</c:v>
                </c:pt>
                <c:pt idx="257">
                  <c:v>178.37788373691993</c:v>
                </c:pt>
                <c:pt idx="258">
                  <c:v>178.37788373691993</c:v>
                </c:pt>
                <c:pt idx="259">
                  <c:v>178.37788373691993</c:v>
                </c:pt>
                <c:pt idx="260">
                  <c:v>178.37788373691993</c:v>
                </c:pt>
                <c:pt idx="261">
                  <c:v>124.696827</c:v>
                </c:pt>
                <c:pt idx="262">
                  <c:v>75.424081000000001</c:v>
                </c:pt>
                <c:pt idx="263">
                  <c:v>149.41644999999997</c:v>
                </c:pt>
                <c:pt idx="264">
                  <c:v>155.217277</c:v>
                </c:pt>
                <c:pt idx="265">
                  <c:v>178.37788373691993</c:v>
                </c:pt>
                <c:pt idx="266">
                  <c:v>112.955091</c:v>
                </c:pt>
                <c:pt idx="267">
                  <c:v>128.05962399999999</c:v>
                </c:pt>
                <c:pt idx="268">
                  <c:v>61.154694000000006</c:v>
                </c:pt>
                <c:pt idx="269">
                  <c:v>58.792078000000004</c:v>
                </c:pt>
                <c:pt idx="270">
                  <c:v>123.820443</c:v>
                </c:pt>
                <c:pt idx="271">
                  <c:v>159.60740799999999</c:v>
                </c:pt>
                <c:pt idx="272">
                  <c:v>178.37788373691993</c:v>
                </c:pt>
                <c:pt idx="273">
                  <c:v>130.87986800000002</c:v>
                </c:pt>
                <c:pt idx="274">
                  <c:v>97.258459000000002</c:v>
                </c:pt>
                <c:pt idx="275">
                  <c:v>162.80095334240087</c:v>
                </c:pt>
                <c:pt idx="276">
                  <c:v>162.80095334240087</c:v>
                </c:pt>
                <c:pt idx="277">
                  <c:v>92.117947999999998</c:v>
                </c:pt>
                <c:pt idx="278">
                  <c:v>107.17424700000001</c:v>
                </c:pt>
                <c:pt idx="279">
                  <c:v>128.140511</c:v>
                </c:pt>
                <c:pt idx="280">
                  <c:v>116.596818</c:v>
                </c:pt>
                <c:pt idx="281">
                  <c:v>162.80095334240087</c:v>
                </c:pt>
                <c:pt idx="282">
                  <c:v>162.80095334240087</c:v>
                </c:pt>
                <c:pt idx="283">
                  <c:v>162.80095334240087</c:v>
                </c:pt>
                <c:pt idx="284">
                  <c:v>162.80095334240087</c:v>
                </c:pt>
                <c:pt idx="285">
                  <c:v>162.80095334240087</c:v>
                </c:pt>
                <c:pt idx="286">
                  <c:v>162.80095334240087</c:v>
                </c:pt>
                <c:pt idx="287">
                  <c:v>162.80095334240087</c:v>
                </c:pt>
                <c:pt idx="288">
                  <c:v>162.80095334240087</c:v>
                </c:pt>
                <c:pt idx="289">
                  <c:v>162.80095334240087</c:v>
                </c:pt>
                <c:pt idx="290">
                  <c:v>162.80095334240087</c:v>
                </c:pt>
                <c:pt idx="291">
                  <c:v>162.80095334240087</c:v>
                </c:pt>
                <c:pt idx="292">
                  <c:v>162.80095334240087</c:v>
                </c:pt>
                <c:pt idx="293">
                  <c:v>162.80095334240087</c:v>
                </c:pt>
                <c:pt idx="294">
                  <c:v>162.80095334240087</c:v>
                </c:pt>
                <c:pt idx="295">
                  <c:v>162.80095334240087</c:v>
                </c:pt>
                <c:pt idx="296">
                  <c:v>153.58468199999999</c:v>
                </c:pt>
                <c:pt idx="297">
                  <c:v>162.80095334240087</c:v>
                </c:pt>
                <c:pt idx="298">
                  <c:v>162.80095334240087</c:v>
                </c:pt>
                <c:pt idx="299">
                  <c:v>92.437611000000004</c:v>
                </c:pt>
                <c:pt idx="300">
                  <c:v>60.718599000000005</c:v>
                </c:pt>
                <c:pt idx="301">
                  <c:v>77.339357000000007</c:v>
                </c:pt>
                <c:pt idx="302">
                  <c:v>48.257879000000003</c:v>
                </c:pt>
                <c:pt idx="303">
                  <c:v>39.278196999999999</c:v>
                </c:pt>
                <c:pt idx="304">
                  <c:v>64.848319000000004</c:v>
                </c:pt>
                <c:pt idx="305">
                  <c:v>60.041919</c:v>
                </c:pt>
                <c:pt idx="306">
                  <c:v>36.900244999999998</c:v>
                </c:pt>
                <c:pt idx="307">
                  <c:v>35.288677999999997</c:v>
                </c:pt>
                <c:pt idx="308">
                  <c:v>43.103693999999997</c:v>
                </c:pt>
                <c:pt idx="309">
                  <c:v>84.836683000000008</c:v>
                </c:pt>
                <c:pt idx="310">
                  <c:v>133.05716824463232</c:v>
                </c:pt>
                <c:pt idx="311">
                  <c:v>113.36186199999999</c:v>
                </c:pt>
                <c:pt idx="312">
                  <c:v>133.05716824463232</c:v>
                </c:pt>
                <c:pt idx="313">
                  <c:v>56.332107000000001</c:v>
                </c:pt>
                <c:pt idx="314">
                  <c:v>49.588062000000001</c:v>
                </c:pt>
                <c:pt idx="315">
                  <c:v>47.401758000000001</c:v>
                </c:pt>
                <c:pt idx="316">
                  <c:v>115.672867</c:v>
                </c:pt>
                <c:pt idx="317">
                  <c:v>133.05716824463232</c:v>
                </c:pt>
                <c:pt idx="318">
                  <c:v>94.676838000000004</c:v>
                </c:pt>
                <c:pt idx="319">
                  <c:v>54.174422</c:v>
                </c:pt>
                <c:pt idx="320">
                  <c:v>99.016702000000009</c:v>
                </c:pt>
                <c:pt idx="321">
                  <c:v>133.05716824463232</c:v>
                </c:pt>
                <c:pt idx="322">
                  <c:v>107.032618</c:v>
                </c:pt>
                <c:pt idx="323">
                  <c:v>68.042588000000009</c:v>
                </c:pt>
                <c:pt idx="324">
                  <c:v>61.215654999999998</c:v>
                </c:pt>
                <c:pt idx="325">
                  <c:v>67.878197</c:v>
                </c:pt>
                <c:pt idx="326">
                  <c:v>90.557951000000003</c:v>
                </c:pt>
                <c:pt idx="327">
                  <c:v>90.246732000000009</c:v>
                </c:pt>
                <c:pt idx="328">
                  <c:v>77.545083000000005</c:v>
                </c:pt>
                <c:pt idx="329">
                  <c:v>133.05716824463232</c:v>
                </c:pt>
                <c:pt idx="330">
                  <c:v>133.05716824463232</c:v>
                </c:pt>
                <c:pt idx="331">
                  <c:v>129.75580600000001</c:v>
                </c:pt>
                <c:pt idx="332">
                  <c:v>133.05716824463232</c:v>
                </c:pt>
                <c:pt idx="333">
                  <c:v>133.05716824463232</c:v>
                </c:pt>
                <c:pt idx="334">
                  <c:v>132.32410700000003</c:v>
                </c:pt>
                <c:pt idx="335">
                  <c:v>136.06956731515487</c:v>
                </c:pt>
                <c:pt idx="336">
                  <c:v>107.858456</c:v>
                </c:pt>
                <c:pt idx="337">
                  <c:v>89.588671999999988</c:v>
                </c:pt>
                <c:pt idx="338">
                  <c:v>80.008012999999991</c:v>
                </c:pt>
                <c:pt idx="339">
                  <c:v>94.558845000000005</c:v>
                </c:pt>
                <c:pt idx="340">
                  <c:v>136.06956731515487</c:v>
                </c:pt>
                <c:pt idx="341">
                  <c:v>97.420476000000008</c:v>
                </c:pt>
                <c:pt idx="342">
                  <c:v>60.981344000000007</c:v>
                </c:pt>
                <c:pt idx="343">
                  <c:v>75.633587000000006</c:v>
                </c:pt>
                <c:pt idx="344">
                  <c:v>127.059776</c:v>
                </c:pt>
                <c:pt idx="345">
                  <c:v>134.62556799999999</c:v>
                </c:pt>
                <c:pt idx="346">
                  <c:v>86.025322999999986</c:v>
                </c:pt>
                <c:pt idx="347">
                  <c:v>136.06956731515487</c:v>
                </c:pt>
                <c:pt idx="348">
                  <c:v>136.06956731515487</c:v>
                </c:pt>
                <c:pt idx="349">
                  <c:v>106.74356000000002</c:v>
                </c:pt>
                <c:pt idx="350">
                  <c:v>136.06956731515487</c:v>
                </c:pt>
                <c:pt idx="351">
                  <c:v>123.192228</c:v>
                </c:pt>
                <c:pt idx="352">
                  <c:v>131.82254500000002</c:v>
                </c:pt>
                <c:pt idx="353">
                  <c:v>136.06956731515487</c:v>
                </c:pt>
                <c:pt idx="354">
                  <c:v>136.06956731515487</c:v>
                </c:pt>
                <c:pt idx="355">
                  <c:v>90.833253999999997</c:v>
                </c:pt>
                <c:pt idx="356">
                  <c:v>111.06450100000001</c:v>
                </c:pt>
                <c:pt idx="357">
                  <c:v>136.06956731515487</c:v>
                </c:pt>
                <c:pt idx="358">
                  <c:v>136.06956731515487</c:v>
                </c:pt>
                <c:pt idx="359">
                  <c:v>90.113211000000007</c:v>
                </c:pt>
                <c:pt idx="360">
                  <c:v>101.30331</c:v>
                </c:pt>
                <c:pt idx="361">
                  <c:v>91.831913</c:v>
                </c:pt>
                <c:pt idx="362">
                  <c:v>95.894732000000005</c:v>
                </c:pt>
                <c:pt idx="363">
                  <c:v>106.50113400000001</c:v>
                </c:pt>
                <c:pt idx="364">
                  <c:v>94.632080999999985</c:v>
                </c:pt>
                <c:pt idx="365">
                  <c:v>131.37131667568212</c:v>
                </c:pt>
                <c:pt idx="366">
                  <c:v>131.37131667568212</c:v>
                </c:pt>
                <c:pt idx="367">
                  <c:v>131.37131667568212</c:v>
                </c:pt>
                <c:pt idx="368">
                  <c:v>131.37131667568212</c:v>
                </c:pt>
                <c:pt idx="369">
                  <c:v>131.37131667568212</c:v>
                </c:pt>
                <c:pt idx="370">
                  <c:v>131.37131667568212</c:v>
                </c:pt>
                <c:pt idx="371">
                  <c:v>131.37131667568212</c:v>
                </c:pt>
                <c:pt idx="372">
                  <c:v>98.711280000000002</c:v>
                </c:pt>
                <c:pt idx="373">
                  <c:v>77.230891</c:v>
                </c:pt>
                <c:pt idx="374">
                  <c:v>131.37131667568212</c:v>
                </c:pt>
                <c:pt idx="375">
                  <c:v>69.566501000000002</c:v>
                </c:pt>
                <c:pt idx="376">
                  <c:v>83.857038000000003</c:v>
                </c:pt>
                <c:pt idx="377">
                  <c:v>126.08589300000001</c:v>
                </c:pt>
                <c:pt idx="378">
                  <c:v>124.765607</c:v>
                </c:pt>
                <c:pt idx="379">
                  <c:v>100.309477</c:v>
                </c:pt>
                <c:pt idx="380">
                  <c:v>103.35340099999999</c:v>
                </c:pt>
                <c:pt idx="381">
                  <c:v>68.473529999999997</c:v>
                </c:pt>
                <c:pt idx="382">
                  <c:v>131.37131667568212</c:v>
                </c:pt>
                <c:pt idx="383">
                  <c:v>54.812764000000001</c:v>
                </c:pt>
                <c:pt idx="384">
                  <c:v>48.375432999999994</c:v>
                </c:pt>
                <c:pt idx="385">
                  <c:v>94.320954999999998</c:v>
                </c:pt>
                <c:pt idx="386">
                  <c:v>112.312376</c:v>
                </c:pt>
                <c:pt idx="387">
                  <c:v>106.91978399999999</c:v>
                </c:pt>
                <c:pt idx="388">
                  <c:v>103.96957399999999</c:v>
                </c:pt>
                <c:pt idx="389">
                  <c:v>124.961916</c:v>
                </c:pt>
                <c:pt idx="390">
                  <c:v>131.37131667568212</c:v>
                </c:pt>
                <c:pt idx="391">
                  <c:v>131.37131667568212</c:v>
                </c:pt>
                <c:pt idx="392">
                  <c:v>131.37131667568212</c:v>
                </c:pt>
                <c:pt idx="393">
                  <c:v>121.60957336849629</c:v>
                </c:pt>
                <c:pt idx="394">
                  <c:v>121.60957336849629</c:v>
                </c:pt>
                <c:pt idx="395">
                  <c:v>69.031127000000012</c:v>
                </c:pt>
                <c:pt idx="396">
                  <c:v>125.66322581411283</c:v>
                </c:pt>
                <c:pt idx="397">
                  <c:v>125.66322581411283</c:v>
                </c:pt>
                <c:pt idx="398">
                  <c:v>125.66322581411283</c:v>
                </c:pt>
                <c:pt idx="399">
                  <c:v>125.66322581411283</c:v>
                </c:pt>
                <c:pt idx="400">
                  <c:v>112.38191900000001</c:v>
                </c:pt>
                <c:pt idx="401">
                  <c:v>80.776531000000006</c:v>
                </c:pt>
                <c:pt idx="402">
                  <c:v>87.522403000000011</c:v>
                </c:pt>
                <c:pt idx="403">
                  <c:v>90.356054999999998</c:v>
                </c:pt>
                <c:pt idx="404">
                  <c:v>109.17641500000001</c:v>
                </c:pt>
                <c:pt idx="405">
                  <c:v>69.485922000000002</c:v>
                </c:pt>
                <c:pt idx="406">
                  <c:v>51.628383999999997</c:v>
                </c:pt>
                <c:pt idx="407">
                  <c:v>56.067138</c:v>
                </c:pt>
                <c:pt idx="408">
                  <c:v>115.823863</c:v>
                </c:pt>
                <c:pt idx="409">
                  <c:v>109.821997</c:v>
                </c:pt>
                <c:pt idx="410">
                  <c:v>98.99597</c:v>
                </c:pt>
                <c:pt idx="411">
                  <c:v>122.68096299999999</c:v>
                </c:pt>
                <c:pt idx="412">
                  <c:v>125.66322581411283</c:v>
                </c:pt>
                <c:pt idx="413">
                  <c:v>120.037711</c:v>
                </c:pt>
                <c:pt idx="414">
                  <c:v>54.820813999999999</c:v>
                </c:pt>
                <c:pt idx="415">
                  <c:v>125.66322581411283</c:v>
                </c:pt>
                <c:pt idx="416">
                  <c:v>125.66322581411283</c:v>
                </c:pt>
                <c:pt idx="417">
                  <c:v>125.66322581411283</c:v>
                </c:pt>
                <c:pt idx="418">
                  <c:v>57.579948999999999</c:v>
                </c:pt>
                <c:pt idx="419">
                  <c:v>77.505499999999998</c:v>
                </c:pt>
                <c:pt idx="420">
                  <c:v>56.627802000000003</c:v>
                </c:pt>
                <c:pt idx="421">
                  <c:v>61.718131999999997</c:v>
                </c:pt>
                <c:pt idx="422">
                  <c:v>112.85413199999999</c:v>
                </c:pt>
                <c:pt idx="423">
                  <c:v>87.531103000000002</c:v>
                </c:pt>
                <c:pt idx="424">
                  <c:v>47.591654999999996</c:v>
                </c:pt>
                <c:pt idx="425">
                  <c:v>71.114446999999998</c:v>
                </c:pt>
                <c:pt idx="426">
                  <c:v>65.029567</c:v>
                </c:pt>
                <c:pt idx="427">
                  <c:v>119.838758</c:v>
                </c:pt>
                <c:pt idx="428">
                  <c:v>119.40086500000001</c:v>
                </c:pt>
                <c:pt idx="429">
                  <c:v>100.63997999999999</c:v>
                </c:pt>
                <c:pt idx="430">
                  <c:v>47.995635</c:v>
                </c:pt>
                <c:pt idx="431">
                  <c:v>62.843841999999995</c:v>
                </c:pt>
                <c:pt idx="432">
                  <c:v>73.692979999999991</c:v>
                </c:pt>
                <c:pt idx="433">
                  <c:v>58.420811</c:v>
                </c:pt>
                <c:pt idx="434">
                  <c:v>53.104754</c:v>
                </c:pt>
                <c:pt idx="435">
                  <c:v>39.580199999999998</c:v>
                </c:pt>
                <c:pt idx="436">
                  <c:v>44.569582000000004</c:v>
                </c:pt>
                <c:pt idx="437">
                  <c:v>85.098466999999999</c:v>
                </c:pt>
                <c:pt idx="438">
                  <c:v>153.9023311727025</c:v>
                </c:pt>
                <c:pt idx="439">
                  <c:v>77.73487200000001</c:v>
                </c:pt>
                <c:pt idx="440">
                  <c:v>55.872681</c:v>
                </c:pt>
                <c:pt idx="441">
                  <c:v>100.59680499999999</c:v>
                </c:pt>
                <c:pt idx="442">
                  <c:v>153.9023311727025</c:v>
                </c:pt>
                <c:pt idx="443">
                  <c:v>153.9023311727025</c:v>
                </c:pt>
                <c:pt idx="444">
                  <c:v>153.9023311727025</c:v>
                </c:pt>
                <c:pt idx="445">
                  <c:v>153.9023311727025</c:v>
                </c:pt>
                <c:pt idx="446">
                  <c:v>153.9023311727025</c:v>
                </c:pt>
                <c:pt idx="447">
                  <c:v>153.9023311727025</c:v>
                </c:pt>
                <c:pt idx="448">
                  <c:v>148.168317</c:v>
                </c:pt>
                <c:pt idx="449">
                  <c:v>153.9023311727025</c:v>
                </c:pt>
                <c:pt idx="450">
                  <c:v>153.9023311727025</c:v>
                </c:pt>
                <c:pt idx="451">
                  <c:v>153.9023311727025</c:v>
                </c:pt>
                <c:pt idx="452">
                  <c:v>153.9023311727025</c:v>
                </c:pt>
                <c:pt idx="453">
                  <c:v>153.9023311727025</c:v>
                </c:pt>
                <c:pt idx="454">
                  <c:v>153.9023311727025</c:v>
                </c:pt>
                <c:pt idx="455">
                  <c:v>153.9023311727025</c:v>
                </c:pt>
                <c:pt idx="456">
                  <c:v>153.9023311727025</c:v>
                </c:pt>
                <c:pt idx="457">
                  <c:v>207.89396286773012</c:v>
                </c:pt>
                <c:pt idx="458">
                  <c:v>207.89396286773012</c:v>
                </c:pt>
                <c:pt idx="459">
                  <c:v>207.89396286773012</c:v>
                </c:pt>
                <c:pt idx="460">
                  <c:v>207.89396286773012</c:v>
                </c:pt>
                <c:pt idx="461">
                  <c:v>207.89396286773012</c:v>
                </c:pt>
                <c:pt idx="462">
                  <c:v>207.89396286773012</c:v>
                </c:pt>
                <c:pt idx="463">
                  <c:v>167.03232200000002</c:v>
                </c:pt>
                <c:pt idx="464">
                  <c:v>181.77795</c:v>
                </c:pt>
                <c:pt idx="465">
                  <c:v>207.89396286773012</c:v>
                </c:pt>
                <c:pt idx="466">
                  <c:v>207.89396286773012</c:v>
                </c:pt>
                <c:pt idx="467">
                  <c:v>207.89396286773012</c:v>
                </c:pt>
                <c:pt idx="468">
                  <c:v>207.89396286773012</c:v>
                </c:pt>
                <c:pt idx="469">
                  <c:v>207.89396286773012</c:v>
                </c:pt>
                <c:pt idx="470">
                  <c:v>195.99373900000001</c:v>
                </c:pt>
                <c:pt idx="471">
                  <c:v>103.760564</c:v>
                </c:pt>
                <c:pt idx="472">
                  <c:v>164.64532700000001</c:v>
                </c:pt>
                <c:pt idx="473">
                  <c:v>106.64206</c:v>
                </c:pt>
                <c:pt idx="474">
                  <c:v>92.486569000000003</c:v>
                </c:pt>
                <c:pt idx="475">
                  <c:v>33.756366999999997</c:v>
                </c:pt>
                <c:pt idx="476">
                  <c:v>127.631986</c:v>
                </c:pt>
                <c:pt idx="477">
                  <c:v>207.89396286773012</c:v>
                </c:pt>
                <c:pt idx="478">
                  <c:v>207.89396286773012</c:v>
                </c:pt>
                <c:pt idx="479">
                  <c:v>207.89396286773012</c:v>
                </c:pt>
                <c:pt idx="480">
                  <c:v>207.89396286773012</c:v>
                </c:pt>
                <c:pt idx="481">
                  <c:v>171.30001300000001</c:v>
                </c:pt>
                <c:pt idx="482">
                  <c:v>30.775072000000002</c:v>
                </c:pt>
                <c:pt idx="483">
                  <c:v>201.966161</c:v>
                </c:pt>
                <c:pt idx="484">
                  <c:v>207.89396286773012</c:v>
                </c:pt>
                <c:pt idx="485">
                  <c:v>207.89396286773012</c:v>
                </c:pt>
                <c:pt idx="486">
                  <c:v>207.89396286773012</c:v>
                </c:pt>
                <c:pt idx="487">
                  <c:v>195.93493944693205</c:v>
                </c:pt>
                <c:pt idx="488">
                  <c:v>195.93493944693205</c:v>
                </c:pt>
                <c:pt idx="489">
                  <c:v>179.150834</c:v>
                </c:pt>
                <c:pt idx="490">
                  <c:v>195.93493944693205</c:v>
                </c:pt>
                <c:pt idx="491">
                  <c:v>117.624511</c:v>
                </c:pt>
                <c:pt idx="492">
                  <c:v>86.269177000000013</c:v>
                </c:pt>
                <c:pt idx="493">
                  <c:v>195.93493944693205</c:v>
                </c:pt>
                <c:pt idx="494">
                  <c:v>195.93493944693205</c:v>
                </c:pt>
                <c:pt idx="495">
                  <c:v>195.93493944693205</c:v>
                </c:pt>
                <c:pt idx="496">
                  <c:v>195.93493944693205</c:v>
                </c:pt>
                <c:pt idx="497">
                  <c:v>195.93493944693205</c:v>
                </c:pt>
                <c:pt idx="498">
                  <c:v>195.93493944693205</c:v>
                </c:pt>
                <c:pt idx="499">
                  <c:v>195.93493944693205</c:v>
                </c:pt>
                <c:pt idx="500">
                  <c:v>195.93493944693205</c:v>
                </c:pt>
                <c:pt idx="501">
                  <c:v>195.93493944693205</c:v>
                </c:pt>
                <c:pt idx="502">
                  <c:v>117.99015199999999</c:v>
                </c:pt>
                <c:pt idx="503">
                  <c:v>36.720639000000006</c:v>
                </c:pt>
                <c:pt idx="504">
                  <c:v>21.290453000000003</c:v>
                </c:pt>
                <c:pt idx="505">
                  <c:v>100.561142</c:v>
                </c:pt>
                <c:pt idx="506">
                  <c:v>195.93493944693205</c:v>
                </c:pt>
                <c:pt idx="507">
                  <c:v>195.93493944693205</c:v>
                </c:pt>
                <c:pt idx="508">
                  <c:v>195.93493944693205</c:v>
                </c:pt>
                <c:pt idx="509">
                  <c:v>186.970527</c:v>
                </c:pt>
                <c:pt idx="510">
                  <c:v>40.645093000000003</c:v>
                </c:pt>
                <c:pt idx="511">
                  <c:v>34.889609</c:v>
                </c:pt>
                <c:pt idx="512">
                  <c:v>56.927270999999998</c:v>
                </c:pt>
                <c:pt idx="513">
                  <c:v>117.74170100000001</c:v>
                </c:pt>
                <c:pt idx="514">
                  <c:v>83.710696999999996</c:v>
                </c:pt>
                <c:pt idx="515">
                  <c:v>39.335205000000002</c:v>
                </c:pt>
                <c:pt idx="516">
                  <c:v>137.33220799999998</c:v>
                </c:pt>
                <c:pt idx="517">
                  <c:v>195.93493944693205</c:v>
                </c:pt>
                <c:pt idx="518">
                  <c:v>159.916774</c:v>
                </c:pt>
                <c:pt idx="519">
                  <c:v>227.4327626664992</c:v>
                </c:pt>
                <c:pt idx="520">
                  <c:v>227.4327626664992</c:v>
                </c:pt>
                <c:pt idx="521">
                  <c:v>138.08698000000001</c:v>
                </c:pt>
                <c:pt idx="522">
                  <c:v>227.4327626664992</c:v>
                </c:pt>
                <c:pt idx="523">
                  <c:v>227.4327626664992</c:v>
                </c:pt>
                <c:pt idx="524">
                  <c:v>227.4327626664992</c:v>
                </c:pt>
                <c:pt idx="525">
                  <c:v>194.18865099999999</c:v>
                </c:pt>
                <c:pt idx="526">
                  <c:v>24.553052999999998</c:v>
                </c:pt>
                <c:pt idx="527">
                  <c:v>90.572484000000003</c:v>
                </c:pt>
                <c:pt idx="528">
                  <c:v>145.88266300000001</c:v>
                </c:pt>
                <c:pt idx="529">
                  <c:v>123.754503</c:v>
                </c:pt>
                <c:pt idx="530">
                  <c:v>155.99460099999999</c:v>
                </c:pt>
                <c:pt idx="531">
                  <c:v>227.4327626664992</c:v>
                </c:pt>
                <c:pt idx="532">
                  <c:v>227.4327626664992</c:v>
                </c:pt>
                <c:pt idx="533">
                  <c:v>227.4327626664992</c:v>
                </c:pt>
                <c:pt idx="534">
                  <c:v>227.4327626664992</c:v>
                </c:pt>
                <c:pt idx="535">
                  <c:v>227.4327626664992</c:v>
                </c:pt>
                <c:pt idx="536">
                  <c:v>227.4327626664992</c:v>
                </c:pt>
                <c:pt idx="537">
                  <c:v>128.54224099999999</c:v>
                </c:pt>
                <c:pt idx="538">
                  <c:v>122.77217300000001</c:v>
                </c:pt>
                <c:pt idx="539">
                  <c:v>208.53592399999999</c:v>
                </c:pt>
                <c:pt idx="540">
                  <c:v>127.144463</c:v>
                </c:pt>
                <c:pt idx="541">
                  <c:v>82.287725000000009</c:v>
                </c:pt>
                <c:pt idx="542">
                  <c:v>80.76840700000001</c:v>
                </c:pt>
                <c:pt idx="543">
                  <c:v>44.211828999999994</c:v>
                </c:pt>
                <c:pt idx="544">
                  <c:v>85.886418999999989</c:v>
                </c:pt>
                <c:pt idx="545">
                  <c:v>162.70020399999999</c:v>
                </c:pt>
                <c:pt idx="546">
                  <c:v>137.18755299999998</c:v>
                </c:pt>
                <c:pt idx="547">
                  <c:v>64.785629999999998</c:v>
                </c:pt>
                <c:pt idx="548">
                  <c:v>66.997489000000002</c:v>
                </c:pt>
                <c:pt idx="549">
                  <c:v>159.58383000000001</c:v>
                </c:pt>
                <c:pt idx="550">
                  <c:v>203.43413699999999</c:v>
                </c:pt>
                <c:pt idx="551">
                  <c:v>75.150475999999998</c:v>
                </c:pt>
                <c:pt idx="552">
                  <c:v>28.473765</c:v>
                </c:pt>
                <c:pt idx="553">
                  <c:v>16.483723999999999</c:v>
                </c:pt>
                <c:pt idx="554">
                  <c:v>110.199319</c:v>
                </c:pt>
                <c:pt idx="555">
                  <c:v>217.55122635897521</c:v>
                </c:pt>
                <c:pt idx="556">
                  <c:v>217.55122635897521</c:v>
                </c:pt>
                <c:pt idx="557">
                  <c:v>217.55122635897521</c:v>
                </c:pt>
                <c:pt idx="558">
                  <c:v>217.55122635897521</c:v>
                </c:pt>
                <c:pt idx="559">
                  <c:v>217.55122635897521</c:v>
                </c:pt>
                <c:pt idx="560">
                  <c:v>217.55122635897521</c:v>
                </c:pt>
                <c:pt idx="561">
                  <c:v>168.36830499999999</c:v>
                </c:pt>
                <c:pt idx="562">
                  <c:v>158.504411</c:v>
                </c:pt>
                <c:pt idx="563">
                  <c:v>217.55122635897521</c:v>
                </c:pt>
                <c:pt idx="564">
                  <c:v>217.55122635897521</c:v>
                </c:pt>
                <c:pt idx="565">
                  <c:v>145.90532099999999</c:v>
                </c:pt>
                <c:pt idx="566">
                  <c:v>95.067850000000007</c:v>
                </c:pt>
                <c:pt idx="567">
                  <c:v>217.55122635897521</c:v>
                </c:pt>
                <c:pt idx="568">
                  <c:v>147.90499</c:v>
                </c:pt>
                <c:pt idx="569">
                  <c:v>141.75578400000001</c:v>
                </c:pt>
                <c:pt idx="570">
                  <c:v>217.55122635897521</c:v>
                </c:pt>
                <c:pt idx="571">
                  <c:v>217.55122635897521</c:v>
                </c:pt>
                <c:pt idx="572">
                  <c:v>217.55122635897521</c:v>
                </c:pt>
                <c:pt idx="573">
                  <c:v>217.55122635897521</c:v>
                </c:pt>
                <c:pt idx="574">
                  <c:v>217.55122635897521</c:v>
                </c:pt>
                <c:pt idx="575">
                  <c:v>217.55122635897521</c:v>
                </c:pt>
                <c:pt idx="576">
                  <c:v>217.55122635897521</c:v>
                </c:pt>
                <c:pt idx="577">
                  <c:v>217.55122635897521</c:v>
                </c:pt>
                <c:pt idx="578">
                  <c:v>223.57689431066655</c:v>
                </c:pt>
                <c:pt idx="579">
                  <c:v>223.57689431066655</c:v>
                </c:pt>
                <c:pt idx="580">
                  <c:v>223.57689431066655</c:v>
                </c:pt>
                <c:pt idx="581">
                  <c:v>223.57689431066655</c:v>
                </c:pt>
                <c:pt idx="582">
                  <c:v>142.66250500000001</c:v>
                </c:pt>
                <c:pt idx="583">
                  <c:v>74.078975</c:v>
                </c:pt>
                <c:pt idx="584">
                  <c:v>223.57689431066655</c:v>
                </c:pt>
                <c:pt idx="585">
                  <c:v>223.57689431066655</c:v>
                </c:pt>
                <c:pt idx="586">
                  <c:v>223.57689431066655</c:v>
                </c:pt>
                <c:pt idx="587">
                  <c:v>223.57689431066655</c:v>
                </c:pt>
                <c:pt idx="588">
                  <c:v>223.57689431066655</c:v>
                </c:pt>
                <c:pt idx="589">
                  <c:v>92.908514000000011</c:v>
                </c:pt>
                <c:pt idx="590">
                  <c:v>77.373851000000002</c:v>
                </c:pt>
                <c:pt idx="591">
                  <c:v>156.11373900000001</c:v>
                </c:pt>
                <c:pt idx="592">
                  <c:v>124.17894399999999</c:v>
                </c:pt>
                <c:pt idx="593">
                  <c:v>94.424626000000004</c:v>
                </c:pt>
                <c:pt idx="594">
                  <c:v>83.422194000000005</c:v>
                </c:pt>
                <c:pt idx="595">
                  <c:v>35.761130999999992</c:v>
                </c:pt>
                <c:pt idx="596">
                  <c:v>42.875420999999996</c:v>
                </c:pt>
                <c:pt idx="597">
                  <c:v>129.87863400000001</c:v>
                </c:pt>
                <c:pt idx="598">
                  <c:v>188.33633200000003</c:v>
                </c:pt>
                <c:pt idx="599">
                  <c:v>134.00849400000001</c:v>
                </c:pt>
                <c:pt idx="600">
                  <c:v>223.57689431066655</c:v>
                </c:pt>
                <c:pt idx="601">
                  <c:v>192.43302099999997</c:v>
                </c:pt>
                <c:pt idx="602">
                  <c:v>196.87147099999999</c:v>
                </c:pt>
                <c:pt idx="603">
                  <c:v>223.57689431066655</c:v>
                </c:pt>
                <c:pt idx="604">
                  <c:v>223.57689431066655</c:v>
                </c:pt>
                <c:pt idx="605">
                  <c:v>223.57689431066655</c:v>
                </c:pt>
                <c:pt idx="606">
                  <c:v>208.229457</c:v>
                </c:pt>
                <c:pt idx="607">
                  <c:v>185.79813300000001</c:v>
                </c:pt>
                <c:pt idx="608">
                  <c:v>223.57689431066655</c:v>
                </c:pt>
                <c:pt idx="609">
                  <c:v>177.7610943709592</c:v>
                </c:pt>
                <c:pt idx="610">
                  <c:v>177.7610943709592</c:v>
                </c:pt>
                <c:pt idx="611">
                  <c:v>177.7610943709592</c:v>
                </c:pt>
                <c:pt idx="612">
                  <c:v>136.489722</c:v>
                </c:pt>
                <c:pt idx="613">
                  <c:v>177.7610943709592</c:v>
                </c:pt>
                <c:pt idx="614">
                  <c:v>177.7610943709592</c:v>
                </c:pt>
                <c:pt idx="615">
                  <c:v>88.30158999999999</c:v>
                </c:pt>
                <c:pt idx="616">
                  <c:v>177.7610943709592</c:v>
                </c:pt>
                <c:pt idx="617">
                  <c:v>155.13679999999999</c:v>
                </c:pt>
                <c:pt idx="618">
                  <c:v>144.32066599999999</c:v>
                </c:pt>
                <c:pt idx="619">
                  <c:v>134.63527399999998</c:v>
                </c:pt>
                <c:pt idx="620">
                  <c:v>57.228693</c:v>
                </c:pt>
                <c:pt idx="621">
                  <c:v>42.257489</c:v>
                </c:pt>
                <c:pt idx="622">
                  <c:v>46.413936999999997</c:v>
                </c:pt>
                <c:pt idx="623">
                  <c:v>141.127872</c:v>
                </c:pt>
                <c:pt idx="624">
                  <c:v>177.7610943709592</c:v>
                </c:pt>
                <c:pt idx="625">
                  <c:v>177.7610943709592</c:v>
                </c:pt>
                <c:pt idx="626">
                  <c:v>177.7610943709592</c:v>
                </c:pt>
                <c:pt idx="627">
                  <c:v>131.68601899999999</c:v>
                </c:pt>
                <c:pt idx="628">
                  <c:v>177.7610943709592</c:v>
                </c:pt>
                <c:pt idx="629">
                  <c:v>177.7610943709592</c:v>
                </c:pt>
                <c:pt idx="630">
                  <c:v>177.7610943709592</c:v>
                </c:pt>
                <c:pt idx="631">
                  <c:v>177.7610943709592</c:v>
                </c:pt>
                <c:pt idx="632">
                  <c:v>177.7610943709592</c:v>
                </c:pt>
                <c:pt idx="633">
                  <c:v>97.904728000000006</c:v>
                </c:pt>
                <c:pt idx="634">
                  <c:v>103.17723299999999</c:v>
                </c:pt>
                <c:pt idx="635">
                  <c:v>177.7610943709592</c:v>
                </c:pt>
                <c:pt idx="636">
                  <c:v>49.424472999999999</c:v>
                </c:pt>
                <c:pt idx="637">
                  <c:v>79.669214999999994</c:v>
                </c:pt>
                <c:pt idx="638">
                  <c:v>175.16890000000001</c:v>
                </c:pt>
                <c:pt idx="639">
                  <c:v>167.15869243954305</c:v>
                </c:pt>
                <c:pt idx="640">
                  <c:v>167.15869243954305</c:v>
                </c:pt>
                <c:pt idx="641">
                  <c:v>167.15869243954305</c:v>
                </c:pt>
                <c:pt idx="642">
                  <c:v>167.15869243954305</c:v>
                </c:pt>
                <c:pt idx="643">
                  <c:v>161.334191</c:v>
                </c:pt>
                <c:pt idx="644">
                  <c:v>134.67122800000001</c:v>
                </c:pt>
                <c:pt idx="645">
                  <c:v>167.15869243954305</c:v>
                </c:pt>
                <c:pt idx="646">
                  <c:v>167.15869243954305</c:v>
                </c:pt>
                <c:pt idx="647">
                  <c:v>94.299497999999986</c:v>
                </c:pt>
                <c:pt idx="648">
                  <c:v>104.48842199999999</c:v>
                </c:pt>
                <c:pt idx="649">
                  <c:v>111.937273</c:v>
                </c:pt>
                <c:pt idx="650">
                  <c:v>42.800513000000002</c:v>
                </c:pt>
                <c:pt idx="651">
                  <c:v>149.30218400000001</c:v>
                </c:pt>
                <c:pt idx="652">
                  <c:v>167.15869243954305</c:v>
                </c:pt>
                <c:pt idx="653">
                  <c:v>161.699174</c:v>
                </c:pt>
                <c:pt idx="654">
                  <c:v>151.05659199999999</c:v>
                </c:pt>
                <c:pt idx="655">
                  <c:v>92.625360999999998</c:v>
                </c:pt>
                <c:pt idx="656">
                  <c:v>66.102219000000005</c:v>
                </c:pt>
                <c:pt idx="657">
                  <c:v>59.613042</c:v>
                </c:pt>
                <c:pt idx="658">
                  <c:v>86.287863999999999</c:v>
                </c:pt>
                <c:pt idx="659">
                  <c:v>106.880098</c:v>
                </c:pt>
                <c:pt idx="660">
                  <c:v>106.17762500000001</c:v>
                </c:pt>
                <c:pt idx="661">
                  <c:v>103.69883299999999</c:v>
                </c:pt>
                <c:pt idx="662">
                  <c:v>87.277652000000003</c:v>
                </c:pt>
                <c:pt idx="663">
                  <c:v>89.851409999999987</c:v>
                </c:pt>
                <c:pt idx="664">
                  <c:v>73.781480000000002</c:v>
                </c:pt>
                <c:pt idx="665">
                  <c:v>128.80040500000001</c:v>
                </c:pt>
                <c:pt idx="666">
                  <c:v>95.327491999999992</c:v>
                </c:pt>
                <c:pt idx="667">
                  <c:v>95.566233000000011</c:v>
                </c:pt>
                <c:pt idx="668">
                  <c:v>167.15869243954305</c:v>
                </c:pt>
                <c:pt idx="669">
                  <c:v>167.15869243954305</c:v>
                </c:pt>
                <c:pt idx="670">
                  <c:v>129.25899672506389</c:v>
                </c:pt>
                <c:pt idx="671">
                  <c:v>129.25899672506389</c:v>
                </c:pt>
                <c:pt idx="672">
                  <c:v>129.25899672506389</c:v>
                </c:pt>
                <c:pt idx="673">
                  <c:v>66.235124999999996</c:v>
                </c:pt>
                <c:pt idx="674">
                  <c:v>69.739992000000001</c:v>
                </c:pt>
                <c:pt idx="675">
                  <c:v>129.25899672506389</c:v>
                </c:pt>
                <c:pt idx="676">
                  <c:v>129.25899672506389</c:v>
                </c:pt>
                <c:pt idx="677">
                  <c:v>129.25899672506389</c:v>
                </c:pt>
                <c:pt idx="678">
                  <c:v>129.25899672506389</c:v>
                </c:pt>
                <c:pt idx="679">
                  <c:v>129.25899672506389</c:v>
                </c:pt>
                <c:pt idx="680">
                  <c:v>129.25899672506389</c:v>
                </c:pt>
                <c:pt idx="681">
                  <c:v>129.25899672506389</c:v>
                </c:pt>
                <c:pt idx="682">
                  <c:v>100.227586</c:v>
                </c:pt>
                <c:pt idx="683">
                  <c:v>129.25899672506389</c:v>
                </c:pt>
                <c:pt idx="684">
                  <c:v>129.25899672506389</c:v>
                </c:pt>
                <c:pt idx="685">
                  <c:v>93.943762000000007</c:v>
                </c:pt>
                <c:pt idx="686">
                  <c:v>129.25899672506389</c:v>
                </c:pt>
                <c:pt idx="687">
                  <c:v>129.25899672506389</c:v>
                </c:pt>
                <c:pt idx="688">
                  <c:v>93.238626000000011</c:v>
                </c:pt>
                <c:pt idx="689">
                  <c:v>129.25899672506389</c:v>
                </c:pt>
                <c:pt idx="690">
                  <c:v>73.638523000000006</c:v>
                </c:pt>
                <c:pt idx="691">
                  <c:v>103.74147900000001</c:v>
                </c:pt>
                <c:pt idx="692">
                  <c:v>129.25899672506389</c:v>
                </c:pt>
                <c:pt idx="693">
                  <c:v>124.193822</c:v>
                </c:pt>
                <c:pt idx="694">
                  <c:v>93.914276999999998</c:v>
                </c:pt>
                <c:pt idx="695">
                  <c:v>118.845314</c:v>
                </c:pt>
                <c:pt idx="696">
                  <c:v>129.25899672506389</c:v>
                </c:pt>
                <c:pt idx="697">
                  <c:v>129.25899672506389</c:v>
                </c:pt>
                <c:pt idx="698">
                  <c:v>129.25899672506389</c:v>
                </c:pt>
                <c:pt idx="699">
                  <c:v>56.954651000000005</c:v>
                </c:pt>
                <c:pt idx="700">
                  <c:v>138.95755387551125</c:v>
                </c:pt>
                <c:pt idx="701">
                  <c:v>138.95755387551125</c:v>
                </c:pt>
                <c:pt idx="702">
                  <c:v>138.95755387551125</c:v>
                </c:pt>
                <c:pt idx="703">
                  <c:v>138.95755387551125</c:v>
                </c:pt>
                <c:pt idx="704">
                  <c:v>138.95755387551125</c:v>
                </c:pt>
                <c:pt idx="705">
                  <c:v>138.95755387551125</c:v>
                </c:pt>
                <c:pt idx="706">
                  <c:v>92.288961999999998</c:v>
                </c:pt>
                <c:pt idx="707">
                  <c:v>129.90401199999999</c:v>
                </c:pt>
                <c:pt idx="708">
                  <c:v>135.30700699999997</c:v>
                </c:pt>
                <c:pt idx="709">
                  <c:v>68.310226999999998</c:v>
                </c:pt>
                <c:pt idx="710">
                  <c:v>124.79954600000001</c:v>
                </c:pt>
                <c:pt idx="711">
                  <c:v>138.95755387551125</c:v>
                </c:pt>
                <c:pt idx="712">
                  <c:v>132.70751799999999</c:v>
                </c:pt>
                <c:pt idx="713">
                  <c:v>101.04304800000001</c:v>
                </c:pt>
                <c:pt idx="714">
                  <c:v>138.95755387551125</c:v>
                </c:pt>
                <c:pt idx="715">
                  <c:v>98.845293999999996</c:v>
                </c:pt>
                <c:pt idx="716">
                  <c:v>105.044152</c:v>
                </c:pt>
                <c:pt idx="717">
                  <c:v>72.462039999999988</c:v>
                </c:pt>
                <c:pt idx="718">
                  <c:v>59.104450000000007</c:v>
                </c:pt>
                <c:pt idx="719">
                  <c:v>138.95755387551125</c:v>
                </c:pt>
                <c:pt idx="720">
                  <c:v>138.95755387551125</c:v>
                </c:pt>
                <c:pt idx="721">
                  <c:v>138.95755387551125</c:v>
                </c:pt>
                <c:pt idx="722">
                  <c:v>127.671859</c:v>
                </c:pt>
                <c:pt idx="723">
                  <c:v>131.034492</c:v>
                </c:pt>
                <c:pt idx="724">
                  <c:v>138.95755387551125</c:v>
                </c:pt>
                <c:pt idx="725">
                  <c:v>103.93711</c:v>
                </c:pt>
                <c:pt idx="726">
                  <c:v>108.40133800000001</c:v>
                </c:pt>
                <c:pt idx="727">
                  <c:v>138.95755387551125</c:v>
                </c:pt>
                <c:pt idx="728">
                  <c:v>126.836939</c:v>
                </c:pt>
                <c:pt idx="729">
                  <c:v>138.95755387551125</c:v>
                </c:pt>
                <c:pt idx="730">
                  <c:v>75.894684999999996</c:v>
                </c:pt>
                <c:pt idx="731">
                  <c:v>110.57378600000001</c:v>
                </c:pt>
                <c:pt idx="732">
                  <c:v>133.33848168258334</c:v>
                </c:pt>
                <c:pt idx="733">
                  <c:v>129.50650200000001</c:v>
                </c:pt>
                <c:pt idx="734">
                  <c:v>87.682998000000012</c:v>
                </c:pt>
                <c:pt idx="735">
                  <c:v>71.650867000000005</c:v>
                </c:pt>
                <c:pt idx="736">
                  <c:v>102.74207799999999</c:v>
                </c:pt>
                <c:pt idx="737">
                  <c:v>133.33848168258334</c:v>
                </c:pt>
                <c:pt idx="738">
                  <c:v>117.76794599999999</c:v>
                </c:pt>
                <c:pt idx="739">
                  <c:v>104.73599900000001</c:v>
                </c:pt>
                <c:pt idx="740">
                  <c:v>131.51255499999999</c:v>
                </c:pt>
                <c:pt idx="741">
                  <c:v>133.33848168258334</c:v>
                </c:pt>
                <c:pt idx="742">
                  <c:v>91.787369000000012</c:v>
                </c:pt>
                <c:pt idx="743">
                  <c:v>103.528627</c:v>
                </c:pt>
                <c:pt idx="744">
                  <c:v>133.33848168258334</c:v>
                </c:pt>
                <c:pt idx="745">
                  <c:v>133.33848168258334</c:v>
                </c:pt>
                <c:pt idx="746">
                  <c:v>112.024271</c:v>
                </c:pt>
                <c:pt idx="747">
                  <c:v>106.788417</c:v>
                </c:pt>
                <c:pt idx="748">
                  <c:v>133.33848168258334</c:v>
                </c:pt>
                <c:pt idx="749">
                  <c:v>133.33848168258334</c:v>
                </c:pt>
                <c:pt idx="750">
                  <c:v>124.453748</c:v>
                </c:pt>
                <c:pt idx="751">
                  <c:v>133.33848168258334</c:v>
                </c:pt>
                <c:pt idx="752">
                  <c:v>55.577255999999998</c:v>
                </c:pt>
                <c:pt idx="753">
                  <c:v>76.483095000000006</c:v>
                </c:pt>
                <c:pt idx="754">
                  <c:v>133.33848168258334</c:v>
                </c:pt>
                <c:pt idx="755">
                  <c:v>133.33848168258334</c:v>
                </c:pt>
                <c:pt idx="756">
                  <c:v>124.551525</c:v>
                </c:pt>
                <c:pt idx="757">
                  <c:v>50.326946999999997</c:v>
                </c:pt>
                <c:pt idx="758">
                  <c:v>100.131061</c:v>
                </c:pt>
                <c:pt idx="759">
                  <c:v>133.33848168258334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6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  <c:pt idx="410">
                  <c:v>S</c:v>
                </c:pt>
                <c:pt idx="440">
                  <c:v>O</c:v>
                </c:pt>
                <c:pt idx="471">
                  <c:v>N</c:v>
                </c:pt>
                <c:pt idx="501">
                  <c:v>D</c:v>
                </c:pt>
                <c:pt idx="532">
                  <c:v>E</c:v>
                </c:pt>
                <c:pt idx="563">
                  <c:v>F</c:v>
                </c:pt>
                <c:pt idx="592">
                  <c:v>M</c:v>
                </c:pt>
                <c:pt idx="623">
                  <c:v>A</c:v>
                </c:pt>
                <c:pt idx="653">
                  <c:v>M</c:v>
                </c:pt>
                <c:pt idx="684">
                  <c:v>J</c:v>
                </c:pt>
                <c:pt idx="714">
                  <c:v>J</c:v>
                </c:pt>
                <c:pt idx="745">
                  <c:v>A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Dat_01!$Y$178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1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614-48DC-A440-119339425588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8E-4AFA-B018-DC8DACA035C5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Dat_01!$Y$180:$Y$210</c:f>
              <c:numCache>
                <c:formatCode>0_)</c:formatCode>
                <c:ptCount val="31"/>
                <c:pt idx="0">
                  <c:v>195.38399299999998</c:v>
                </c:pt>
                <c:pt idx="1">
                  <c:v>187.14904300000001</c:v>
                </c:pt>
                <c:pt idx="2">
                  <c:v>189.87166300000001</c:v>
                </c:pt>
                <c:pt idx="3">
                  <c:v>188.67164000000002</c:v>
                </c:pt>
                <c:pt idx="4">
                  <c:v>188.92047399999998</c:v>
                </c:pt>
                <c:pt idx="5">
                  <c:v>187.96203</c:v>
                </c:pt>
                <c:pt idx="6">
                  <c:v>187.76317</c:v>
                </c:pt>
                <c:pt idx="7">
                  <c:v>188.33864000000003</c:v>
                </c:pt>
                <c:pt idx="8">
                  <c:v>186.08206200000001</c:v>
                </c:pt>
                <c:pt idx="9">
                  <c:v>174.88045000000002</c:v>
                </c:pt>
                <c:pt idx="10">
                  <c:v>164.31411700000001</c:v>
                </c:pt>
                <c:pt idx="11">
                  <c:v>181.83865599999999</c:v>
                </c:pt>
                <c:pt idx="12">
                  <c:v>144.85924900000001</c:v>
                </c:pt>
                <c:pt idx="13">
                  <c:v>163.6403</c:v>
                </c:pt>
                <c:pt idx="14">
                  <c:v>168.45975399999998</c:v>
                </c:pt>
                <c:pt idx="15">
                  <c:v>183.42583300000001</c:v>
                </c:pt>
                <c:pt idx="16">
                  <c:v>180.85633200000001</c:v>
                </c:pt>
                <c:pt idx="17">
                  <c:v>169.95086600000002</c:v>
                </c:pt>
                <c:pt idx="18">
                  <c:v>182.12736200000001</c:v>
                </c:pt>
                <c:pt idx="19">
                  <c:v>173.93389199999999</c:v>
                </c:pt>
                <c:pt idx="20">
                  <c:v>161.62421700000002</c:v>
                </c:pt>
                <c:pt idx="21">
                  <c:v>169.00514999999999</c:v>
                </c:pt>
                <c:pt idx="22">
                  <c:v>169.744362</c:v>
                </c:pt>
                <c:pt idx="23">
                  <c:v>160.55923899999999</c:v>
                </c:pt>
                <c:pt idx="24">
                  <c:v>134.402884</c:v>
                </c:pt>
                <c:pt idx="25">
                  <c:v>163.810892</c:v>
                </c:pt>
                <c:pt idx="26">
                  <c:v>168.03089900000001</c:v>
                </c:pt>
                <c:pt idx="27">
                  <c:v>163.619653</c:v>
                </c:pt>
                <c:pt idx="28">
                  <c:v>128.21055999999999</c:v>
                </c:pt>
                <c:pt idx="29">
                  <c:v>140.26420000000002</c:v>
                </c:pt>
                <c:pt idx="30">
                  <c:v>123.83789599999999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Dat_01!$X$178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Dat_01!$X$180:$X$210</c:f>
              <c:numCache>
                <c:formatCode>0.0_)</c:formatCode>
                <c:ptCount val="31"/>
                <c:pt idx="0">
                  <c:v>24.242833054578036</c:v>
                </c:pt>
                <c:pt idx="1">
                  <c:v>23.553150530876817</c:v>
                </c:pt>
                <c:pt idx="2">
                  <c:v>26.775056626383648</c:v>
                </c:pt>
                <c:pt idx="3">
                  <c:v>28.326801993656257</c:v>
                </c:pt>
                <c:pt idx="4">
                  <c:v>26.667692435480365</c:v>
                </c:pt>
                <c:pt idx="5">
                  <c:v>25.691228299716602</c:v>
                </c:pt>
                <c:pt idx="6">
                  <c:v>25.256596849259893</c:v>
                </c:pt>
                <c:pt idx="7">
                  <c:v>25.646841286876281</c:v>
                </c:pt>
                <c:pt idx="8">
                  <c:v>25.264856948023578</c:v>
                </c:pt>
                <c:pt idx="9">
                  <c:v>25.039670575326529</c:v>
                </c:pt>
                <c:pt idx="10">
                  <c:v>24.338291109071882</c:v>
                </c:pt>
                <c:pt idx="11">
                  <c:v>25.635300216825037</c:v>
                </c:pt>
                <c:pt idx="12">
                  <c:v>21.295919519422274</c:v>
                </c:pt>
                <c:pt idx="13">
                  <c:v>22.696944451209859</c:v>
                </c:pt>
                <c:pt idx="14">
                  <c:v>25.130456234015824</c:v>
                </c:pt>
                <c:pt idx="15">
                  <c:v>27.613366449213057</c:v>
                </c:pt>
                <c:pt idx="16">
                  <c:v>27.474601869358413</c:v>
                </c:pt>
                <c:pt idx="17">
                  <c:v>25.282838227292302</c:v>
                </c:pt>
                <c:pt idx="18">
                  <c:v>25.81861155221047</c:v>
                </c:pt>
                <c:pt idx="19">
                  <c:v>25.001715217278814</c:v>
                </c:pt>
                <c:pt idx="20">
                  <c:v>22.266295173178484</c:v>
                </c:pt>
                <c:pt idx="21">
                  <c:v>24.564365453377015</c:v>
                </c:pt>
                <c:pt idx="22">
                  <c:v>24.41983839186986</c:v>
                </c:pt>
                <c:pt idx="23">
                  <c:v>23.831091426345573</c:v>
                </c:pt>
                <c:pt idx="24">
                  <c:v>20.51635422006207</c:v>
                </c:pt>
                <c:pt idx="25">
                  <c:v>23.002435135113586</c:v>
                </c:pt>
                <c:pt idx="26">
                  <c:v>22.973536787480604</c:v>
                </c:pt>
                <c:pt idx="27">
                  <c:v>21.863278416298577</c:v>
                </c:pt>
                <c:pt idx="28">
                  <c:v>17.280906242298919</c:v>
                </c:pt>
                <c:pt idx="29">
                  <c:v>18.88019135157457</c:v>
                </c:pt>
                <c:pt idx="30">
                  <c:v>18.488307105530772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6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153">
                    <c:v>2023</c:v>
                  </c:pt>
                  <c:pt idx="518">
                    <c:v>2024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104.883492</c:v>
                </c:pt>
                <c:pt idx="1">
                  <c:v>103.92816499999999</c:v>
                </c:pt>
                <c:pt idx="2">
                  <c:v>105.714797</c:v>
                </c:pt>
                <c:pt idx="3">
                  <c:v>107.61541099999999</c:v>
                </c:pt>
                <c:pt idx="4">
                  <c:v>113.442243</c:v>
                </c:pt>
                <c:pt idx="5">
                  <c:v>111.025901</c:v>
                </c:pt>
                <c:pt idx="6">
                  <c:v>108.75178100000001</c:v>
                </c:pt>
                <c:pt idx="7">
                  <c:v>106.94131</c:v>
                </c:pt>
                <c:pt idx="8">
                  <c:v>100.025716</c:v>
                </c:pt>
                <c:pt idx="9">
                  <c:v>98.243588000000003</c:v>
                </c:pt>
                <c:pt idx="10">
                  <c:v>104.675783</c:v>
                </c:pt>
                <c:pt idx="11">
                  <c:v>95.983908999999997</c:v>
                </c:pt>
                <c:pt idx="12">
                  <c:v>50.748120999999998</c:v>
                </c:pt>
                <c:pt idx="13">
                  <c:v>108.196793</c:v>
                </c:pt>
                <c:pt idx="14">
                  <c:v>114.16419500000001</c:v>
                </c:pt>
                <c:pt idx="15">
                  <c:v>105.23657</c:v>
                </c:pt>
                <c:pt idx="16">
                  <c:v>109.50990700000001</c:v>
                </c:pt>
                <c:pt idx="17">
                  <c:v>112.26128</c:v>
                </c:pt>
                <c:pt idx="18">
                  <c:v>114.770071</c:v>
                </c:pt>
                <c:pt idx="19">
                  <c:v>111.32323</c:v>
                </c:pt>
                <c:pt idx="20">
                  <c:v>112.944857</c:v>
                </c:pt>
                <c:pt idx="21">
                  <c:v>112.02901800000001</c:v>
                </c:pt>
                <c:pt idx="22">
                  <c:v>103.475763</c:v>
                </c:pt>
                <c:pt idx="23">
                  <c:v>95.388464000000013</c:v>
                </c:pt>
                <c:pt idx="24">
                  <c:v>100.801827</c:v>
                </c:pt>
                <c:pt idx="25">
                  <c:v>100.194118</c:v>
                </c:pt>
                <c:pt idx="26">
                  <c:v>103.183612</c:v>
                </c:pt>
                <c:pt idx="27">
                  <c:v>99.031807000000001</c:v>
                </c:pt>
                <c:pt idx="28">
                  <c:v>79.453776999999988</c:v>
                </c:pt>
                <c:pt idx="29">
                  <c:v>86.174580000000006</c:v>
                </c:pt>
                <c:pt idx="30">
                  <c:v>100.05690300000001</c:v>
                </c:pt>
                <c:pt idx="31">
                  <c:v>90.975528999999995</c:v>
                </c:pt>
                <c:pt idx="32">
                  <c:v>95.764218</c:v>
                </c:pt>
                <c:pt idx="33">
                  <c:v>103.73116400000001</c:v>
                </c:pt>
                <c:pt idx="34">
                  <c:v>111.029898</c:v>
                </c:pt>
                <c:pt idx="35">
                  <c:v>108.017042</c:v>
                </c:pt>
                <c:pt idx="36">
                  <c:v>103.323973</c:v>
                </c:pt>
                <c:pt idx="37">
                  <c:v>89.186820000000012</c:v>
                </c:pt>
                <c:pt idx="38">
                  <c:v>90.566204999999997</c:v>
                </c:pt>
                <c:pt idx="39">
                  <c:v>99.45468799999999</c:v>
                </c:pt>
                <c:pt idx="40">
                  <c:v>104.498205</c:v>
                </c:pt>
                <c:pt idx="41">
                  <c:v>97.449359000000001</c:v>
                </c:pt>
                <c:pt idx="42">
                  <c:v>44.881042000000001</c:v>
                </c:pt>
                <c:pt idx="43">
                  <c:v>43.219239000000002</c:v>
                </c:pt>
                <c:pt idx="44">
                  <c:v>64.212167999999991</c:v>
                </c:pt>
                <c:pt idx="45">
                  <c:v>75.54827499999999</c:v>
                </c:pt>
                <c:pt idx="46">
                  <c:v>98.857866000000016</c:v>
                </c:pt>
                <c:pt idx="47">
                  <c:v>97.618347999999997</c:v>
                </c:pt>
                <c:pt idx="48">
                  <c:v>84.792062999999999</c:v>
                </c:pt>
                <c:pt idx="49">
                  <c:v>85.655837000000005</c:v>
                </c:pt>
                <c:pt idx="50">
                  <c:v>94.4238</c:v>
                </c:pt>
                <c:pt idx="51">
                  <c:v>73.583860999999999</c:v>
                </c:pt>
                <c:pt idx="52">
                  <c:v>94.146371000000002</c:v>
                </c:pt>
                <c:pt idx="53">
                  <c:v>89.998292000000006</c:v>
                </c:pt>
                <c:pt idx="54">
                  <c:v>84.75018399999999</c:v>
                </c:pt>
                <c:pt idx="55">
                  <c:v>77.135643000000002</c:v>
                </c:pt>
                <c:pt idx="56">
                  <c:v>88.685634999999991</c:v>
                </c:pt>
                <c:pt idx="57">
                  <c:v>99.836092999999991</c:v>
                </c:pt>
                <c:pt idx="58">
                  <c:v>94.513408999999996</c:v>
                </c:pt>
                <c:pt idx="59">
                  <c:v>60.079542000000004</c:v>
                </c:pt>
                <c:pt idx="60">
                  <c:v>101.46353300000001</c:v>
                </c:pt>
                <c:pt idx="61">
                  <c:v>102.002253</c:v>
                </c:pt>
                <c:pt idx="62">
                  <c:v>95.179627999999994</c:v>
                </c:pt>
                <c:pt idx="63">
                  <c:v>72.560278000000011</c:v>
                </c:pt>
                <c:pt idx="64">
                  <c:v>84.722206</c:v>
                </c:pt>
                <c:pt idx="65">
                  <c:v>82.966399999999993</c:v>
                </c:pt>
                <c:pt idx="66">
                  <c:v>79.116305999999994</c:v>
                </c:pt>
                <c:pt idx="67">
                  <c:v>81.048804000000004</c:v>
                </c:pt>
                <c:pt idx="68">
                  <c:v>85.245213000000007</c:v>
                </c:pt>
                <c:pt idx="69">
                  <c:v>77.987379000000004</c:v>
                </c:pt>
                <c:pt idx="70">
                  <c:v>50.409033999999998</c:v>
                </c:pt>
                <c:pt idx="71">
                  <c:v>58.465622000000003</c:v>
                </c:pt>
                <c:pt idx="72">
                  <c:v>83.235032000000004</c:v>
                </c:pt>
                <c:pt idx="73">
                  <c:v>87.707205000000002</c:v>
                </c:pt>
                <c:pt idx="74">
                  <c:v>91.32136100000001</c:v>
                </c:pt>
                <c:pt idx="75">
                  <c:v>89.414111999999989</c:v>
                </c:pt>
                <c:pt idx="76">
                  <c:v>55.389625000000002</c:v>
                </c:pt>
                <c:pt idx="77">
                  <c:v>72.229038000000003</c:v>
                </c:pt>
                <c:pt idx="78">
                  <c:v>68.891384000000002</c:v>
                </c:pt>
                <c:pt idx="79">
                  <c:v>32.231015999999997</c:v>
                </c:pt>
                <c:pt idx="80">
                  <c:v>17.944908999999999</c:v>
                </c:pt>
                <c:pt idx="81">
                  <c:v>28.016767999999999</c:v>
                </c:pt>
                <c:pt idx="82">
                  <c:v>52.259012000000006</c:v>
                </c:pt>
                <c:pt idx="83">
                  <c:v>40.707363999999998</c:v>
                </c:pt>
                <c:pt idx="84">
                  <c:v>49.593767999999997</c:v>
                </c:pt>
                <c:pt idx="85">
                  <c:v>45.384362000000003</c:v>
                </c:pt>
                <c:pt idx="86">
                  <c:v>43.150815999999999</c:v>
                </c:pt>
                <c:pt idx="87">
                  <c:v>58.521273999999998</c:v>
                </c:pt>
                <c:pt idx="88">
                  <c:v>56.667131999999995</c:v>
                </c:pt>
                <c:pt idx="89">
                  <c:v>62.325137000000005</c:v>
                </c:pt>
                <c:pt idx="90">
                  <c:v>48.903733000000003</c:v>
                </c:pt>
                <c:pt idx="91">
                  <c:v>23.888902999999999</c:v>
                </c:pt>
                <c:pt idx="92">
                  <c:v>65.973414999999989</c:v>
                </c:pt>
                <c:pt idx="93">
                  <c:v>66.712455000000006</c:v>
                </c:pt>
                <c:pt idx="94">
                  <c:v>32.841544999999996</c:v>
                </c:pt>
                <c:pt idx="95">
                  <c:v>63.790446000000003</c:v>
                </c:pt>
                <c:pt idx="96">
                  <c:v>83.030772999999996</c:v>
                </c:pt>
                <c:pt idx="97">
                  <c:v>78.164403000000007</c:v>
                </c:pt>
                <c:pt idx="98">
                  <c:v>69.787165999999999</c:v>
                </c:pt>
                <c:pt idx="99">
                  <c:v>43.503295000000001</c:v>
                </c:pt>
                <c:pt idx="100">
                  <c:v>41.389898000000002</c:v>
                </c:pt>
                <c:pt idx="101">
                  <c:v>71.225363000000002</c:v>
                </c:pt>
                <c:pt idx="102">
                  <c:v>53.491374999999998</c:v>
                </c:pt>
                <c:pt idx="103">
                  <c:v>52.760112999999997</c:v>
                </c:pt>
                <c:pt idx="104">
                  <c:v>66.839287999999996</c:v>
                </c:pt>
                <c:pt idx="105">
                  <c:v>37.535010999999997</c:v>
                </c:pt>
                <c:pt idx="106">
                  <c:v>27.310642999999999</c:v>
                </c:pt>
                <c:pt idx="107">
                  <c:v>17.075662000000001</c:v>
                </c:pt>
                <c:pt idx="108">
                  <c:v>33.559718999999994</c:v>
                </c:pt>
                <c:pt idx="109">
                  <c:v>37.354078000000001</c:v>
                </c:pt>
                <c:pt idx="110">
                  <c:v>55.645926999999993</c:v>
                </c:pt>
                <c:pt idx="111">
                  <c:v>47.439793999999999</c:v>
                </c:pt>
                <c:pt idx="112">
                  <c:v>19.948184999999999</c:v>
                </c:pt>
                <c:pt idx="113">
                  <c:v>22.616401999999997</c:v>
                </c:pt>
                <c:pt idx="114">
                  <c:v>29.251636999999999</c:v>
                </c:pt>
                <c:pt idx="115">
                  <c:v>29.942883000000002</c:v>
                </c:pt>
                <c:pt idx="116">
                  <c:v>56.534925000000001</c:v>
                </c:pt>
                <c:pt idx="117">
                  <c:v>67.33386999999999</c:v>
                </c:pt>
                <c:pt idx="118">
                  <c:v>58.553756999999997</c:v>
                </c:pt>
                <c:pt idx="119">
                  <c:v>64.551169999999999</c:v>
                </c:pt>
                <c:pt idx="120">
                  <c:v>61.353738</c:v>
                </c:pt>
                <c:pt idx="121">
                  <c:v>45.062063999999999</c:v>
                </c:pt>
                <c:pt idx="122">
                  <c:v>46.886746000000002</c:v>
                </c:pt>
                <c:pt idx="123">
                  <c:v>50.67116</c:v>
                </c:pt>
                <c:pt idx="124">
                  <c:v>44.133541999999998</c:v>
                </c:pt>
                <c:pt idx="125">
                  <c:v>37.185421999999996</c:v>
                </c:pt>
                <c:pt idx="126">
                  <c:v>14.289721999999999</c:v>
                </c:pt>
                <c:pt idx="127">
                  <c:v>23.730008000000002</c:v>
                </c:pt>
                <c:pt idx="128">
                  <c:v>28.687491000000001</c:v>
                </c:pt>
                <c:pt idx="129">
                  <c:v>17.119696000000001</c:v>
                </c:pt>
                <c:pt idx="130">
                  <c:v>16.471001000000001</c:v>
                </c:pt>
                <c:pt idx="131">
                  <c:v>34.717674000000009</c:v>
                </c:pt>
                <c:pt idx="132">
                  <c:v>18.780669999999997</c:v>
                </c:pt>
                <c:pt idx="133">
                  <c:v>15.768985000000001</c:v>
                </c:pt>
                <c:pt idx="134">
                  <c:v>10.982524999999999</c:v>
                </c:pt>
                <c:pt idx="135">
                  <c:v>23.570340000000002</c:v>
                </c:pt>
                <c:pt idx="136">
                  <c:v>31.111670999999998</c:v>
                </c:pt>
                <c:pt idx="137">
                  <c:v>29.784642999999999</c:v>
                </c:pt>
                <c:pt idx="138">
                  <c:v>37.532074999999999</c:v>
                </c:pt>
                <c:pt idx="139">
                  <c:v>53.596322000000001</c:v>
                </c:pt>
                <c:pt idx="140">
                  <c:v>47.079932999999997</c:v>
                </c:pt>
                <c:pt idx="141">
                  <c:v>25.723277</c:v>
                </c:pt>
                <c:pt idx="142">
                  <c:v>31.128603999999999</c:v>
                </c:pt>
                <c:pt idx="143">
                  <c:v>32.173569999999998</c:v>
                </c:pt>
                <c:pt idx="144">
                  <c:v>41.164495000000002</c:v>
                </c:pt>
                <c:pt idx="145">
                  <c:v>47.874561999999997</c:v>
                </c:pt>
                <c:pt idx="146">
                  <c:v>42.630766000000001</c:v>
                </c:pt>
                <c:pt idx="147">
                  <c:v>56.757370000000002</c:v>
                </c:pt>
                <c:pt idx="148">
                  <c:v>61.114052000000001</c:v>
                </c:pt>
                <c:pt idx="149">
                  <c:v>56.928246000000001</c:v>
                </c:pt>
                <c:pt idx="150">
                  <c:v>32.912245999999996</c:v>
                </c:pt>
                <c:pt idx="151">
                  <c:v>36.463912999999998</c:v>
                </c:pt>
                <c:pt idx="152">
                  <c:v>50.449203000000004</c:v>
                </c:pt>
                <c:pt idx="153">
                  <c:v>33.473076999999996</c:v>
                </c:pt>
                <c:pt idx="154">
                  <c:v>30.679369999999999</c:v>
                </c:pt>
                <c:pt idx="155">
                  <c:v>52.748882999999999</c:v>
                </c:pt>
                <c:pt idx="156">
                  <c:v>56.922052999999998</c:v>
                </c:pt>
                <c:pt idx="157">
                  <c:v>56.962680999999996</c:v>
                </c:pt>
                <c:pt idx="158">
                  <c:v>53.861737999999995</c:v>
                </c:pt>
                <c:pt idx="159">
                  <c:v>34.926500999999995</c:v>
                </c:pt>
                <c:pt idx="160">
                  <c:v>16.516825000000001</c:v>
                </c:pt>
                <c:pt idx="161">
                  <c:v>48.540538999999995</c:v>
                </c:pt>
                <c:pt idx="162">
                  <c:v>45.012703999999999</c:v>
                </c:pt>
                <c:pt idx="163">
                  <c:v>35.881593000000002</c:v>
                </c:pt>
                <c:pt idx="164">
                  <c:v>59.340322999999998</c:v>
                </c:pt>
                <c:pt idx="165">
                  <c:v>54.161625999999998</c:v>
                </c:pt>
                <c:pt idx="166">
                  <c:v>56.192132999999998</c:v>
                </c:pt>
                <c:pt idx="167">
                  <c:v>40.939911000000002</c:v>
                </c:pt>
                <c:pt idx="168">
                  <c:v>29.573712</c:v>
                </c:pt>
                <c:pt idx="169">
                  <c:v>36.903005999999991</c:v>
                </c:pt>
                <c:pt idx="170">
                  <c:v>55.997805</c:v>
                </c:pt>
                <c:pt idx="171">
                  <c:v>59.907061999999996</c:v>
                </c:pt>
                <c:pt idx="172">
                  <c:v>53.090128000000007</c:v>
                </c:pt>
                <c:pt idx="173">
                  <c:v>58.987027999999995</c:v>
                </c:pt>
                <c:pt idx="174">
                  <c:v>73.917321000000001</c:v>
                </c:pt>
                <c:pt idx="175">
                  <c:v>72.698616000000001</c:v>
                </c:pt>
                <c:pt idx="176">
                  <c:v>60.787726999999997</c:v>
                </c:pt>
                <c:pt idx="177">
                  <c:v>73.094904</c:v>
                </c:pt>
                <c:pt idx="178">
                  <c:v>53.021622000000001</c:v>
                </c:pt>
                <c:pt idx="179">
                  <c:v>75.791345000000007</c:v>
                </c:pt>
                <c:pt idx="180">
                  <c:v>82.199021999999999</c:v>
                </c:pt>
                <c:pt idx="181">
                  <c:v>79.251259000000005</c:v>
                </c:pt>
                <c:pt idx="182">
                  <c:v>79.953611000000009</c:v>
                </c:pt>
                <c:pt idx="183">
                  <c:v>82.789330000000007</c:v>
                </c:pt>
                <c:pt idx="184">
                  <c:v>81.991658999999999</c:v>
                </c:pt>
                <c:pt idx="185">
                  <c:v>86.131803000000005</c:v>
                </c:pt>
                <c:pt idx="186">
                  <c:v>89.821308000000002</c:v>
                </c:pt>
                <c:pt idx="187">
                  <c:v>92.349772999999999</c:v>
                </c:pt>
                <c:pt idx="188">
                  <c:v>87.295928000000004</c:v>
                </c:pt>
                <c:pt idx="189">
                  <c:v>77.827664999999996</c:v>
                </c:pt>
                <c:pt idx="190">
                  <c:v>42.269485000000003</c:v>
                </c:pt>
                <c:pt idx="191">
                  <c:v>40.880480000000006</c:v>
                </c:pt>
                <c:pt idx="192">
                  <c:v>71.397311999999999</c:v>
                </c:pt>
                <c:pt idx="193">
                  <c:v>73.991411999999997</c:v>
                </c:pt>
                <c:pt idx="194">
                  <c:v>73.875215999999995</c:v>
                </c:pt>
                <c:pt idx="195">
                  <c:v>67.877244000000005</c:v>
                </c:pt>
                <c:pt idx="196">
                  <c:v>78.837722999999997</c:v>
                </c:pt>
                <c:pt idx="197">
                  <c:v>58.580880999999998</c:v>
                </c:pt>
                <c:pt idx="198">
                  <c:v>71.233261999999996</c:v>
                </c:pt>
                <c:pt idx="199">
                  <c:v>87.471001000000001</c:v>
                </c:pt>
                <c:pt idx="200">
                  <c:v>74.355675000000005</c:v>
                </c:pt>
                <c:pt idx="201">
                  <c:v>65.193995999999999</c:v>
                </c:pt>
                <c:pt idx="202">
                  <c:v>65.838386</c:v>
                </c:pt>
                <c:pt idx="203">
                  <c:v>62.712156</c:v>
                </c:pt>
                <c:pt idx="204">
                  <c:v>68.458113999999995</c:v>
                </c:pt>
                <c:pt idx="205">
                  <c:v>79.482206000000005</c:v>
                </c:pt>
                <c:pt idx="206">
                  <c:v>69.471451999999999</c:v>
                </c:pt>
                <c:pt idx="207">
                  <c:v>91.260942</c:v>
                </c:pt>
                <c:pt idx="208">
                  <c:v>68.566562999999988</c:v>
                </c:pt>
                <c:pt idx="209">
                  <c:v>77.522385999999997</c:v>
                </c:pt>
                <c:pt idx="210">
                  <c:v>98.971661000000012</c:v>
                </c:pt>
                <c:pt idx="211">
                  <c:v>105.192836</c:v>
                </c:pt>
                <c:pt idx="212">
                  <c:v>103.88728599999999</c:v>
                </c:pt>
                <c:pt idx="213">
                  <c:v>107.41644199999999</c:v>
                </c:pt>
                <c:pt idx="214">
                  <c:v>111.39163500000001</c:v>
                </c:pt>
                <c:pt idx="215">
                  <c:v>105.19561900000001</c:v>
                </c:pt>
                <c:pt idx="216">
                  <c:v>48.224021</c:v>
                </c:pt>
                <c:pt idx="217">
                  <c:v>50.220936999999999</c:v>
                </c:pt>
                <c:pt idx="218">
                  <c:v>68.332671000000005</c:v>
                </c:pt>
                <c:pt idx="219">
                  <c:v>57.486546000000004</c:v>
                </c:pt>
                <c:pt idx="220">
                  <c:v>52.949077000000003</c:v>
                </c:pt>
                <c:pt idx="221">
                  <c:v>93.388345000000001</c:v>
                </c:pt>
                <c:pt idx="222">
                  <c:v>76.177322000000004</c:v>
                </c:pt>
                <c:pt idx="223">
                  <c:v>105.977114</c:v>
                </c:pt>
                <c:pt idx="224">
                  <c:v>93.086540000000014</c:v>
                </c:pt>
                <c:pt idx="225">
                  <c:v>113.345946</c:v>
                </c:pt>
                <c:pt idx="226">
                  <c:v>123.621416</c:v>
                </c:pt>
                <c:pt idx="227">
                  <c:v>108.752245</c:v>
                </c:pt>
                <c:pt idx="228">
                  <c:v>84.476140999999998</c:v>
                </c:pt>
                <c:pt idx="229">
                  <c:v>81.092484999999996</c:v>
                </c:pt>
                <c:pt idx="230">
                  <c:v>114.33947000000001</c:v>
                </c:pt>
                <c:pt idx="231">
                  <c:v>122.47652599999999</c:v>
                </c:pt>
                <c:pt idx="232">
                  <c:v>121.20030499999999</c:v>
                </c:pt>
                <c:pt idx="233">
                  <c:v>120.31924900000001</c:v>
                </c:pt>
                <c:pt idx="234">
                  <c:v>112.50420899999999</c:v>
                </c:pt>
                <c:pt idx="235">
                  <c:v>86.795782000000003</c:v>
                </c:pt>
                <c:pt idx="236">
                  <c:v>110.51758700000001</c:v>
                </c:pt>
                <c:pt idx="237">
                  <c:v>95.732820000000004</c:v>
                </c:pt>
                <c:pt idx="238">
                  <c:v>123.93846600000001</c:v>
                </c:pt>
                <c:pt idx="239">
                  <c:v>130.57944000000001</c:v>
                </c:pt>
                <c:pt idx="240">
                  <c:v>115.39781699999999</c:v>
                </c:pt>
                <c:pt idx="241">
                  <c:v>104.973912</c:v>
                </c:pt>
                <c:pt idx="242">
                  <c:v>87.645728999999989</c:v>
                </c:pt>
                <c:pt idx="243">
                  <c:v>94.474620999999999</c:v>
                </c:pt>
                <c:pt idx="244">
                  <c:v>111.07881999999999</c:v>
                </c:pt>
                <c:pt idx="245">
                  <c:v>128.394869</c:v>
                </c:pt>
                <c:pt idx="246">
                  <c:v>118.02050699999999</c:v>
                </c:pt>
                <c:pt idx="247">
                  <c:v>139.78294</c:v>
                </c:pt>
                <c:pt idx="248">
                  <c:v>132.732506</c:v>
                </c:pt>
                <c:pt idx="249">
                  <c:v>127.66541099999999</c:v>
                </c:pt>
                <c:pt idx="250">
                  <c:v>133.00523800000002</c:v>
                </c:pt>
                <c:pt idx="251">
                  <c:v>117.42438</c:v>
                </c:pt>
                <c:pt idx="252">
                  <c:v>114.567409</c:v>
                </c:pt>
                <c:pt idx="253">
                  <c:v>138.715889</c:v>
                </c:pt>
                <c:pt idx="254">
                  <c:v>104.34186800000001</c:v>
                </c:pt>
                <c:pt idx="255">
                  <c:v>121.45959699999999</c:v>
                </c:pt>
                <c:pt idx="256">
                  <c:v>110.73155100000001</c:v>
                </c:pt>
                <c:pt idx="257">
                  <c:v>122.481409</c:v>
                </c:pt>
                <c:pt idx="258">
                  <c:v>119.48966499999999</c:v>
                </c:pt>
                <c:pt idx="259">
                  <c:v>144.348206</c:v>
                </c:pt>
                <c:pt idx="260">
                  <c:v>145.230435</c:v>
                </c:pt>
                <c:pt idx="261">
                  <c:v>136.336049</c:v>
                </c:pt>
                <c:pt idx="262">
                  <c:v>139.934067</c:v>
                </c:pt>
                <c:pt idx="263">
                  <c:v>114.47796500000001</c:v>
                </c:pt>
                <c:pt idx="264">
                  <c:v>107.879701</c:v>
                </c:pt>
                <c:pt idx="265">
                  <c:v>116.47612600000001</c:v>
                </c:pt>
                <c:pt idx="266">
                  <c:v>145.378535</c:v>
                </c:pt>
                <c:pt idx="267">
                  <c:v>144.297257</c:v>
                </c:pt>
                <c:pt idx="268">
                  <c:v>145.45477800000003</c:v>
                </c:pt>
                <c:pt idx="269">
                  <c:v>125.53267100000001</c:v>
                </c:pt>
                <c:pt idx="270">
                  <c:v>110.054847</c:v>
                </c:pt>
                <c:pt idx="271">
                  <c:v>103.469021</c:v>
                </c:pt>
                <c:pt idx="272">
                  <c:v>110.166133</c:v>
                </c:pt>
                <c:pt idx="273">
                  <c:v>127.68592699999999</c:v>
                </c:pt>
                <c:pt idx="274">
                  <c:v>133.821943</c:v>
                </c:pt>
                <c:pt idx="275">
                  <c:v>125.101328</c:v>
                </c:pt>
                <c:pt idx="276">
                  <c:v>140.613223</c:v>
                </c:pt>
                <c:pt idx="277">
                  <c:v>155.17612100000002</c:v>
                </c:pt>
                <c:pt idx="278">
                  <c:v>142.43364199999999</c:v>
                </c:pt>
                <c:pt idx="279">
                  <c:v>142.153064</c:v>
                </c:pt>
                <c:pt idx="280">
                  <c:v>140.81432500000003</c:v>
                </c:pt>
                <c:pt idx="281">
                  <c:v>138.52641699999998</c:v>
                </c:pt>
                <c:pt idx="282">
                  <c:v>154.55765899999997</c:v>
                </c:pt>
                <c:pt idx="283">
                  <c:v>147.19962799999999</c:v>
                </c:pt>
                <c:pt idx="284">
                  <c:v>136.247536</c:v>
                </c:pt>
                <c:pt idx="285">
                  <c:v>139.22963799999999</c:v>
                </c:pt>
                <c:pt idx="286">
                  <c:v>122.357724</c:v>
                </c:pt>
                <c:pt idx="287">
                  <c:v>144.84080599999999</c:v>
                </c:pt>
                <c:pt idx="288">
                  <c:v>150.79169999999999</c:v>
                </c:pt>
                <c:pt idx="289">
                  <c:v>121.869011</c:v>
                </c:pt>
                <c:pt idx="290">
                  <c:v>126.37382799999999</c:v>
                </c:pt>
                <c:pt idx="291">
                  <c:v>127.511504</c:v>
                </c:pt>
                <c:pt idx="292">
                  <c:v>109.796486</c:v>
                </c:pt>
                <c:pt idx="293">
                  <c:v>100.68059100000001</c:v>
                </c:pt>
                <c:pt idx="294">
                  <c:v>76.977353000000008</c:v>
                </c:pt>
                <c:pt idx="295">
                  <c:v>77.097671000000005</c:v>
                </c:pt>
                <c:pt idx="296">
                  <c:v>112.155106</c:v>
                </c:pt>
                <c:pt idx="297">
                  <c:v>123.17369599999999</c:v>
                </c:pt>
                <c:pt idx="298">
                  <c:v>93.703944000000007</c:v>
                </c:pt>
                <c:pt idx="299">
                  <c:v>73.307054000000008</c:v>
                </c:pt>
                <c:pt idx="300">
                  <c:v>85.692005999999992</c:v>
                </c:pt>
                <c:pt idx="301">
                  <c:v>105.98385400000001</c:v>
                </c:pt>
                <c:pt idx="302">
                  <c:v>106.67753399999999</c:v>
                </c:pt>
                <c:pt idx="303">
                  <c:v>129.93654700000002</c:v>
                </c:pt>
                <c:pt idx="304">
                  <c:v>98.780150000000006</c:v>
                </c:pt>
                <c:pt idx="305">
                  <c:v>103.785715</c:v>
                </c:pt>
                <c:pt idx="306">
                  <c:v>120.964947</c:v>
                </c:pt>
                <c:pt idx="307">
                  <c:v>125.64759300000001</c:v>
                </c:pt>
                <c:pt idx="308">
                  <c:v>128.358689</c:v>
                </c:pt>
                <c:pt idx="309">
                  <c:v>141.840362</c:v>
                </c:pt>
                <c:pt idx="310">
                  <c:v>59.915303999999999</c:v>
                </c:pt>
                <c:pt idx="311">
                  <c:v>66.000652000000002</c:v>
                </c:pt>
                <c:pt idx="312">
                  <c:v>119.79801499999999</c:v>
                </c:pt>
                <c:pt idx="313">
                  <c:v>134.00204600000001</c:v>
                </c:pt>
                <c:pt idx="314">
                  <c:v>130.340529</c:v>
                </c:pt>
                <c:pt idx="315">
                  <c:v>124.10681899999999</c:v>
                </c:pt>
                <c:pt idx="316">
                  <c:v>125.323785</c:v>
                </c:pt>
                <c:pt idx="317">
                  <c:v>149.145261</c:v>
                </c:pt>
                <c:pt idx="318">
                  <c:v>158.67502900000002</c:v>
                </c:pt>
                <c:pt idx="319">
                  <c:v>153.06759199999999</c:v>
                </c:pt>
                <c:pt idx="320">
                  <c:v>142.31124300000002</c:v>
                </c:pt>
                <c:pt idx="321">
                  <c:v>113.567876</c:v>
                </c:pt>
                <c:pt idx="322">
                  <c:v>117.80808400000001</c:v>
                </c:pt>
                <c:pt idx="323">
                  <c:v>119.889152</c:v>
                </c:pt>
                <c:pt idx="324">
                  <c:v>100.02434600000001</c:v>
                </c:pt>
                <c:pt idx="325">
                  <c:v>156.38357200000002</c:v>
                </c:pt>
                <c:pt idx="326">
                  <c:v>152.62837699999997</c:v>
                </c:pt>
                <c:pt idx="327">
                  <c:v>148.60626599999998</c:v>
                </c:pt>
                <c:pt idx="328">
                  <c:v>135.538059</c:v>
                </c:pt>
                <c:pt idx="329">
                  <c:v>148.698308</c:v>
                </c:pt>
                <c:pt idx="330">
                  <c:v>138.142505</c:v>
                </c:pt>
                <c:pt idx="331">
                  <c:v>138.29292599999999</c:v>
                </c:pt>
                <c:pt idx="332">
                  <c:v>145.226812</c:v>
                </c:pt>
                <c:pt idx="333">
                  <c:v>155.660751</c:v>
                </c:pt>
                <c:pt idx="334">
                  <c:v>147.26787999999999</c:v>
                </c:pt>
                <c:pt idx="335">
                  <c:v>135.33186499999999</c:v>
                </c:pt>
                <c:pt idx="336">
                  <c:v>141.37290400000001</c:v>
                </c:pt>
                <c:pt idx="337">
                  <c:v>151.37266600000001</c:v>
                </c:pt>
                <c:pt idx="338">
                  <c:v>130.17901900000001</c:v>
                </c:pt>
                <c:pt idx="339">
                  <c:v>131.99346599999998</c:v>
                </c:pt>
                <c:pt idx="340">
                  <c:v>145.07520099999999</c:v>
                </c:pt>
                <c:pt idx="341">
                  <c:v>156.293218</c:v>
                </c:pt>
                <c:pt idx="342">
                  <c:v>155.38544700000003</c:v>
                </c:pt>
                <c:pt idx="343">
                  <c:v>147.67274699999999</c:v>
                </c:pt>
                <c:pt idx="344">
                  <c:v>147.98532900000001</c:v>
                </c:pt>
                <c:pt idx="345">
                  <c:v>143.33209099999999</c:v>
                </c:pt>
                <c:pt idx="346">
                  <c:v>161.72886200000002</c:v>
                </c:pt>
                <c:pt idx="347">
                  <c:v>159.71809200000001</c:v>
                </c:pt>
                <c:pt idx="348">
                  <c:v>151.679193</c:v>
                </c:pt>
                <c:pt idx="349">
                  <c:v>145.24675600000003</c:v>
                </c:pt>
                <c:pt idx="350">
                  <c:v>137.755685</c:v>
                </c:pt>
                <c:pt idx="351">
                  <c:v>132.00930000000002</c:v>
                </c:pt>
                <c:pt idx="352">
                  <c:v>141.70179999999999</c:v>
                </c:pt>
                <c:pt idx="353">
                  <c:v>147.79917499999999</c:v>
                </c:pt>
                <c:pt idx="354">
                  <c:v>151.74043799999998</c:v>
                </c:pt>
                <c:pt idx="355">
                  <c:v>149.01111499999999</c:v>
                </c:pt>
                <c:pt idx="356">
                  <c:v>137.94901899999999</c:v>
                </c:pt>
                <c:pt idx="357">
                  <c:v>149.88659799999999</c:v>
                </c:pt>
                <c:pt idx="358">
                  <c:v>164.934786</c:v>
                </c:pt>
                <c:pt idx="359">
                  <c:v>159.10156000000001</c:v>
                </c:pt>
                <c:pt idx="360">
                  <c:v>149.52878699999999</c:v>
                </c:pt>
                <c:pt idx="361">
                  <c:v>158.58570499999999</c:v>
                </c:pt>
                <c:pt idx="362">
                  <c:v>154.42682300000001</c:v>
                </c:pt>
                <c:pt idx="363">
                  <c:v>147.75717700000001</c:v>
                </c:pt>
                <c:pt idx="364">
                  <c:v>158.57511300000002</c:v>
                </c:pt>
                <c:pt idx="365">
                  <c:v>160.18598900000001</c:v>
                </c:pt>
                <c:pt idx="366">
                  <c:v>161.395557</c:v>
                </c:pt>
                <c:pt idx="367">
                  <c:v>155.15332700000002</c:v>
                </c:pt>
                <c:pt idx="368">
                  <c:v>154.67913499999997</c:v>
                </c:pt>
                <c:pt idx="369">
                  <c:v>153.84822299999999</c:v>
                </c:pt>
                <c:pt idx="370">
                  <c:v>131.37672899999998</c:v>
                </c:pt>
                <c:pt idx="371">
                  <c:v>149.788073</c:v>
                </c:pt>
                <c:pt idx="372">
                  <c:v>139.28437500000001</c:v>
                </c:pt>
                <c:pt idx="373">
                  <c:v>119.26285799999999</c:v>
                </c:pt>
                <c:pt idx="374">
                  <c:v>148.85110800000001</c:v>
                </c:pt>
                <c:pt idx="375">
                  <c:v>156.156758</c:v>
                </c:pt>
                <c:pt idx="376">
                  <c:v>153.17335799999998</c:v>
                </c:pt>
                <c:pt idx="377">
                  <c:v>148.45438199999998</c:v>
                </c:pt>
                <c:pt idx="378">
                  <c:v>152.550826</c:v>
                </c:pt>
                <c:pt idx="379">
                  <c:v>141.85321299999998</c:v>
                </c:pt>
                <c:pt idx="380">
                  <c:v>146.73153099999999</c:v>
                </c:pt>
                <c:pt idx="381">
                  <c:v>153.893505</c:v>
                </c:pt>
                <c:pt idx="382">
                  <c:v>138.218571</c:v>
                </c:pt>
                <c:pt idx="383">
                  <c:v>149.81274199999999</c:v>
                </c:pt>
                <c:pt idx="384">
                  <c:v>147.03006600000001</c:v>
                </c:pt>
                <c:pt idx="385">
                  <c:v>146.51018000000002</c:v>
                </c:pt>
                <c:pt idx="386">
                  <c:v>144.61050900000001</c:v>
                </c:pt>
                <c:pt idx="387">
                  <c:v>144.18831899999998</c:v>
                </c:pt>
                <c:pt idx="388">
                  <c:v>144.08508</c:v>
                </c:pt>
                <c:pt idx="389">
                  <c:v>132.306838</c:v>
                </c:pt>
                <c:pt idx="390">
                  <c:v>85.768698999999998</c:v>
                </c:pt>
                <c:pt idx="391">
                  <c:v>111.48669</c:v>
                </c:pt>
                <c:pt idx="392">
                  <c:v>141.814288</c:v>
                </c:pt>
                <c:pt idx="393">
                  <c:v>140.25467</c:v>
                </c:pt>
                <c:pt idx="394">
                  <c:v>135.95346300000003</c:v>
                </c:pt>
                <c:pt idx="395">
                  <c:v>146.59604799999997</c:v>
                </c:pt>
                <c:pt idx="396">
                  <c:v>130.69834699999998</c:v>
                </c:pt>
                <c:pt idx="397">
                  <c:v>69.232088999999988</c:v>
                </c:pt>
                <c:pt idx="398">
                  <c:v>38.894613</c:v>
                </c:pt>
                <c:pt idx="399">
                  <c:v>104.48944299999999</c:v>
                </c:pt>
                <c:pt idx="400">
                  <c:v>119.78488499999999</c:v>
                </c:pt>
                <c:pt idx="401">
                  <c:v>121.49658500000001</c:v>
                </c:pt>
                <c:pt idx="402">
                  <c:v>105.404466</c:v>
                </c:pt>
                <c:pt idx="403">
                  <c:v>124.320341</c:v>
                </c:pt>
                <c:pt idx="404">
                  <c:v>107.48754</c:v>
                </c:pt>
                <c:pt idx="405">
                  <c:v>122.65694599999999</c:v>
                </c:pt>
                <c:pt idx="406">
                  <c:v>116.416759</c:v>
                </c:pt>
                <c:pt idx="407">
                  <c:v>115.967995</c:v>
                </c:pt>
                <c:pt idx="408">
                  <c:v>125.412786</c:v>
                </c:pt>
                <c:pt idx="409">
                  <c:v>113.209748</c:v>
                </c:pt>
                <c:pt idx="410">
                  <c:v>82.308445999999989</c:v>
                </c:pt>
                <c:pt idx="411">
                  <c:v>71.22113499999999</c:v>
                </c:pt>
                <c:pt idx="412">
                  <c:v>80.750882000000004</c:v>
                </c:pt>
                <c:pt idx="413">
                  <c:v>95.140960000000007</c:v>
                </c:pt>
                <c:pt idx="414">
                  <c:v>113.65260400000001</c:v>
                </c:pt>
                <c:pt idx="415">
                  <c:v>134.564348</c:v>
                </c:pt>
                <c:pt idx="416">
                  <c:v>77.507747999999992</c:v>
                </c:pt>
                <c:pt idx="417">
                  <c:v>131.66051899999999</c:v>
                </c:pt>
                <c:pt idx="418">
                  <c:v>135.80701400000001</c:v>
                </c:pt>
                <c:pt idx="419">
                  <c:v>122.19131700000001</c:v>
                </c:pt>
                <c:pt idx="420">
                  <c:v>134.42389499999999</c:v>
                </c:pt>
                <c:pt idx="421">
                  <c:v>128.35612399999999</c:v>
                </c:pt>
                <c:pt idx="422">
                  <c:v>124.05656999999999</c:v>
                </c:pt>
                <c:pt idx="423">
                  <c:v>129.30368100000001</c:v>
                </c:pt>
                <c:pt idx="424">
                  <c:v>130.58006499999999</c:v>
                </c:pt>
                <c:pt idx="425">
                  <c:v>125.85898</c:v>
                </c:pt>
                <c:pt idx="426">
                  <c:v>130.82629900000001</c:v>
                </c:pt>
                <c:pt idx="427">
                  <c:v>125.59989299999999</c:v>
                </c:pt>
                <c:pt idx="428">
                  <c:v>118.61599000000001</c:v>
                </c:pt>
                <c:pt idx="429">
                  <c:v>121.32053599999999</c:v>
                </c:pt>
                <c:pt idx="430">
                  <c:v>122.71621</c:v>
                </c:pt>
                <c:pt idx="431">
                  <c:v>119.311114</c:v>
                </c:pt>
                <c:pt idx="432">
                  <c:v>116.187186</c:v>
                </c:pt>
                <c:pt idx="433">
                  <c:v>119.209163</c:v>
                </c:pt>
                <c:pt idx="434">
                  <c:v>116.09961299999999</c:v>
                </c:pt>
                <c:pt idx="435">
                  <c:v>119.62536</c:v>
                </c:pt>
                <c:pt idx="436">
                  <c:v>121.22387500000001</c:v>
                </c:pt>
                <c:pt idx="437">
                  <c:v>118.001391</c:v>
                </c:pt>
                <c:pt idx="438">
                  <c:v>86.546034000000006</c:v>
                </c:pt>
                <c:pt idx="439">
                  <c:v>69.193284000000006</c:v>
                </c:pt>
                <c:pt idx="440">
                  <c:v>77.104839999999996</c:v>
                </c:pt>
                <c:pt idx="441">
                  <c:v>61.838410000000003</c:v>
                </c:pt>
                <c:pt idx="442">
                  <c:v>63.701708999999994</c:v>
                </c:pt>
                <c:pt idx="443">
                  <c:v>68.473018999999994</c:v>
                </c:pt>
                <c:pt idx="444">
                  <c:v>22.068203</c:v>
                </c:pt>
                <c:pt idx="445">
                  <c:v>69.895961000000014</c:v>
                </c:pt>
                <c:pt idx="446">
                  <c:v>89.816283999999996</c:v>
                </c:pt>
                <c:pt idx="447">
                  <c:v>36.549446000000003</c:v>
                </c:pt>
                <c:pt idx="448">
                  <c:v>48.331440999999998</c:v>
                </c:pt>
                <c:pt idx="449">
                  <c:v>77.079024000000004</c:v>
                </c:pt>
                <c:pt idx="450">
                  <c:v>54.743243999999997</c:v>
                </c:pt>
                <c:pt idx="451">
                  <c:v>36.502737000000003</c:v>
                </c:pt>
                <c:pt idx="452">
                  <c:v>65.330824000000007</c:v>
                </c:pt>
                <c:pt idx="453">
                  <c:v>67.742727000000002</c:v>
                </c:pt>
                <c:pt idx="454">
                  <c:v>50.660267999999995</c:v>
                </c:pt>
                <c:pt idx="455">
                  <c:v>70.756140000000002</c:v>
                </c:pt>
                <c:pt idx="456">
                  <c:v>39.042154000000004</c:v>
                </c:pt>
                <c:pt idx="457">
                  <c:v>46.113525000000003</c:v>
                </c:pt>
                <c:pt idx="458">
                  <c:v>40.637715</c:v>
                </c:pt>
                <c:pt idx="459">
                  <c:v>52.660816999999994</c:v>
                </c:pt>
                <c:pt idx="460">
                  <c:v>41.790334999999999</c:v>
                </c:pt>
                <c:pt idx="461">
                  <c:v>65.958975999999993</c:v>
                </c:pt>
                <c:pt idx="462">
                  <c:v>85.136716000000007</c:v>
                </c:pt>
                <c:pt idx="463">
                  <c:v>79.965152000000003</c:v>
                </c:pt>
                <c:pt idx="464">
                  <c:v>63.664096000000001</c:v>
                </c:pt>
                <c:pt idx="465">
                  <c:v>68.29316</c:v>
                </c:pt>
                <c:pt idx="466">
                  <c:v>72.825442999999993</c:v>
                </c:pt>
                <c:pt idx="467">
                  <c:v>43.777354000000003</c:v>
                </c:pt>
                <c:pt idx="468">
                  <c:v>59.107075999999999</c:v>
                </c:pt>
                <c:pt idx="469">
                  <c:v>73.250932000000006</c:v>
                </c:pt>
                <c:pt idx="470">
                  <c:v>80.128034999999997</c:v>
                </c:pt>
                <c:pt idx="471">
                  <c:v>71.367745999999997</c:v>
                </c:pt>
                <c:pt idx="472">
                  <c:v>59.627488000000007</c:v>
                </c:pt>
                <c:pt idx="473">
                  <c:v>70.082522999999995</c:v>
                </c:pt>
                <c:pt idx="474">
                  <c:v>82.377843999999996</c:v>
                </c:pt>
                <c:pt idx="475">
                  <c:v>86.552728000000002</c:v>
                </c:pt>
                <c:pt idx="476">
                  <c:v>80.575619000000003</c:v>
                </c:pt>
                <c:pt idx="477">
                  <c:v>72.216087999999999</c:v>
                </c:pt>
                <c:pt idx="478">
                  <c:v>80.988627000000008</c:v>
                </c:pt>
                <c:pt idx="479">
                  <c:v>88.642802000000017</c:v>
                </c:pt>
                <c:pt idx="480">
                  <c:v>91.392454000000001</c:v>
                </c:pt>
                <c:pt idx="481">
                  <c:v>82.935896</c:v>
                </c:pt>
                <c:pt idx="482">
                  <c:v>75.769473999999988</c:v>
                </c:pt>
                <c:pt idx="483">
                  <c:v>55.741357000000001</c:v>
                </c:pt>
                <c:pt idx="484">
                  <c:v>29.865425999999999</c:v>
                </c:pt>
                <c:pt idx="485">
                  <c:v>35.182884999999999</c:v>
                </c:pt>
                <c:pt idx="486">
                  <c:v>25.536602999999999</c:v>
                </c:pt>
                <c:pt idx="487">
                  <c:v>46.950890000000001</c:v>
                </c:pt>
                <c:pt idx="488">
                  <c:v>72.291083</c:v>
                </c:pt>
                <c:pt idx="489">
                  <c:v>65.992722999999998</c:v>
                </c:pt>
                <c:pt idx="490">
                  <c:v>32.778173000000002</c:v>
                </c:pt>
                <c:pt idx="491">
                  <c:v>38.461762999999998</c:v>
                </c:pt>
                <c:pt idx="492">
                  <c:v>40.292833999999999</c:v>
                </c:pt>
                <c:pt idx="493">
                  <c:v>32.543493999999995</c:v>
                </c:pt>
                <c:pt idx="494">
                  <c:v>51.133761</c:v>
                </c:pt>
                <c:pt idx="495">
                  <c:v>41.918067000000001</c:v>
                </c:pt>
                <c:pt idx="496">
                  <c:v>44.863416000000001</c:v>
                </c:pt>
                <c:pt idx="497">
                  <c:v>58.604285000000004</c:v>
                </c:pt>
                <c:pt idx="498">
                  <c:v>47.030808</c:v>
                </c:pt>
                <c:pt idx="499">
                  <c:v>48.745633000000005</c:v>
                </c:pt>
                <c:pt idx="500">
                  <c:v>79.936560999999983</c:v>
                </c:pt>
                <c:pt idx="501">
                  <c:v>81.666037000000003</c:v>
                </c:pt>
                <c:pt idx="502">
                  <c:v>81.852435999999997</c:v>
                </c:pt>
                <c:pt idx="503">
                  <c:v>79.305331999999993</c:v>
                </c:pt>
                <c:pt idx="504">
                  <c:v>80.013215000000002</c:v>
                </c:pt>
                <c:pt idx="505">
                  <c:v>79.292443000000006</c:v>
                </c:pt>
                <c:pt idx="506">
                  <c:v>47.795245999999999</c:v>
                </c:pt>
                <c:pt idx="507">
                  <c:v>78.076807000000002</c:v>
                </c:pt>
                <c:pt idx="508">
                  <c:v>78.639508000000006</c:v>
                </c:pt>
                <c:pt idx="509">
                  <c:v>78.407662000000002</c:v>
                </c:pt>
                <c:pt idx="510">
                  <c:v>78.012735000000006</c:v>
                </c:pt>
                <c:pt idx="511">
                  <c:v>72.067005000000009</c:v>
                </c:pt>
                <c:pt idx="512">
                  <c:v>58.338236999999999</c:v>
                </c:pt>
                <c:pt idx="513">
                  <c:v>60.169753</c:v>
                </c:pt>
                <c:pt idx="514">
                  <c:v>43.072409</c:v>
                </c:pt>
                <c:pt idx="515">
                  <c:v>26.936472000000002</c:v>
                </c:pt>
                <c:pt idx="516">
                  <c:v>69.737143000000003</c:v>
                </c:pt>
                <c:pt idx="517">
                  <c:v>35.265696000000005</c:v>
                </c:pt>
                <c:pt idx="518">
                  <c:v>65.398920000000004</c:v>
                </c:pt>
                <c:pt idx="519">
                  <c:v>47.944726000000003</c:v>
                </c:pt>
                <c:pt idx="520">
                  <c:v>34.638446999999999</c:v>
                </c:pt>
                <c:pt idx="521">
                  <c:v>24.699083999999999</c:v>
                </c:pt>
                <c:pt idx="522">
                  <c:v>60.695851000000005</c:v>
                </c:pt>
                <c:pt idx="523">
                  <c:v>76.881027000000003</c:v>
                </c:pt>
                <c:pt idx="524">
                  <c:v>83.334558000000001</c:v>
                </c:pt>
                <c:pt idx="525">
                  <c:v>63.750973999999999</c:v>
                </c:pt>
                <c:pt idx="526">
                  <c:v>35.986497999999997</c:v>
                </c:pt>
                <c:pt idx="527">
                  <c:v>32.006748000000002</c:v>
                </c:pt>
                <c:pt idx="528">
                  <c:v>61.88805</c:v>
                </c:pt>
                <c:pt idx="529">
                  <c:v>70.365369999999999</c:v>
                </c:pt>
                <c:pt idx="530">
                  <c:v>43.769904000000004</c:v>
                </c:pt>
                <c:pt idx="531">
                  <c:v>44.058762000000002</c:v>
                </c:pt>
                <c:pt idx="532">
                  <c:v>22.138628000000001</c:v>
                </c:pt>
                <c:pt idx="533">
                  <c:v>32.06588</c:v>
                </c:pt>
                <c:pt idx="534">
                  <c:v>44.306529000000005</c:v>
                </c:pt>
                <c:pt idx="535">
                  <c:v>43.471612</c:v>
                </c:pt>
                <c:pt idx="536">
                  <c:v>21.139559000000002</c:v>
                </c:pt>
                <c:pt idx="537">
                  <c:v>71.492085000000003</c:v>
                </c:pt>
                <c:pt idx="538">
                  <c:v>81.153802999999996</c:v>
                </c:pt>
                <c:pt idx="539">
                  <c:v>82.117463000000001</c:v>
                </c:pt>
                <c:pt idx="540">
                  <c:v>87.768663000000004</c:v>
                </c:pt>
                <c:pt idx="541">
                  <c:v>93.468960999999993</c:v>
                </c:pt>
                <c:pt idx="542">
                  <c:v>91.944248000000002</c:v>
                </c:pt>
                <c:pt idx="543">
                  <c:v>87.314610999999999</c:v>
                </c:pt>
                <c:pt idx="544">
                  <c:v>86.505528999999996</c:v>
                </c:pt>
                <c:pt idx="545">
                  <c:v>79.294275999999996</c:v>
                </c:pt>
                <c:pt idx="546">
                  <c:v>58.742680999999997</c:v>
                </c:pt>
                <c:pt idx="547">
                  <c:v>73.799818000000002</c:v>
                </c:pt>
                <c:pt idx="548">
                  <c:v>84.631726999999998</c:v>
                </c:pt>
                <c:pt idx="549">
                  <c:v>104.2914</c:v>
                </c:pt>
                <c:pt idx="550">
                  <c:v>107.53003299999999</c:v>
                </c:pt>
                <c:pt idx="551">
                  <c:v>105.643288</c:v>
                </c:pt>
                <c:pt idx="552">
                  <c:v>107.019531</c:v>
                </c:pt>
                <c:pt idx="553">
                  <c:v>85.598221000000009</c:v>
                </c:pt>
                <c:pt idx="554">
                  <c:v>83.294762999999989</c:v>
                </c:pt>
                <c:pt idx="555">
                  <c:v>61.390602000000001</c:v>
                </c:pt>
                <c:pt idx="556">
                  <c:v>37.284980000000004</c:v>
                </c:pt>
                <c:pt idx="557">
                  <c:v>29.257035999999999</c:v>
                </c:pt>
                <c:pt idx="558">
                  <c:v>76.767880999999988</c:v>
                </c:pt>
                <c:pt idx="559">
                  <c:v>40.096163999999995</c:v>
                </c:pt>
                <c:pt idx="560">
                  <c:v>84.740619000000009</c:v>
                </c:pt>
                <c:pt idx="561">
                  <c:v>77.845935999999995</c:v>
                </c:pt>
                <c:pt idx="562">
                  <c:v>75.293720000000008</c:v>
                </c:pt>
                <c:pt idx="563">
                  <c:v>40.483470000000004</c:v>
                </c:pt>
                <c:pt idx="564">
                  <c:v>91.242040000000003</c:v>
                </c:pt>
                <c:pt idx="565">
                  <c:v>125.16722200000001</c:v>
                </c:pt>
                <c:pt idx="566">
                  <c:v>115.875382</c:v>
                </c:pt>
                <c:pt idx="567">
                  <c:v>123.55418299999999</c:v>
                </c:pt>
                <c:pt idx="568">
                  <c:v>123.838185</c:v>
                </c:pt>
                <c:pt idx="569">
                  <c:v>103.83062600000001</c:v>
                </c:pt>
                <c:pt idx="570">
                  <c:v>70.59324500000001</c:v>
                </c:pt>
                <c:pt idx="571">
                  <c:v>97.164165999999994</c:v>
                </c:pt>
                <c:pt idx="572">
                  <c:v>96.785484999999994</c:v>
                </c:pt>
                <c:pt idx="573">
                  <c:v>51.071057000000003</c:v>
                </c:pt>
                <c:pt idx="574">
                  <c:v>84.742235999999991</c:v>
                </c:pt>
                <c:pt idx="575">
                  <c:v>101.53384999999999</c:v>
                </c:pt>
                <c:pt idx="576">
                  <c:v>126.29254300000001</c:v>
                </c:pt>
                <c:pt idx="577">
                  <c:v>118.83431700000001</c:v>
                </c:pt>
                <c:pt idx="578">
                  <c:v>121.866715</c:v>
                </c:pt>
                <c:pt idx="579">
                  <c:v>55.457591999999998</c:v>
                </c:pt>
                <c:pt idx="580">
                  <c:v>96.560321999999999</c:v>
                </c:pt>
                <c:pt idx="581">
                  <c:v>72.380724000000001</c:v>
                </c:pt>
                <c:pt idx="582">
                  <c:v>141.34291200000001</c:v>
                </c:pt>
                <c:pt idx="583">
                  <c:v>139.65492399999999</c:v>
                </c:pt>
                <c:pt idx="584">
                  <c:v>72.004773</c:v>
                </c:pt>
                <c:pt idx="585">
                  <c:v>82.209485999999998</c:v>
                </c:pt>
                <c:pt idx="586">
                  <c:v>47.738697000000002</c:v>
                </c:pt>
                <c:pt idx="587">
                  <c:v>72.505039999999994</c:v>
                </c:pt>
                <c:pt idx="588">
                  <c:v>119.985224</c:v>
                </c:pt>
                <c:pt idx="589">
                  <c:v>147.812736</c:v>
                </c:pt>
                <c:pt idx="590">
                  <c:v>141.830478</c:v>
                </c:pt>
                <c:pt idx="591">
                  <c:v>115.770883</c:v>
                </c:pt>
                <c:pt idx="592">
                  <c:v>121.2671</c:v>
                </c:pt>
                <c:pt idx="593">
                  <c:v>130.58555200000001</c:v>
                </c:pt>
                <c:pt idx="594">
                  <c:v>123.77606</c:v>
                </c:pt>
                <c:pt idx="595">
                  <c:v>104.834265</c:v>
                </c:pt>
                <c:pt idx="596">
                  <c:v>122.94707200000001</c:v>
                </c:pt>
                <c:pt idx="597">
                  <c:v>104.94236199999999</c:v>
                </c:pt>
                <c:pt idx="598">
                  <c:v>98.239390999999998</c:v>
                </c:pt>
                <c:pt idx="599">
                  <c:v>110.039956</c:v>
                </c:pt>
                <c:pt idx="600">
                  <c:v>86.103581000000005</c:v>
                </c:pt>
                <c:pt idx="601">
                  <c:v>70.118288000000007</c:v>
                </c:pt>
                <c:pt idx="602">
                  <c:v>51.329709999999999</c:v>
                </c:pt>
                <c:pt idx="603">
                  <c:v>94.915001999999987</c:v>
                </c:pt>
                <c:pt idx="604">
                  <c:v>70.914552999999998</c:v>
                </c:pt>
                <c:pt idx="605">
                  <c:v>72.449833999999996</c:v>
                </c:pt>
                <c:pt idx="606">
                  <c:v>69.810414000000009</c:v>
                </c:pt>
                <c:pt idx="607">
                  <c:v>73.079684</c:v>
                </c:pt>
                <c:pt idx="608">
                  <c:v>56.423343000000003</c:v>
                </c:pt>
                <c:pt idx="609">
                  <c:v>110.41842800000001</c:v>
                </c:pt>
                <c:pt idx="610">
                  <c:v>100.350055</c:v>
                </c:pt>
                <c:pt idx="611">
                  <c:v>127.171296</c:v>
                </c:pt>
                <c:pt idx="612">
                  <c:v>132.94710899999998</c:v>
                </c:pt>
                <c:pt idx="613">
                  <c:v>129.41082600000001</c:v>
                </c:pt>
                <c:pt idx="614">
                  <c:v>66.993807000000004</c:v>
                </c:pt>
                <c:pt idx="615">
                  <c:v>87.432339000000013</c:v>
                </c:pt>
                <c:pt idx="616">
                  <c:v>102.713576</c:v>
                </c:pt>
                <c:pt idx="617">
                  <c:v>138.96245500000001</c:v>
                </c:pt>
                <c:pt idx="618">
                  <c:v>135.71004099999999</c:v>
                </c:pt>
                <c:pt idx="619">
                  <c:v>145.49496600000001</c:v>
                </c:pt>
                <c:pt idx="620">
                  <c:v>152.92171200000001</c:v>
                </c:pt>
                <c:pt idx="621">
                  <c:v>131.20691099999999</c:v>
                </c:pt>
                <c:pt idx="622">
                  <c:v>121.61026</c:v>
                </c:pt>
                <c:pt idx="623">
                  <c:v>138.93654100000001</c:v>
                </c:pt>
                <c:pt idx="624">
                  <c:v>146.07701800000001</c:v>
                </c:pt>
                <c:pt idx="625">
                  <c:v>145.10645499999998</c:v>
                </c:pt>
                <c:pt idx="626">
                  <c:v>149.08134899999999</c:v>
                </c:pt>
                <c:pt idx="627">
                  <c:v>156.49476899999996</c:v>
                </c:pt>
                <c:pt idx="628">
                  <c:v>138.65744700000002</c:v>
                </c:pt>
                <c:pt idx="629">
                  <c:v>134.718019</c:v>
                </c:pt>
                <c:pt idx="630">
                  <c:v>143.33834300000001</c:v>
                </c:pt>
                <c:pt idx="631">
                  <c:v>158.79057200000003</c:v>
                </c:pt>
                <c:pt idx="632">
                  <c:v>180.62920299999999</c:v>
                </c:pt>
                <c:pt idx="633">
                  <c:v>140.78545700000001</c:v>
                </c:pt>
                <c:pt idx="634">
                  <c:v>126.982243</c:v>
                </c:pt>
                <c:pt idx="635">
                  <c:v>109.19503999999999</c:v>
                </c:pt>
                <c:pt idx="636">
                  <c:v>135.51271800000004</c:v>
                </c:pt>
                <c:pt idx="637">
                  <c:v>128.82070400000001</c:v>
                </c:pt>
                <c:pt idx="638">
                  <c:v>128.118167</c:v>
                </c:pt>
                <c:pt idx="639">
                  <c:v>109.53442699999999</c:v>
                </c:pt>
                <c:pt idx="640">
                  <c:v>161.48708400000001</c:v>
                </c:pt>
                <c:pt idx="641">
                  <c:v>177.97270900000001</c:v>
                </c:pt>
                <c:pt idx="642">
                  <c:v>158.62947500000001</c:v>
                </c:pt>
                <c:pt idx="643">
                  <c:v>117.35580999999999</c:v>
                </c:pt>
                <c:pt idx="644">
                  <c:v>148.32570699999999</c:v>
                </c:pt>
                <c:pt idx="645">
                  <c:v>179.52742099999998</c:v>
                </c:pt>
                <c:pt idx="646">
                  <c:v>179.96542400000001</c:v>
                </c:pt>
                <c:pt idx="647">
                  <c:v>169.84679600000001</c:v>
                </c:pt>
                <c:pt idx="648">
                  <c:v>172.40969099999998</c:v>
                </c:pt>
                <c:pt idx="649">
                  <c:v>140.87494699999999</c:v>
                </c:pt>
                <c:pt idx="650">
                  <c:v>132.02830300000002</c:v>
                </c:pt>
                <c:pt idx="651">
                  <c:v>159.14722700000002</c:v>
                </c:pt>
                <c:pt idx="652">
                  <c:v>149.55509599999999</c:v>
                </c:pt>
                <c:pt idx="653">
                  <c:v>165.83472700000002</c:v>
                </c:pt>
                <c:pt idx="654">
                  <c:v>152.098477</c:v>
                </c:pt>
                <c:pt idx="655">
                  <c:v>144.019552</c:v>
                </c:pt>
                <c:pt idx="656">
                  <c:v>173.71643300000002</c:v>
                </c:pt>
                <c:pt idx="657">
                  <c:v>138.615712</c:v>
                </c:pt>
                <c:pt idx="658">
                  <c:v>161.665762</c:v>
                </c:pt>
                <c:pt idx="659">
                  <c:v>162.11108100000001</c:v>
                </c:pt>
                <c:pt idx="660">
                  <c:v>178.33949999999999</c:v>
                </c:pt>
                <c:pt idx="661">
                  <c:v>180.72623999999999</c:v>
                </c:pt>
                <c:pt idx="662">
                  <c:v>198.407048</c:v>
                </c:pt>
                <c:pt idx="663">
                  <c:v>178.68275</c:v>
                </c:pt>
                <c:pt idx="664">
                  <c:v>144.79220100000001</c:v>
                </c:pt>
                <c:pt idx="665">
                  <c:v>183.40411799999998</c:v>
                </c:pt>
                <c:pt idx="666">
                  <c:v>183.66495900000001</c:v>
                </c:pt>
                <c:pt idx="667">
                  <c:v>190.07947600000003</c:v>
                </c:pt>
                <c:pt idx="668">
                  <c:v>177.48114200000001</c:v>
                </c:pt>
                <c:pt idx="669">
                  <c:v>158.38658699999999</c:v>
                </c:pt>
                <c:pt idx="670">
                  <c:v>147.812772</c:v>
                </c:pt>
                <c:pt idx="671">
                  <c:v>151.322564</c:v>
                </c:pt>
                <c:pt idx="672">
                  <c:v>176.47478599999999</c:v>
                </c:pt>
                <c:pt idx="673">
                  <c:v>189.063907</c:v>
                </c:pt>
                <c:pt idx="674">
                  <c:v>184.10951900000001</c:v>
                </c:pt>
                <c:pt idx="675">
                  <c:v>163.28376699999998</c:v>
                </c:pt>
                <c:pt idx="676">
                  <c:v>132.90140899999997</c:v>
                </c:pt>
                <c:pt idx="677">
                  <c:v>123.484128</c:v>
                </c:pt>
                <c:pt idx="678">
                  <c:v>112.027255</c:v>
                </c:pt>
                <c:pt idx="679">
                  <c:v>122.73447400000001</c:v>
                </c:pt>
                <c:pt idx="680">
                  <c:v>157.19679500000001</c:v>
                </c:pt>
                <c:pt idx="681">
                  <c:v>153.254649</c:v>
                </c:pt>
                <c:pt idx="682">
                  <c:v>178.278571</c:v>
                </c:pt>
                <c:pt idx="683">
                  <c:v>185.44509600000001</c:v>
                </c:pt>
                <c:pt idx="684">
                  <c:v>156.14332999999999</c:v>
                </c:pt>
                <c:pt idx="685">
                  <c:v>146.44011399999999</c:v>
                </c:pt>
                <c:pt idx="686">
                  <c:v>198.46449200000001</c:v>
                </c:pt>
                <c:pt idx="687">
                  <c:v>143.39023299999997</c:v>
                </c:pt>
                <c:pt idx="688">
                  <c:v>139.65427599999998</c:v>
                </c:pt>
                <c:pt idx="689">
                  <c:v>153.44901099999998</c:v>
                </c:pt>
                <c:pt idx="690">
                  <c:v>200.84500199999999</c:v>
                </c:pt>
                <c:pt idx="691">
                  <c:v>173.331389</c:v>
                </c:pt>
                <c:pt idx="692">
                  <c:v>149.34950800000001</c:v>
                </c:pt>
                <c:pt idx="693">
                  <c:v>190.96273199999999</c:v>
                </c:pt>
                <c:pt idx="694">
                  <c:v>191.40820700000003</c:v>
                </c:pt>
                <c:pt idx="695">
                  <c:v>152.58613600000001</c:v>
                </c:pt>
                <c:pt idx="696">
                  <c:v>143.17951100000002</c:v>
                </c:pt>
                <c:pt idx="697">
                  <c:v>120.75396800000001</c:v>
                </c:pt>
                <c:pt idx="698">
                  <c:v>102.52045499999998</c:v>
                </c:pt>
                <c:pt idx="699">
                  <c:v>151.66792299999997</c:v>
                </c:pt>
                <c:pt idx="700">
                  <c:v>176.48816900000003</c:v>
                </c:pt>
                <c:pt idx="701">
                  <c:v>198.88258100000002</c:v>
                </c:pt>
                <c:pt idx="702">
                  <c:v>203.418869</c:v>
                </c:pt>
                <c:pt idx="703">
                  <c:v>198.70053200000001</c:v>
                </c:pt>
                <c:pt idx="704">
                  <c:v>193.90493899999998</c:v>
                </c:pt>
                <c:pt idx="705">
                  <c:v>150.06473799999998</c:v>
                </c:pt>
                <c:pt idx="706">
                  <c:v>159.66646499999999</c:v>
                </c:pt>
                <c:pt idx="707">
                  <c:v>194.135536</c:v>
                </c:pt>
                <c:pt idx="708">
                  <c:v>194.394351</c:v>
                </c:pt>
                <c:pt idx="709">
                  <c:v>202.54271400000002</c:v>
                </c:pt>
                <c:pt idx="710">
                  <c:v>202.71704499999998</c:v>
                </c:pt>
                <c:pt idx="711">
                  <c:v>208.85597900000002</c:v>
                </c:pt>
                <c:pt idx="712">
                  <c:v>186.962234</c:v>
                </c:pt>
                <c:pt idx="713">
                  <c:v>170.81019700000002</c:v>
                </c:pt>
                <c:pt idx="714">
                  <c:v>182.90313999999998</c:v>
                </c:pt>
                <c:pt idx="715">
                  <c:v>203.58560399999999</c:v>
                </c:pt>
                <c:pt idx="716">
                  <c:v>193.96391299999999</c:v>
                </c:pt>
                <c:pt idx="717">
                  <c:v>151.32984299999998</c:v>
                </c:pt>
                <c:pt idx="718">
                  <c:v>194.22516400000001</c:v>
                </c:pt>
                <c:pt idx="719">
                  <c:v>184.35704700000002</c:v>
                </c:pt>
                <c:pt idx="720">
                  <c:v>174.16516899999999</c:v>
                </c:pt>
                <c:pt idx="721">
                  <c:v>194.822855</c:v>
                </c:pt>
                <c:pt idx="722">
                  <c:v>196.657781</c:v>
                </c:pt>
                <c:pt idx="723">
                  <c:v>195.25948099999999</c:v>
                </c:pt>
                <c:pt idx="724">
                  <c:v>193.729568</c:v>
                </c:pt>
                <c:pt idx="725">
                  <c:v>187.84997099999998</c:v>
                </c:pt>
                <c:pt idx="726">
                  <c:v>185.33116699999999</c:v>
                </c:pt>
                <c:pt idx="727">
                  <c:v>164.36899800000003</c:v>
                </c:pt>
                <c:pt idx="728">
                  <c:v>121.64143199999999</c:v>
                </c:pt>
                <c:pt idx="729">
                  <c:v>168.65396399999997</c:v>
                </c:pt>
                <c:pt idx="730">
                  <c:v>190.76789799999997</c:v>
                </c:pt>
                <c:pt idx="731">
                  <c:v>195.687579</c:v>
                </c:pt>
                <c:pt idx="732">
                  <c:v>188.43163899999999</c:v>
                </c:pt>
                <c:pt idx="733">
                  <c:v>189.94784899999999</c:v>
                </c:pt>
                <c:pt idx="734">
                  <c:v>188.698915</c:v>
                </c:pt>
                <c:pt idx="735">
                  <c:v>188.94007399999998</c:v>
                </c:pt>
                <c:pt idx="736">
                  <c:v>187.96203</c:v>
                </c:pt>
                <c:pt idx="737">
                  <c:v>187.76317</c:v>
                </c:pt>
                <c:pt idx="738">
                  <c:v>188.33864000000003</c:v>
                </c:pt>
                <c:pt idx="739">
                  <c:v>186.08206200000001</c:v>
                </c:pt>
                <c:pt idx="740">
                  <c:v>174.88045000000002</c:v>
                </c:pt>
                <c:pt idx="741">
                  <c:v>164.49593299999998</c:v>
                </c:pt>
                <c:pt idx="742">
                  <c:v>181.93508099999997</c:v>
                </c:pt>
                <c:pt idx="743">
                  <c:v>144.88732899999999</c:v>
                </c:pt>
                <c:pt idx="744">
                  <c:v>164.00562500000001</c:v>
                </c:pt>
                <c:pt idx="745">
                  <c:v>169.33545699999999</c:v>
                </c:pt>
                <c:pt idx="746">
                  <c:v>183.43388300000001</c:v>
                </c:pt>
                <c:pt idx="747">
                  <c:v>180.86635699999999</c:v>
                </c:pt>
                <c:pt idx="748">
                  <c:v>170.23873200000003</c:v>
                </c:pt>
                <c:pt idx="749">
                  <c:v>182.18164199999998</c:v>
                </c:pt>
                <c:pt idx="750">
                  <c:v>173.94989599999997</c:v>
                </c:pt>
                <c:pt idx="751">
                  <c:v>161.754345</c:v>
                </c:pt>
                <c:pt idx="752">
                  <c:v>169.05993599999999</c:v>
                </c:pt>
                <c:pt idx="753">
                  <c:v>169.80521899999999</c:v>
                </c:pt>
                <c:pt idx="754">
                  <c:v>160.681071</c:v>
                </c:pt>
                <c:pt idx="755">
                  <c:v>134.84191300000001</c:v>
                </c:pt>
                <c:pt idx="756">
                  <c:v>163.83053200000001</c:v>
                </c:pt>
                <c:pt idx="757">
                  <c:v>168.03904900000001</c:v>
                </c:pt>
                <c:pt idx="758">
                  <c:v>163.62758299999999</c:v>
                </c:pt>
                <c:pt idx="759">
                  <c:v>128.275128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</c:v>
                  </c:pt>
                  <c:pt idx="153">
                    <c:v>2023</c:v>
                  </c:pt>
                  <c:pt idx="518">
                    <c:v>2024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88.341710420632666</c:v>
                </c:pt>
                <c:pt idx="1">
                  <c:v>88.341710420632666</c:v>
                </c:pt>
                <c:pt idx="2">
                  <c:v>88.341710420632666</c:v>
                </c:pt>
                <c:pt idx="3">
                  <c:v>88.341710420632666</c:v>
                </c:pt>
                <c:pt idx="4">
                  <c:v>88.341710420632666</c:v>
                </c:pt>
                <c:pt idx="5">
                  <c:v>88.341710420632666</c:v>
                </c:pt>
                <c:pt idx="6">
                  <c:v>88.341710420632666</c:v>
                </c:pt>
                <c:pt idx="7">
                  <c:v>88.341710420632666</c:v>
                </c:pt>
                <c:pt idx="8">
                  <c:v>88.341710420632666</c:v>
                </c:pt>
                <c:pt idx="9">
                  <c:v>88.341710420632666</c:v>
                </c:pt>
                <c:pt idx="10">
                  <c:v>88.341710420632666</c:v>
                </c:pt>
                <c:pt idx="11">
                  <c:v>88.341710420632666</c:v>
                </c:pt>
                <c:pt idx="12">
                  <c:v>88.341710420632666</c:v>
                </c:pt>
                <c:pt idx="13">
                  <c:v>88.341710420632666</c:v>
                </c:pt>
                <c:pt idx="14">
                  <c:v>88.341710420632666</c:v>
                </c:pt>
                <c:pt idx="15">
                  <c:v>88.341710420632666</c:v>
                </c:pt>
                <c:pt idx="16">
                  <c:v>88.341710420632666</c:v>
                </c:pt>
                <c:pt idx="17">
                  <c:v>88.341710420632666</c:v>
                </c:pt>
                <c:pt idx="18">
                  <c:v>88.341710420632666</c:v>
                </c:pt>
                <c:pt idx="19">
                  <c:v>88.341710420632666</c:v>
                </c:pt>
                <c:pt idx="20">
                  <c:v>88.341710420632666</c:v>
                </c:pt>
                <c:pt idx="21">
                  <c:v>88.341710420632666</c:v>
                </c:pt>
                <c:pt idx="22">
                  <c:v>88.341710420632666</c:v>
                </c:pt>
                <c:pt idx="23">
                  <c:v>88.341710420632666</c:v>
                </c:pt>
                <c:pt idx="24">
                  <c:v>88.341710420632666</c:v>
                </c:pt>
                <c:pt idx="25">
                  <c:v>88.341710420632666</c:v>
                </c:pt>
                <c:pt idx="26">
                  <c:v>88.341710420632666</c:v>
                </c:pt>
                <c:pt idx="27">
                  <c:v>88.341710420632666</c:v>
                </c:pt>
                <c:pt idx="28">
                  <c:v>88.341710420632666</c:v>
                </c:pt>
                <c:pt idx="29">
                  <c:v>88.341710420632666</c:v>
                </c:pt>
                <c:pt idx="30">
                  <c:v>88.341710420632666</c:v>
                </c:pt>
                <c:pt idx="31">
                  <c:v>75.609278170403002</c:v>
                </c:pt>
                <c:pt idx="32">
                  <c:v>75.609278170403002</c:v>
                </c:pt>
                <c:pt idx="33">
                  <c:v>75.609278170403002</c:v>
                </c:pt>
                <c:pt idx="34">
                  <c:v>75.609278170403002</c:v>
                </c:pt>
                <c:pt idx="35">
                  <c:v>75.609278170403002</c:v>
                </c:pt>
                <c:pt idx="36">
                  <c:v>75.609278170403002</c:v>
                </c:pt>
                <c:pt idx="37">
                  <c:v>75.609278170403002</c:v>
                </c:pt>
                <c:pt idx="38">
                  <c:v>75.609278170403002</c:v>
                </c:pt>
                <c:pt idx="39">
                  <c:v>75.609278170403002</c:v>
                </c:pt>
                <c:pt idx="40">
                  <c:v>75.609278170403002</c:v>
                </c:pt>
                <c:pt idx="41">
                  <c:v>75.609278170403002</c:v>
                </c:pt>
                <c:pt idx="42">
                  <c:v>75.609278170403002</c:v>
                </c:pt>
                <c:pt idx="43">
                  <c:v>75.609278170403002</c:v>
                </c:pt>
                <c:pt idx="44">
                  <c:v>75.609278170403002</c:v>
                </c:pt>
                <c:pt idx="45">
                  <c:v>75.609278170403002</c:v>
                </c:pt>
                <c:pt idx="46">
                  <c:v>75.609278170403002</c:v>
                </c:pt>
                <c:pt idx="47">
                  <c:v>75.609278170403002</c:v>
                </c:pt>
                <c:pt idx="48">
                  <c:v>75.609278170403002</c:v>
                </c:pt>
                <c:pt idx="49">
                  <c:v>75.609278170403002</c:v>
                </c:pt>
                <c:pt idx="50">
                  <c:v>75.609278170403002</c:v>
                </c:pt>
                <c:pt idx="51">
                  <c:v>75.609278170403002</c:v>
                </c:pt>
                <c:pt idx="52">
                  <c:v>75.609278170403002</c:v>
                </c:pt>
                <c:pt idx="53">
                  <c:v>75.609278170403002</c:v>
                </c:pt>
                <c:pt idx="54">
                  <c:v>75.609278170403002</c:v>
                </c:pt>
                <c:pt idx="55">
                  <c:v>75.609278170403002</c:v>
                </c:pt>
                <c:pt idx="56">
                  <c:v>75.609278170403002</c:v>
                </c:pt>
                <c:pt idx="57">
                  <c:v>75.609278170403002</c:v>
                </c:pt>
                <c:pt idx="58">
                  <c:v>75.609278170403002</c:v>
                </c:pt>
                <c:pt idx="59">
                  <c:v>75.609278170403002</c:v>
                </c:pt>
                <c:pt idx="60">
                  <c:v>75.609278170403002</c:v>
                </c:pt>
                <c:pt idx="61">
                  <c:v>61.220027988622867</c:v>
                </c:pt>
                <c:pt idx="62">
                  <c:v>61.220027988622867</c:v>
                </c:pt>
                <c:pt idx="63">
                  <c:v>61.220027988622867</c:v>
                </c:pt>
                <c:pt idx="64">
                  <c:v>61.220027988622867</c:v>
                </c:pt>
                <c:pt idx="65">
                  <c:v>61.220027988622867</c:v>
                </c:pt>
                <c:pt idx="66">
                  <c:v>61.220027988622867</c:v>
                </c:pt>
                <c:pt idx="67">
                  <c:v>61.220027988622867</c:v>
                </c:pt>
                <c:pt idx="68">
                  <c:v>61.220027988622867</c:v>
                </c:pt>
                <c:pt idx="69">
                  <c:v>61.220027988622867</c:v>
                </c:pt>
                <c:pt idx="70">
                  <c:v>61.220027988622867</c:v>
                </c:pt>
                <c:pt idx="71">
                  <c:v>61.220027988622867</c:v>
                </c:pt>
                <c:pt idx="72">
                  <c:v>61.220027988622867</c:v>
                </c:pt>
                <c:pt idx="73">
                  <c:v>61.220027988622867</c:v>
                </c:pt>
                <c:pt idx="74">
                  <c:v>61.220027988622867</c:v>
                </c:pt>
                <c:pt idx="75">
                  <c:v>61.220027988622867</c:v>
                </c:pt>
                <c:pt idx="76">
                  <c:v>61.220027988622867</c:v>
                </c:pt>
                <c:pt idx="77">
                  <c:v>61.220027988622867</c:v>
                </c:pt>
                <c:pt idx="78">
                  <c:v>61.220027988622867</c:v>
                </c:pt>
                <c:pt idx="79">
                  <c:v>61.220027988622867</c:v>
                </c:pt>
                <c:pt idx="80">
                  <c:v>61.220027988622867</c:v>
                </c:pt>
                <c:pt idx="81">
                  <c:v>61.220027988622867</c:v>
                </c:pt>
                <c:pt idx="82">
                  <c:v>61.220027988622867</c:v>
                </c:pt>
                <c:pt idx="83">
                  <c:v>61.220027988622867</c:v>
                </c:pt>
                <c:pt idx="84">
                  <c:v>61.220027988622867</c:v>
                </c:pt>
                <c:pt idx="85">
                  <c:v>61.220027988622867</c:v>
                </c:pt>
                <c:pt idx="86">
                  <c:v>61.220027988622867</c:v>
                </c:pt>
                <c:pt idx="87">
                  <c:v>61.220027988622867</c:v>
                </c:pt>
                <c:pt idx="88">
                  <c:v>61.220027988622867</c:v>
                </c:pt>
                <c:pt idx="89">
                  <c:v>61.220027988622867</c:v>
                </c:pt>
                <c:pt idx="90">
                  <c:v>61.220027988622867</c:v>
                </c:pt>
                <c:pt idx="91">
                  <c:v>61.220027988622867</c:v>
                </c:pt>
                <c:pt idx="92">
                  <c:v>44.766008472985739</c:v>
                </c:pt>
                <c:pt idx="93">
                  <c:v>44.766008472985739</c:v>
                </c:pt>
                <c:pt idx="94">
                  <c:v>44.766008472985739</c:v>
                </c:pt>
                <c:pt idx="95">
                  <c:v>44.766008472985739</c:v>
                </c:pt>
                <c:pt idx="96">
                  <c:v>44.766008472985739</c:v>
                </c:pt>
                <c:pt idx="97">
                  <c:v>44.766008472985739</c:v>
                </c:pt>
                <c:pt idx="98">
                  <c:v>44.766008472985739</c:v>
                </c:pt>
                <c:pt idx="99">
                  <c:v>44.766008472985739</c:v>
                </c:pt>
                <c:pt idx="100">
                  <c:v>44.766008472985739</c:v>
                </c:pt>
                <c:pt idx="101">
                  <c:v>44.766008472985739</c:v>
                </c:pt>
                <c:pt idx="102">
                  <c:v>44.766008472985739</c:v>
                </c:pt>
                <c:pt idx="103">
                  <c:v>44.766008472985739</c:v>
                </c:pt>
                <c:pt idx="104">
                  <c:v>44.766008472985739</c:v>
                </c:pt>
                <c:pt idx="105">
                  <c:v>44.766008472985739</c:v>
                </c:pt>
                <c:pt idx="106">
                  <c:v>44.766008472985739</c:v>
                </c:pt>
                <c:pt idx="107">
                  <c:v>44.766008472985739</c:v>
                </c:pt>
                <c:pt idx="108">
                  <c:v>44.766008472985739</c:v>
                </c:pt>
                <c:pt idx="109">
                  <c:v>44.766008472985739</c:v>
                </c:pt>
                <c:pt idx="110">
                  <c:v>44.766008472985739</c:v>
                </c:pt>
                <c:pt idx="111">
                  <c:v>44.766008472985739</c:v>
                </c:pt>
                <c:pt idx="112">
                  <c:v>44.766008472985739</c:v>
                </c:pt>
                <c:pt idx="113">
                  <c:v>44.766008472985739</c:v>
                </c:pt>
                <c:pt idx="114">
                  <c:v>44.766008472985739</c:v>
                </c:pt>
                <c:pt idx="115">
                  <c:v>44.766008472985739</c:v>
                </c:pt>
                <c:pt idx="116">
                  <c:v>44.766008472985739</c:v>
                </c:pt>
                <c:pt idx="117">
                  <c:v>44.766008472985739</c:v>
                </c:pt>
                <c:pt idx="118">
                  <c:v>44.766008472985739</c:v>
                </c:pt>
                <c:pt idx="119">
                  <c:v>44.766008472985739</c:v>
                </c:pt>
                <c:pt idx="120">
                  <c:v>44.766008472985739</c:v>
                </c:pt>
                <c:pt idx="121">
                  <c:v>44.766008472985739</c:v>
                </c:pt>
                <c:pt idx="122">
                  <c:v>39.215165696880675</c:v>
                </c:pt>
                <c:pt idx="123">
                  <c:v>39.215165696880675</c:v>
                </c:pt>
                <c:pt idx="124">
                  <c:v>39.215165696880675</c:v>
                </c:pt>
                <c:pt idx="125">
                  <c:v>39.215165696880675</c:v>
                </c:pt>
                <c:pt idx="126">
                  <c:v>39.215165696880675</c:v>
                </c:pt>
                <c:pt idx="127">
                  <c:v>39.215165696880675</c:v>
                </c:pt>
                <c:pt idx="128">
                  <c:v>39.215165696880675</c:v>
                </c:pt>
                <c:pt idx="129">
                  <c:v>39.215165696880675</c:v>
                </c:pt>
                <c:pt idx="130">
                  <c:v>39.215165696880675</c:v>
                </c:pt>
                <c:pt idx="131">
                  <c:v>39.215165696880675</c:v>
                </c:pt>
                <c:pt idx="132">
                  <c:v>39.215165696880675</c:v>
                </c:pt>
                <c:pt idx="133">
                  <c:v>39.215165696880675</c:v>
                </c:pt>
                <c:pt idx="134">
                  <c:v>39.215165696880675</c:v>
                </c:pt>
                <c:pt idx="135">
                  <c:v>39.215165696880675</c:v>
                </c:pt>
                <c:pt idx="136">
                  <c:v>39.215165696880675</c:v>
                </c:pt>
                <c:pt idx="137">
                  <c:v>39.215165696880675</c:v>
                </c:pt>
                <c:pt idx="138">
                  <c:v>39.215165696880675</c:v>
                </c:pt>
                <c:pt idx="139">
                  <c:v>39.215165696880675</c:v>
                </c:pt>
                <c:pt idx="140">
                  <c:v>39.215165696880675</c:v>
                </c:pt>
                <c:pt idx="141">
                  <c:v>39.215165696880675</c:v>
                </c:pt>
                <c:pt idx="142">
                  <c:v>39.215165696880675</c:v>
                </c:pt>
                <c:pt idx="143">
                  <c:v>39.215165696880675</c:v>
                </c:pt>
                <c:pt idx="144">
                  <c:v>39.215165696880675</c:v>
                </c:pt>
                <c:pt idx="145">
                  <c:v>39.215165696880675</c:v>
                </c:pt>
                <c:pt idx="146">
                  <c:v>39.215165696880675</c:v>
                </c:pt>
                <c:pt idx="147">
                  <c:v>39.215165696880675</c:v>
                </c:pt>
                <c:pt idx="148">
                  <c:v>39.215165696880675</c:v>
                </c:pt>
                <c:pt idx="149">
                  <c:v>39.215165696880675</c:v>
                </c:pt>
                <c:pt idx="150">
                  <c:v>39.215165696880675</c:v>
                </c:pt>
                <c:pt idx="151">
                  <c:v>39.215165696880675</c:v>
                </c:pt>
                <c:pt idx="152">
                  <c:v>39.215165696880675</c:v>
                </c:pt>
                <c:pt idx="153">
                  <c:v>57.109929732529125</c:v>
                </c:pt>
                <c:pt idx="154">
                  <c:v>57.109929732529125</c:v>
                </c:pt>
                <c:pt idx="155">
                  <c:v>57.109929732529125</c:v>
                </c:pt>
                <c:pt idx="156">
                  <c:v>57.109929732529125</c:v>
                </c:pt>
                <c:pt idx="157">
                  <c:v>57.109929732529125</c:v>
                </c:pt>
                <c:pt idx="158">
                  <c:v>57.109929732529125</c:v>
                </c:pt>
                <c:pt idx="159">
                  <c:v>57.109929732529125</c:v>
                </c:pt>
                <c:pt idx="160">
                  <c:v>57.109929732529125</c:v>
                </c:pt>
                <c:pt idx="161">
                  <c:v>57.109929732529125</c:v>
                </c:pt>
                <c:pt idx="162">
                  <c:v>57.109929732529125</c:v>
                </c:pt>
                <c:pt idx="163">
                  <c:v>57.109929732529125</c:v>
                </c:pt>
                <c:pt idx="164">
                  <c:v>57.109929732529125</c:v>
                </c:pt>
                <c:pt idx="165">
                  <c:v>57.109929732529125</c:v>
                </c:pt>
                <c:pt idx="166">
                  <c:v>57.109929732529125</c:v>
                </c:pt>
                <c:pt idx="167">
                  <c:v>57.109929732529125</c:v>
                </c:pt>
                <c:pt idx="168">
                  <c:v>57.109929732529125</c:v>
                </c:pt>
                <c:pt idx="169">
                  <c:v>57.109929732529125</c:v>
                </c:pt>
                <c:pt idx="170">
                  <c:v>57.109929732529125</c:v>
                </c:pt>
                <c:pt idx="171">
                  <c:v>57.109929732529125</c:v>
                </c:pt>
                <c:pt idx="172">
                  <c:v>57.109929732529125</c:v>
                </c:pt>
                <c:pt idx="173">
                  <c:v>57.109929732529125</c:v>
                </c:pt>
                <c:pt idx="174">
                  <c:v>57.109929732529125</c:v>
                </c:pt>
                <c:pt idx="175">
                  <c:v>57.109929732529125</c:v>
                </c:pt>
                <c:pt idx="176">
                  <c:v>57.109929732529125</c:v>
                </c:pt>
                <c:pt idx="177">
                  <c:v>57.109929732529125</c:v>
                </c:pt>
                <c:pt idx="178">
                  <c:v>57.109929732529125</c:v>
                </c:pt>
                <c:pt idx="179">
                  <c:v>57.109929732529125</c:v>
                </c:pt>
                <c:pt idx="180">
                  <c:v>57.109929732529125</c:v>
                </c:pt>
                <c:pt idx="181">
                  <c:v>57.109929732529125</c:v>
                </c:pt>
                <c:pt idx="182">
                  <c:v>57.109929732529125</c:v>
                </c:pt>
                <c:pt idx="183">
                  <c:v>57.109929732529125</c:v>
                </c:pt>
                <c:pt idx="184">
                  <c:v>72.533784297828831</c:v>
                </c:pt>
                <c:pt idx="185">
                  <c:v>72.533784297828831</c:v>
                </c:pt>
                <c:pt idx="186">
                  <c:v>72.533784297828831</c:v>
                </c:pt>
                <c:pt idx="187">
                  <c:v>72.533784297828831</c:v>
                </c:pt>
                <c:pt idx="188">
                  <c:v>72.533784297828831</c:v>
                </c:pt>
                <c:pt idx="189">
                  <c:v>72.533784297828831</c:v>
                </c:pt>
                <c:pt idx="190">
                  <c:v>72.533784297828831</c:v>
                </c:pt>
                <c:pt idx="191">
                  <c:v>72.533784297828831</c:v>
                </c:pt>
                <c:pt idx="192">
                  <c:v>72.533784297828831</c:v>
                </c:pt>
                <c:pt idx="193">
                  <c:v>72.533784297828831</c:v>
                </c:pt>
                <c:pt idx="194">
                  <c:v>72.533784297828831</c:v>
                </c:pt>
                <c:pt idx="195">
                  <c:v>72.533784297828831</c:v>
                </c:pt>
                <c:pt idx="196">
                  <c:v>72.533784297828831</c:v>
                </c:pt>
                <c:pt idx="197">
                  <c:v>72.533784297828831</c:v>
                </c:pt>
                <c:pt idx="198">
                  <c:v>72.533784297828831</c:v>
                </c:pt>
                <c:pt idx="199">
                  <c:v>72.533784297828831</c:v>
                </c:pt>
                <c:pt idx="200">
                  <c:v>72.533784297828831</c:v>
                </c:pt>
                <c:pt idx="201">
                  <c:v>72.533784297828831</c:v>
                </c:pt>
                <c:pt idx="202">
                  <c:v>72.533784297828831</c:v>
                </c:pt>
                <c:pt idx="203">
                  <c:v>72.533784297828831</c:v>
                </c:pt>
                <c:pt idx="204">
                  <c:v>72.533784297828831</c:v>
                </c:pt>
                <c:pt idx="205">
                  <c:v>72.533784297828831</c:v>
                </c:pt>
                <c:pt idx="206">
                  <c:v>72.533784297828831</c:v>
                </c:pt>
                <c:pt idx="207">
                  <c:v>72.533784297828831</c:v>
                </c:pt>
                <c:pt idx="208">
                  <c:v>72.533784297828831</c:v>
                </c:pt>
                <c:pt idx="209">
                  <c:v>72.533784297828831</c:v>
                </c:pt>
                <c:pt idx="210">
                  <c:v>72.533784297828831</c:v>
                </c:pt>
                <c:pt idx="211">
                  <c:v>72.533784297828831</c:v>
                </c:pt>
                <c:pt idx="212">
                  <c:v>85.856098024866512</c:v>
                </c:pt>
                <c:pt idx="213">
                  <c:v>85.856098024866512</c:v>
                </c:pt>
                <c:pt idx="214">
                  <c:v>85.856098024866512</c:v>
                </c:pt>
                <c:pt idx="215">
                  <c:v>85.856098024866512</c:v>
                </c:pt>
                <c:pt idx="216">
                  <c:v>85.856098024866512</c:v>
                </c:pt>
                <c:pt idx="217">
                  <c:v>85.856098024866512</c:v>
                </c:pt>
                <c:pt idx="218">
                  <c:v>85.856098024866512</c:v>
                </c:pt>
                <c:pt idx="219">
                  <c:v>85.856098024866512</c:v>
                </c:pt>
                <c:pt idx="220">
                  <c:v>85.856098024866512</c:v>
                </c:pt>
                <c:pt idx="221">
                  <c:v>85.856098024866512</c:v>
                </c:pt>
                <c:pt idx="222">
                  <c:v>85.856098024866512</c:v>
                </c:pt>
                <c:pt idx="223">
                  <c:v>85.856098024866512</c:v>
                </c:pt>
                <c:pt idx="224">
                  <c:v>85.856098024866512</c:v>
                </c:pt>
                <c:pt idx="225">
                  <c:v>85.856098024866512</c:v>
                </c:pt>
                <c:pt idx="226">
                  <c:v>85.856098024866512</c:v>
                </c:pt>
                <c:pt idx="227">
                  <c:v>85.856098024866512</c:v>
                </c:pt>
                <c:pt idx="228">
                  <c:v>85.856098024866512</c:v>
                </c:pt>
                <c:pt idx="229">
                  <c:v>85.856098024866512</c:v>
                </c:pt>
                <c:pt idx="230">
                  <c:v>85.856098024866512</c:v>
                </c:pt>
                <c:pt idx="231">
                  <c:v>85.856098024866512</c:v>
                </c:pt>
                <c:pt idx="232">
                  <c:v>85.856098024866512</c:v>
                </c:pt>
                <c:pt idx="233">
                  <c:v>85.856098024866512</c:v>
                </c:pt>
                <c:pt idx="234">
                  <c:v>85.856098024866512</c:v>
                </c:pt>
                <c:pt idx="235">
                  <c:v>85.856098024866512</c:v>
                </c:pt>
                <c:pt idx="236">
                  <c:v>85.856098024866512</c:v>
                </c:pt>
                <c:pt idx="237">
                  <c:v>85.856098024866512</c:v>
                </c:pt>
                <c:pt idx="238">
                  <c:v>85.856098024866512</c:v>
                </c:pt>
                <c:pt idx="239">
                  <c:v>85.856098024866512</c:v>
                </c:pt>
                <c:pt idx="240">
                  <c:v>85.856098024866512</c:v>
                </c:pt>
                <c:pt idx="241">
                  <c:v>85.856098024866512</c:v>
                </c:pt>
                <c:pt idx="242">
                  <c:v>85.856098024866512</c:v>
                </c:pt>
                <c:pt idx="243">
                  <c:v>98.924524640394424</c:v>
                </c:pt>
                <c:pt idx="244">
                  <c:v>98.924524640394424</c:v>
                </c:pt>
                <c:pt idx="245">
                  <c:v>98.924524640394424</c:v>
                </c:pt>
                <c:pt idx="246">
                  <c:v>98.924524640394424</c:v>
                </c:pt>
                <c:pt idx="247">
                  <c:v>98.924524640394424</c:v>
                </c:pt>
                <c:pt idx="248">
                  <c:v>98.924524640394424</c:v>
                </c:pt>
                <c:pt idx="249">
                  <c:v>98.924524640394424</c:v>
                </c:pt>
                <c:pt idx="250">
                  <c:v>98.924524640394424</c:v>
                </c:pt>
                <c:pt idx="251">
                  <c:v>98.924524640394424</c:v>
                </c:pt>
                <c:pt idx="252">
                  <c:v>98.924524640394424</c:v>
                </c:pt>
                <c:pt idx="253">
                  <c:v>98.924524640394424</c:v>
                </c:pt>
                <c:pt idx="254">
                  <c:v>98.924524640394424</c:v>
                </c:pt>
                <c:pt idx="255">
                  <c:v>98.924524640394424</c:v>
                </c:pt>
                <c:pt idx="256">
                  <c:v>98.924524640394424</c:v>
                </c:pt>
                <c:pt idx="257">
                  <c:v>98.924524640394424</c:v>
                </c:pt>
                <c:pt idx="258">
                  <c:v>98.924524640394424</c:v>
                </c:pt>
                <c:pt idx="259">
                  <c:v>98.924524640394424</c:v>
                </c:pt>
                <c:pt idx="260">
                  <c:v>98.924524640394424</c:v>
                </c:pt>
                <c:pt idx="261">
                  <c:v>98.924524640394424</c:v>
                </c:pt>
                <c:pt idx="262">
                  <c:v>98.924524640394424</c:v>
                </c:pt>
                <c:pt idx="263">
                  <c:v>98.924524640394424</c:v>
                </c:pt>
                <c:pt idx="264">
                  <c:v>98.924524640394424</c:v>
                </c:pt>
                <c:pt idx="265">
                  <c:v>98.924524640394424</c:v>
                </c:pt>
                <c:pt idx="266">
                  <c:v>98.924524640394424</c:v>
                </c:pt>
                <c:pt idx="267">
                  <c:v>98.924524640394424</c:v>
                </c:pt>
                <c:pt idx="268">
                  <c:v>98.924524640394424</c:v>
                </c:pt>
                <c:pt idx="269">
                  <c:v>98.924524640394424</c:v>
                </c:pt>
                <c:pt idx="270">
                  <c:v>98.924524640394424</c:v>
                </c:pt>
                <c:pt idx="271">
                  <c:v>98.924524640394424</c:v>
                </c:pt>
                <c:pt idx="272">
                  <c:v>98.924524640394424</c:v>
                </c:pt>
                <c:pt idx="273">
                  <c:v>116.33193920691954</c:v>
                </c:pt>
                <c:pt idx="274">
                  <c:v>116.33193920691954</c:v>
                </c:pt>
                <c:pt idx="275">
                  <c:v>116.33193920691954</c:v>
                </c:pt>
                <c:pt idx="276">
                  <c:v>116.33193920691954</c:v>
                </c:pt>
                <c:pt idx="277">
                  <c:v>116.33193920691954</c:v>
                </c:pt>
                <c:pt idx="278">
                  <c:v>116.33193920691954</c:v>
                </c:pt>
                <c:pt idx="279">
                  <c:v>116.33193920691954</c:v>
                </c:pt>
                <c:pt idx="280">
                  <c:v>116.33193920691954</c:v>
                </c:pt>
                <c:pt idx="281">
                  <c:v>116.33193920691954</c:v>
                </c:pt>
                <c:pt idx="282">
                  <c:v>116.33193920691954</c:v>
                </c:pt>
                <c:pt idx="283">
                  <c:v>116.33193920691954</c:v>
                </c:pt>
                <c:pt idx="284">
                  <c:v>116.33193920691954</c:v>
                </c:pt>
                <c:pt idx="285">
                  <c:v>116.33193920691954</c:v>
                </c:pt>
                <c:pt idx="286">
                  <c:v>116.33193920691954</c:v>
                </c:pt>
                <c:pt idx="287">
                  <c:v>116.33193920691954</c:v>
                </c:pt>
                <c:pt idx="288">
                  <c:v>116.33193920691954</c:v>
                </c:pt>
                <c:pt idx="289">
                  <c:v>116.33193920691954</c:v>
                </c:pt>
                <c:pt idx="290">
                  <c:v>116.33193920691954</c:v>
                </c:pt>
                <c:pt idx="291">
                  <c:v>116.33193920691954</c:v>
                </c:pt>
                <c:pt idx="292">
                  <c:v>116.33193920691954</c:v>
                </c:pt>
                <c:pt idx="293">
                  <c:v>116.33193920691954</c:v>
                </c:pt>
                <c:pt idx="294">
                  <c:v>116.33193920691954</c:v>
                </c:pt>
                <c:pt idx="295">
                  <c:v>116.33193920691954</c:v>
                </c:pt>
                <c:pt idx="296">
                  <c:v>116.33193920691954</c:v>
                </c:pt>
                <c:pt idx="297">
                  <c:v>116.33193920691954</c:v>
                </c:pt>
                <c:pt idx="298">
                  <c:v>116.33193920691954</c:v>
                </c:pt>
                <c:pt idx="299">
                  <c:v>116.33193920691954</c:v>
                </c:pt>
                <c:pt idx="300">
                  <c:v>116.33193920691954</c:v>
                </c:pt>
                <c:pt idx="301">
                  <c:v>116.33193920691954</c:v>
                </c:pt>
                <c:pt idx="302">
                  <c:v>116.33193920691954</c:v>
                </c:pt>
                <c:pt idx="303">
                  <c:v>116.33193920691954</c:v>
                </c:pt>
                <c:pt idx="304">
                  <c:v>121.31810368713033</c:v>
                </c:pt>
                <c:pt idx="305">
                  <c:v>121.31810368713033</c:v>
                </c:pt>
                <c:pt idx="306">
                  <c:v>121.31810368713033</c:v>
                </c:pt>
                <c:pt idx="307">
                  <c:v>121.31810368713033</c:v>
                </c:pt>
                <c:pt idx="308">
                  <c:v>121.31810368713033</c:v>
                </c:pt>
                <c:pt idx="309">
                  <c:v>121.31810368713033</c:v>
                </c:pt>
                <c:pt idx="310">
                  <c:v>121.31810368713033</c:v>
                </c:pt>
                <c:pt idx="311">
                  <c:v>121.31810368713033</c:v>
                </c:pt>
                <c:pt idx="312">
                  <c:v>121.31810368713033</c:v>
                </c:pt>
                <c:pt idx="313">
                  <c:v>121.31810368713033</c:v>
                </c:pt>
                <c:pt idx="314">
                  <c:v>121.31810368713033</c:v>
                </c:pt>
                <c:pt idx="315">
                  <c:v>121.31810368713033</c:v>
                </c:pt>
                <c:pt idx="316">
                  <c:v>121.31810368713033</c:v>
                </c:pt>
                <c:pt idx="317">
                  <c:v>121.31810368713033</c:v>
                </c:pt>
                <c:pt idx="318">
                  <c:v>121.31810368713033</c:v>
                </c:pt>
                <c:pt idx="319">
                  <c:v>121.31810368713033</c:v>
                </c:pt>
                <c:pt idx="320">
                  <c:v>121.31810368713033</c:v>
                </c:pt>
                <c:pt idx="321">
                  <c:v>121.31810368713033</c:v>
                </c:pt>
                <c:pt idx="322">
                  <c:v>121.31810368713033</c:v>
                </c:pt>
                <c:pt idx="323">
                  <c:v>121.31810368713033</c:v>
                </c:pt>
                <c:pt idx="324">
                  <c:v>121.31810368713033</c:v>
                </c:pt>
                <c:pt idx="325">
                  <c:v>121.31810368713033</c:v>
                </c:pt>
                <c:pt idx="326">
                  <c:v>121.31810368713033</c:v>
                </c:pt>
                <c:pt idx="327">
                  <c:v>121.31810368713033</c:v>
                </c:pt>
                <c:pt idx="328">
                  <c:v>121.31810368713033</c:v>
                </c:pt>
                <c:pt idx="329">
                  <c:v>121.31810368713033</c:v>
                </c:pt>
                <c:pt idx="330">
                  <c:v>121.31810368713033</c:v>
                </c:pt>
                <c:pt idx="331">
                  <c:v>121.31810368713033</c:v>
                </c:pt>
                <c:pt idx="332">
                  <c:v>121.31810368713033</c:v>
                </c:pt>
                <c:pt idx="333">
                  <c:v>121.31810368713033</c:v>
                </c:pt>
                <c:pt idx="334">
                  <c:v>122.94509782892074</c:v>
                </c:pt>
                <c:pt idx="335">
                  <c:v>122.94509782892074</c:v>
                </c:pt>
                <c:pt idx="336">
                  <c:v>122.94509782892074</c:v>
                </c:pt>
                <c:pt idx="337">
                  <c:v>122.94509782892074</c:v>
                </c:pt>
                <c:pt idx="338">
                  <c:v>122.94509782892074</c:v>
                </c:pt>
                <c:pt idx="339">
                  <c:v>122.94509782892074</c:v>
                </c:pt>
                <c:pt idx="340">
                  <c:v>122.94509782892074</c:v>
                </c:pt>
                <c:pt idx="341">
                  <c:v>122.94509782892074</c:v>
                </c:pt>
                <c:pt idx="342">
                  <c:v>122.94509782892074</c:v>
                </c:pt>
                <c:pt idx="343">
                  <c:v>122.94509782892074</c:v>
                </c:pt>
                <c:pt idx="344">
                  <c:v>122.94509782892074</c:v>
                </c:pt>
                <c:pt idx="345">
                  <c:v>122.94509782892074</c:v>
                </c:pt>
                <c:pt idx="346">
                  <c:v>122.94509782892074</c:v>
                </c:pt>
                <c:pt idx="347">
                  <c:v>122.94509782892074</c:v>
                </c:pt>
                <c:pt idx="348">
                  <c:v>122.94509782892074</c:v>
                </c:pt>
                <c:pt idx="349">
                  <c:v>122.94509782892074</c:v>
                </c:pt>
                <c:pt idx="350">
                  <c:v>122.94509782892074</c:v>
                </c:pt>
                <c:pt idx="351">
                  <c:v>122.94509782892074</c:v>
                </c:pt>
                <c:pt idx="352">
                  <c:v>122.94509782892074</c:v>
                </c:pt>
                <c:pt idx="353">
                  <c:v>122.94509782892074</c:v>
                </c:pt>
                <c:pt idx="354">
                  <c:v>122.94509782892074</c:v>
                </c:pt>
                <c:pt idx="355">
                  <c:v>122.94509782892074</c:v>
                </c:pt>
                <c:pt idx="356">
                  <c:v>122.94509782892074</c:v>
                </c:pt>
                <c:pt idx="357">
                  <c:v>122.94509782892074</c:v>
                </c:pt>
                <c:pt idx="358">
                  <c:v>122.94509782892074</c:v>
                </c:pt>
                <c:pt idx="359">
                  <c:v>122.94509782892074</c:v>
                </c:pt>
                <c:pt idx="360">
                  <c:v>122.94509782892074</c:v>
                </c:pt>
                <c:pt idx="361">
                  <c:v>122.94509782892074</c:v>
                </c:pt>
                <c:pt idx="362">
                  <c:v>122.94509782892074</c:v>
                </c:pt>
                <c:pt idx="363">
                  <c:v>122.94509782892074</c:v>
                </c:pt>
                <c:pt idx="364">
                  <c:v>122.94509782892074</c:v>
                </c:pt>
                <c:pt idx="365">
                  <c:v>114.30103680472605</c:v>
                </c:pt>
                <c:pt idx="366">
                  <c:v>114.30103680472605</c:v>
                </c:pt>
                <c:pt idx="367">
                  <c:v>114.30103680472605</c:v>
                </c:pt>
                <c:pt idx="368">
                  <c:v>114.30103680472605</c:v>
                </c:pt>
                <c:pt idx="369">
                  <c:v>114.30103680472605</c:v>
                </c:pt>
                <c:pt idx="370">
                  <c:v>114.30103680472605</c:v>
                </c:pt>
                <c:pt idx="371">
                  <c:v>114.30103680472605</c:v>
                </c:pt>
                <c:pt idx="372">
                  <c:v>114.30103680472605</c:v>
                </c:pt>
                <c:pt idx="373">
                  <c:v>114.30103680472605</c:v>
                </c:pt>
                <c:pt idx="374">
                  <c:v>114.30103680472605</c:v>
                </c:pt>
                <c:pt idx="375">
                  <c:v>114.30103680472605</c:v>
                </c:pt>
                <c:pt idx="376">
                  <c:v>114.30103680472605</c:v>
                </c:pt>
                <c:pt idx="377">
                  <c:v>114.30103680472605</c:v>
                </c:pt>
                <c:pt idx="378">
                  <c:v>114.30103680472605</c:v>
                </c:pt>
                <c:pt idx="379">
                  <c:v>114.30103680472605</c:v>
                </c:pt>
                <c:pt idx="380">
                  <c:v>114.30103680472605</c:v>
                </c:pt>
                <c:pt idx="381">
                  <c:v>114.30103680472605</c:v>
                </c:pt>
                <c:pt idx="382">
                  <c:v>114.30103680472605</c:v>
                </c:pt>
                <c:pt idx="383">
                  <c:v>114.30103680472605</c:v>
                </c:pt>
                <c:pt idx="384">
                  <c:v>114.30103680472605</c:v>
                </c:pt>
                <c:pt idx="385">
                  <c:v>114.30103680472605</c:v>
                </c:pt>
                <c:pt idx="386">
                  <c:v>114.30103680472605</c:v>
                </c:pt>
                <c:pt idx="387">
                  <c:v>114.30103680472605</c:v>
                </c:pt>
                <c:pt idx="388">
                  <c:v>114.30103680472605</c:v>
                </c:pt>
                <c:pt idx="389">
                  <c:v>114.30103680472605</c:v>
                </c:pt>
                <c:pt idx="390">
                  <c:v>114.30103680472605</c:v>
                </c:pt>
                <c:pt idx="391">
                  <c:v>114.30103680472605</c:v>
                </c:pt>
                <c:pt idx="392">
                  <c:v>114.30103680472605</c:v>
                </c:pt>
                <c:pt idx="393">
                  <c:v>114.30103680472605</c:v>
                </c:pt>
                <c:pt idx="394">
                  <c:v>114.30103680472605</c:v>
                </c:pt>
                <c:pt idx="395">
                  <c:v>114.30103680472605</c:v>
                </c:pt>
                <c:pt idx="396">
                  <c:v>98.235099808917553</c:v>
                </c:pt>
                <c:pt idx="397">
                  <c:v>98.235099808917553</c:v>
                </c:pt>
                <c:pt idx="398">
                  <c:v>98.235099808917553</c:v>
                </c:pt>
                <c:pt idx="399">
                  <c:v>98.235099808917553</c:v>
                </c:pt>
                <c:pt idx="400">
                  <c:v>98.235099808917553</c:v>
                </c:pt>
                <c:pt idx="401">
                  <c:v>98.235099808917553</c:v>
                </c:pt>
                <c:pt idx="402">
                  <c:v>98.235099808917553</c:v>
                </c:pt>
                <c:pt idx="403">
                  <c:v>98.235099808917553</c:v>
                </c:pt>
                <c:pt idx="404">
                  <c:v>98.235099808917553</c:v>
                </c:pt>
                <c:pt idx="405">
                  <c:v>98.235099808917553</c:v>
                </c:pt>
                <c:pt idx="406">
                  <c:v>98.235099808917553</c:v>
                </c:pt>
                <c:pt idx="407">
                  <c:v>98.235099808917553</c:v>
                </c:pt>
                <c:pt idx="408">
                  <c:v>98.235099808917553</c:v>
                </c:pt>
                <c:pt idx="409">
                  <c:v>98.235099808917553</c:v>
                </c:pt>
                <c:pt idx="410">
                  <c:v>98.235099808917553</c:v>
                </c:pt>
                <c:pt idx="411">
                  <c:v>98.235099808917553</c:v>
                </c:pt>
                <c:pt idx="412">
                  <c:v>98.235099808917553</c:v>
                </c:pt>
                <c:pt idx="413">
                  <c:v>98.235099808917553</c:v>
                </c:pt>
                <c:pt idx="414">
                  <c:v>98.235099808917553</c:v>
                </c:pt>
                <c:pt idx="415">
                  <c:v>98.235099808917553</c:v>
                </c:pt>
                <c:pt idx="416">
                  <c:v>98.235099808917553</c:v>
                </c:pt>
                <c:pt idx="417">
                  <c:v>98.235099808917553</c:v>
                </c:pt>
                <c:pt idx="418">
                  <c:v>98.235099808917553</c:v>
                </c:pt>
                <c:pt idx="419">
                  <c:v>98.235099808917553</c:v>
                </c:pt>
                <c:pt idx="420">
                  <c:v>98.235099808917553</c:v>
                </c:pt>
                <c:pt idx="421">
                  <c:v>98.235099808917553</c:v>
                </c:pt>
                <c:pt idx="422">
                  <c:v>98.235099808917553</c:v>
                </c:pt>
                <c:pt idx="423">
                  <c:v>98.235099808917553</c:v>
                </c:pt>
                <c:pt idx="424">
                  <c:v>98.235099808917553</c:v>
                </c:pt>
                <c:pt idx="425">
                  <c:v>98.235099808917553</c:v>
                </c:pt>
                <c:pt idx="426">
                  <c:v>78.450161997666385</c:v>
                </c:pt>
                <c:pt idx="427">
                  <c:v>78.450161997666385</c:v>
                </c:pt>
                <c:pt idx="428">
                  <c:v>78.450161997666385</c:v>
                </c:pt>
                <c:pt idx="429">
                  <c:v>78.450161997666385</c:v>
                </c:pt>
                <c:pt idx="430">
                  <c:v>78.450161997666385</c:v>
                </c:pt>
                <c:pt idx="431">
                  <c:v>78.450161997666385</c:v>
                </c:pt>
                <c:pt idx="432">
                  <c:v>78.450161997666385</c:v>
                </c:pt>
                <c:pt idx="433">
                  <c:v>78.450161997666385</c:v>
                </c:pt>
                <c:pt idx="434">
                  <c:v>78.450161997666385</c:v>
                </c:pt>
                <c:pt idx="435">
                  <c:v>78.450161997666385</c:v>
                </c:pt>
                <c:pt idx="436">
                  <c:v>78.450161997666385</c:v>
                </c:pt>
                <c:pt idx="437">
                  <c:v>78.450161997666385</c:v>
                </c:pt>
                <c:pt idx="438">
                  <c:v>78.450161997666385</c:v>
                </c:pt>
                <c:pt idx="439">
                  <c:v>78.450161997666385</c:v>
                </c:pt>
                <c:pt idx="440">
                  <c:v>78.450161997666385</c:v>
                </c:pt>
                <c:pt idx="441">
                  <c:v>78.450161997666385</c:v>
                </c:pt>
                <c:pt idx="442">
                  <c:v>78.450161997666385</c:v>
                </c:pt>
                <c:pt idx="443">
                  <c:v>78.450161997666385</c:v>
                </c:pt>
                <c:pt idx="444">
                  <c:v>78.450161997666385</c:v>
                </c:pt>
                <c:pt idx="445">
                  <c:v>78.450161997666385</c:v>
                </c:pt>
                <c:pt idx="446">
                  <c:v>78.450161997666385</c:v>
                </c:pt>
                <c:pt idx="447">
                  <c:v>78.450161997666385</c:v>
                </c:pt>
                <c:pt idx="448">
                  <c:v>78.450161997666385</c:v>
                </c:pt>
                <c:pt idx="449">
                  <c:v>78.450161997666385</c:v>
                </c:pt>
                <c:pt idx="450">
                  <c:v>78.450161997666385</c:v>
                </c:pt>
                <c:pt idx="451">
                  <c:v>78.450161997666385</c:v>
                </c:pt>
                <c:pt idx="452">
                  <c:v>78.450161997666385</c:v>
                </c:pt>
                <c:pt idx="453">
                  <c:v>78.450161997666385</c:v>
                </c:pt>
                <c:pt idx="454">
                  <c:v>78.450161997666385</c:v>
                </c:pt>
                <c:pt idx="455">
                  <c:v>78.450161997666385</c:v>
                </c:pt>
                <c:pt idx="456">
                  <c:v>78.450161997666385</c:v>
                </c:pt>
                <c:pt idx="457">
                  <c:v>58.275753843914472</c:v>
                </c:pt>
                <c:pt idx="458">
                  <c:v>58.275753843914472</c:v>
                </c:pt>
                <c:pt idx="459">
                  <c:v>58.275753843914472</c:v>
                </c:pt>
                <c:pt idx="460">
                  <c:v>58.275753843914472</c:v>
                </c:pt>
                <c:pt idx="461">
                  <c:v>58.275753843914472</c:v>
                </c:pt>
                <c:pt idx="462">
                  <c:v>58.275753843914472</c:v>
                </c:pt>
                <c:pt idx="463">
                  <c:v>58.275753843914472</c:v>
                </c:pt>
                <c:pt idx="464">
                  <c:v>58.275753843914472</c:v>
                </c:pt>
                <c:pt idx="465">
                  <c:v>58.275753843914472</c:v>
                </c:pt>
                <c:pt idx="466">
                  <c:v>58.275753843914472</c:v>
                </c:pt>
                <c:pt idx="467">
                  <c:v>58.275753843914472</c:v>
                </c:pt>
                <c:pt idx="468">
                  <c:v>58.275753843914472</c:v>
                </c:pt>
                <c:pt idx="469">
                  <c:v>58.275753843914472</c:v>
                </c:pt>
                <c:pt idx="470">
                  <c:v>58.275753843914472</c:v>
                </c:pt>
                <c:pt idx="471">
                  <c:v>58.275753843914472</c:v>
                </c:pt>
                <c:pt idx="472">
                  <c:v>58.275753843914472</c:v>
                </c:pt>
                <c:pt idx="473">
                  <c:v>58.275753843914472</c:v>
                </c:pt>
                <c:pt idx="474">
                  <c:v>58.275753843914472</c:v>
                </c:pt>
                <c:pt idx="475">
                  <c:v>58.275753843914472</c:v>
                </c:pt>
                <c:pt idx="476">
                  <c:v>58.275753843914472</c:v>
                </c:pt>
                <c:pt idx="477">
                  <c:v>58.275753843914472</c:v>
                </c:pt>
                <c:pt idx="478">
                  <c:v>58.275753843914472</c:v>
                </c:pt>
                <c:pt idx="479">
                  <c:v>58.275753843914472</c:v>
                </c:pt>
                <c:pt idx="480">
                  <c:v>58.275753843914472</c:v>
                </c:pt>
                <c:pt idx="481">
                  <c:v>58.275753843914472</c:v>
                </c:pt>
                <c:pt idx="482">
                  <c:v>58.275753843914472</c:v>
                </c:pt>
                <c:pt idx="483">
                  <c:v>58.275753843914472</c:v>
                </c:pt>
                <c:pt idx="484">
                  <c:v>58.275753843914472</c:v>
                </c:pt>
                <c:pt idx="485">
                  <c:v>58.275753843914472</c:v>
                </c:pt>
                <c:pt idx="486">
                  <c:v>58.275753843914472</c:v>
                </c:pt>
                <c:pt idx="487">
                  <c:v>49.266436941692675</c:v>
                </c:pt>
                <c:pt idx="488">
                  <c:v>49.266436941692675</c:v>
                </c:pt>
                <c:pt idx="489">
                  <c:v>49.266436941692675</c:v>
                </c:pt>
                <c:pt idx="490">
                  <c:v>49.266436941692675</c:v>
                </c:pt>
                <c:pt idx="491">
                  <c:v>49.266436941692675</c:v>
                </c:pt>
                <c:pt idx="492">
                  <c:v>49.266436941692675</c:v>
                </c:pt>
                <c:pt idx="493">
                  <c:v>49.266436941692675</c:v>
                </c:pt>
                <c:pt idx="494">
                  <c:v>49.266436941692675</c:v>
                </c:pt>
                <c:pt idx="495">
                  <c:v>49.266436941692675</c:v>
                </c:pt>
                <c:pt idx="496">
                  <c:v>49.266436941692675</c:v>
                </c:pt>
                <c:pt idx="497">
                  <c:v>49.266436941692675</c:v>
                </c:pt>
                <c:pt idx="498">
                  <c:v>49.266436941692675</c:v>
                </c:pt>
                <c:pt idx="499">
                  <c:v>49.266436941692675</c:v>
                </c:pt>
                <c:pt idx="500">
                  <c:v>49.266436941692675</c:v>
                </c:pt>
                <c:pt idx="501">
                  <c:v>49.266436941692675</c:v>
                </c:pt>
                <c:pt idx="502">
                  <c:v>49.266436941692675</c:v>
                </c:pt>
                <c:pt idx="503">
                  <c:v>49.266436941692675</c:v>
                </c:pt>
                <c:pt idx="504">
                  <c:v>49.266436941692675</c:v>
                </c:pt>
                <c:pt idx="505">
                  <c:v>49.266436941692675</c:v>
                </c:pt>
                <c:pt idx="506">
                  <c:v>49.266436941692675</c:v>
                </c:pt>
                <c:pt idx="507">
                  <c:v>49.266436941692675</c:v>
                </c:pt>
                <c:pt idx="508">
                  <c:v>49.266436941692675</c:v>
                </c:pt>
                <c:pt idx="509">
                  <c:v>49.266436941692675</c:v>
                </c:pt>
                <c:pt idx="510">
                  <c:v>49.266436941692675</c:v>
                </c:pt>
                <c:pt idx="511">
                  <c:v>49.266436941692675</c:v>
                </c:pt>
                <c:pt idx="512">
                  <c:v>49.266436941692675</c:v>
                </c:pt>
                <c:pt idx="513">
                  <c:v>49.266436941692675</c:v>
                </c:pt>
                <c:pt idx="514">
                  <c:v>49.266436941692675</c:v>
                </c:pt>
                <c:pt idx="515">
                  <c:v>49.266436941692675</c:v>
                </c:pt>
                <c:pt idx="516">
                  <c:v>49.266436941692675</c:v>
                </c:pt>
                <c:pt idx="517">
                  <c:v>49.266436941692675</c:v>
                </c:pt>
                <c:pt idx="518">
                  <c:v>73.282896405397366</c:v>
                </c:pt>
                <c:pt idx="519">
                  <c:v>73.282896405397366</c:v>
                </c:pt>
                <c:pt idx="520">
                  <c:v>73.282896405397366</c:v>
                </c:pt>
                <c:pt idx="521">
                  <c:v>73.282896405397366</c:v>
                </c:pt>
                <c:pt idx="522">
                  <c:v>73.282896405397366</c:v>
                </c:pt>
                <c:pt idx="523">
                  <c:v>73.282896405397366</c:v>
                </c:pt>
                <c:pt idx="524">
                  <c:v>73.282896405397366</c:v>
                </c:pt>
                <c:pt idx="525">
                  <c:v>73.282896405397366</c:v>
                </c:pt>
                <c:pt idx="526">
                  <c:v>73.282896405397366</c:v>
                </c:pt>
                <c:pt idx="527">
                  <c:v>73.282896405397366</c:v>
                </c:pt>
                <c:pt idx="528">
                  <c:v>73.282896405397366</c:v>
                </c:pt>
                <c:pt idx="529">
                  <c:v>73.282896405397366</c:v>
                </c:pt>
                <c:pt idx="530">
                  <c:v>73.282896405397366</c:v>
                </c:pt>
                <c:pt idx="531">
                  <c:v>73.282896405397366</c:v>
                </c:pt>
                <c:pt idx="532">
                  <c:v>73.282896405397366</c:v>
                </c:pt>
                <c:pt idx="533">
                  <c:v>73.282896405397366</c:v>
                </c:pt>
                <c:pt idx="534">
                  <c:v>73.282896405397366</c:v>
                </c:pt>
                <c:pt idx="535">
                  <c:v>73.282896405397366</c:v>
                </c:pt>
                <c:pt idx="536">
                  <c:v>73.282896405397366</c:v>
                </c:pt>
                <c:pt idx="537">
                  <c:v>73.282896405397366</c:v>
                </c:pt>
                <c:pt idx="538">
                  <c:v>73.282896405397366</c:v>
                </c:pt>
                <c:pt idx="539">
                  <c:v>73.282896405397366</c:v>
                </c:pt>
                <c:pt idx="540">
                  <c:v>73.282896405397366</c:v>
                </c:pt>
                <c:pt idx="541">
                  <c:v>73.282896405397366</c:v>
                </c:pt>
                <c:pt idx="542">
                  <c:v>73.282896405397366</c:v>
                </c:pt>
                <c:pt idx="543">
                  <c:v>73.282896405397366</c:v>
                </c:pt>
                <c:pt idx="544">
                  <c:v>73.282896405397366</c:v>
                </c:pt>
                <c:pt idx="545">
                  <c:v>73.282896405397366</c:v>
                </c:pt>
                <c:pt idx="546">
                  <c:v>73.282896405397366</c:v>
                </c:pt>
                <c:pt idx="547">
                  <c:v>73.282896405397366</c:v>
                </c:pt>
                <c:pt idx="548">
                  <c:v>73.282896405397366</c:v>
                </c:pt>
                <c:pt idx="549">
                  <c:v>90.054679965116563</c:v>
                </c:pt>
                <c:pt idx="550">
                  <c:v>90.054679965116563</c:v>
                </c:pt>
                <c:pt idx="551">
                  <c:v>90.054679965116563</c:v>
                </c:pt>
                <c:pt idx="552">
                  <c:v>90.054679965116563</c:v>
                </c:pt>
                <c:pt idx="553">
                  <c:v>90.054679965116563</c:v>
                </c:pt>
                <c:pt idx="554">
                  <c:v>90.054679965116563</c:v>
                </c:pt>
                <c:pt idx="555">
                  <c:v>90.054679965116563</c:v>
                </c:pt>
                <c:pt idx="556">
                  <c:v>90.054679965116563</c:v>
                </c:pt>
                <c:pt idx="557">
                  <c:v>90.054679965116563</c:v>
                </c:pt>
                <c:pt idx="558">
                  <c:v>90.054679965116563</c:v>
                </c:pt>
                <c:pt idx="559">
                  <c:v>90.054679965116563</c:v>
                </c:pt>
                <c:pt idx="560">
                  <c:v>90.054679965116563</c:v>
                </c:pt>
                <c:pt idx="561">
                  <c:v>90.054679965116563</c:v>
                </c:pt>
                <c:pt idx="562">
                  <c:v>90.054679965116563</c:v>
                </c:pt>
                <c:pt idx="563">
                  <c:v>90.054679965116563</c:v>
                </c:pt>
                <c:pt idx="564">
                  <c:v>90.054679965116563</c:v>
                </c:pt>
                <c:pt idx="565">
                  <c:v>90.054679965116563</c:v>
                </c:pt>
                <c:pt idx="566">
                  <c:v>90.054679965116563</c:v>
                </c:pt>
                <c:pt idx="567">
                  <c:v>90.054679965116563</c:v>
                </c:pt>
                <c:pt idx="568">
                  <c:v>90.054679965116563</c:v>
                </c:pt>
                <c:pt idx="569">
                  <c:v>90.054679965116563</c:v>
                </c:pt>
                <c:pt idx="570">
                  <c:v>90.054679965116563</c:v>
                </c:pt>
                <c:pt idx="571">
                  <c:v>90.054679965116563</c:v>
                </c:pt>
                <c:pt idx="572">
                  <c:v>90.054679965116563</c:v>
                </c:pt>
                <c:pt idx="573">
                  <c:v>90.054679965116563</c:v>
                </c:pt>
                <c:pt idx="574">
                  <c:v>90.054679965116563</c:v>
                </c:pt>
                <c:pt idx="575">
                  <c:v>90.054679965116563</c:v>
                </c:pt>
                <c:pt idx="576">
                  <c:v>90.054679965116563</c:v>
                </c:pt>
                <c:pt idx="577">
                  <c:v>90.054679965116563</c:v>
                </c:pt>
                <c:pt idx="578">
                  <c:v>113.5331358982037</c:v>
                </c:pt>
                <c:pt idx="579">
                  <c:v>113.5331358982037</c:v>
                </c:pt>
                <c:pt idx="580">
                  <c:v>113.5331358982037</c:v>
                </c:pt>
                <c:pt idx="581">
                  <c:v>113.5331358982037</c:v>
                </c:pt>
                <c:pt idx="582">
                  <c:v>113.5331358982037</c:v>
                </c:pt>
                <c:pt idx="583">
                  <c:v>113.5331358982037</c:v>
                </c:pt>
                <c:pt idx="584">
                  <c:v>113.5331358982037</c:v>
                </c:pt>
                <c:pt idx="585">
                  <c:v>113.5331358982037</c:v>
                </c:pt>
                <c:pt idx="586">
                  <c:v>113.5331358982037</c:v>
                </c:pt>
                <c:pt idx="587">
                  <c:v>113.5331358982037</c:v>
                </c:pt>
                <c:pt idx="588">
                  <c:v>113.5331358982037</c:v>
                </c:pt>
                <c:pt idx="589">
                  <c:v>113.5331358982037</c:v>
                </c:pt>
                <c:pt idx="590">
                  <c:v>113.5331358982037</c:v>
                </c:pt>
                <c:pt idx="591">
                  <c:v>113.5331358982037</c:v>
                </c:pt>
                <c:pt idx="592">
                  <c:v>113.5331358982037</c:v>
                </c:pt>
                <c:pt idx="593">
                  <c:v>113.5331358982037</c:v>
                </c:pt>
                <c:pt idx="594">
                  <c:v>113.5331358982037</c:v>
                </c:pt>
                <c:pt idx="595">
                  <c:v>113.5331358982037</c:v>
                </c:pt>
                <c:pt idx="596">
                  <c:v>113.5331358982037</c:v>
                </c:pt>
                <c:pt idx="597">
                  <c:v>113.5331358982037</c:v>
                </c:pt>
                <c:pt idx="598">
                  <c:v>113.5331358982037</c:v>
                </c:pt>
                <c:pt idx="599">
                  <c:v>113.5331358982037</c:v>
                </c:pt>
                <c:pt idx="600">
                  <c:v>113.5331358982037</c:v>
                </c:pt>
                <c:pt idx="601">
                  <c:v>113.5331358982037</c:v>
                </c:pt>
                <c:pt idx="602">
                  <c:v>113.5331358982037</c:v>
                </c:pt>
                <c:pt idx="603">
                  <c:v>113.5331358982037</c:v>
                </c:pt>
                <c:pt idx="604">
                  <c:v>113.5331358982037</c:v>
                </c:pt>
                <c:pt idx="605">
                  <c:v>113.5331358982037</c:v>
                </c:pt>
                <c:pt idx="606">
                  <c:v>113.5331358982037</c:v>
                </c:pt>
                <c:pt idx="607">
                  <c:v>113.5331358982037</c:v>
                </c:pt>
                <c:pt idx="608">
                  <c:v>113.5331358982037</c:v>
                </c:pt>
                <c:pt idx="609">
                  <c:v>129.39005995121721</c:v>
                </c:pt>
                <c:pt idx="610">
                  <c:v>129.39005995121721</c:v>
                </c:pt>
                <c:pt idx="611">
                  <c:v>129.39005995121721</c:v>
                </c:pt>
                <c:pt idx="612">
                  <c:v>129.39005995121721</c:v>
                </c:pt>
                <c:pt idx="613">
                  <c:v>129.39005995121721</c:v>
                </c:pt>
                <c:pt idx="614">
                  <c:v>129.39005995121721</c:v>
                </c:pt>
                <c:pt idx="615">
                  <c:v>129.39005995121721</c:v>
                </c:pt>
                <c:pt idx="616">
                  <c:v>129.39005995121721</c:v>
                </c:pt>
                <c:pt idx="617">
                  <c:v>129.39005995121721</c:v>
                </c:pt>
                <c:pt idx="618">
                  <c:v>129.39005995121721</c:v>
                </c:pt>
                <c:pt idx="619">
                  <c:v>129.39005995121721</c:v>
                </c:pt>
                <c:pt idx="620">
                  <c:v>129.39005995121721</c:v>
                </c:pt>
                <c:pt idx="621">
                  <c:v>129.39005995121721</c:v>
                </c:pt>
                <c:pt idx="622">
                  <c:v>129.39005995121721</c:v>
                </c:pt>
                <c:pt idx="623">
                  <c:v>129.39005995121721</c:v>
                </c:pt>
                <c:pt idx="624">
                  <c:v>129.39005995121721</c:v>
                </c:pt>
                <c:pt idx="625">
                  <c:v>129.39005995121721</c:v>
                </c:pt>
                <c:pt idx="626">
                  <c:v>129.39005995121721</c:v>
                </c:pt>
                <c:pt idx="627">
                  <c:v>129.39005995121721</c:v>
                </c:pt>
                <c:pt idx="628">
                  <c:v>129.39005995121721</c:v>
                </c:pt>
                <c:pt idx="629">
                  <c:v>129.39005995121721</c:v>
                </c:pt>
                <c:pt idx="630">
                  <c:v>129.39005995121721</c:v>
                </c:pt>
                <c:pt idx="631">
                  <c:v>129.39005995121721</c:v>
                </c:pt>
                <c:pt idx="632">
                  <c:v>129.39005995121721</c:v>
                </c:pt>
                <c:pt idx="633">
                  <c:v>129.39005995121721</c:v>
                </c:pt>
                <c:pt idx="634">
                  <c:v>129.39005995121721</c:v>
                </c:pt>
                <c:pt idx="635">
                  <c:v>129.39005995121721</c:v>
                </c:pt>
                <c:pt idx="636">
                  <c:v>129.39005995121721</c:v>
                </c:pt>
                <c:pt idx="637">
                  <c:v>129.39005995121721</c:v>
                </c:pt>
                <c:pt idx="638">
                  <c:v>129.39005995121721</c:v>
                </c:pt>
                <c:pt idx="639">
                  <c:v>150.09990369972269</c:v>
                </c:pt>
                <c:pt idx="640">
                  <c:v>150.09990369972269</c:v>
                </c:pt>
                <c:pt idx="641">
                  <c:v>150.09990369972269</c:v>
                </c:pt>
                <c:pt idx="642">
                  <c:v>150.09990369972269</c:v>
                </c:pt>
                <c:pt idx="643">
                  <c:v>150.09990369972269</c:v>
                </c:pt>
                <c:pt idx="644">
                  <c:v>150.09990369972269</c:v>
                </c:pt>
                <c:pt idx="645">
                  <c:v>150.09990369972269</c:v>
                </c:pt>
                <c:pt idx="646">
                  <c:v>150.09990369972269</c:v>
                </c:pt>
                <c:pt idx="647">
                  <c:v>150.09990369972269</c:v>
                </c:pt>
                <c:pt idx="648">
                  <c:v>150.09990369972269</c:v>
                </c:pt>
                <c:pt idx="649">
                  <c:v>150.09990369972269</c:v>
                </c:pt>
                <c:pt idx="650">
                  <c:v>150.09990369972269</c:v>
                </c:pt>
                <c:pt idx="651">
                  <c:v>150.09990369972269</c:v>
                </c:pt>
                <c:pt idx="652">
                  <c:v>150.09990369972269</c:v>
                </c:pt>
                <c:pt idx="653">
                  <c:v>150.09990369972269</c:v>
                </c:pt>
                <c:pt idx="654">
                  <c:v>150.09990369972269</c:v>
                </c:pt>
                <c:pt idx="655">
                  <c:v>150.09990369972269</c:v>
                </c:pt>
                <c:pt idx="656">
                  <c:v>150.09990369972269</c:v>
                </c:pt>
                <c:pt idx="657">
                  <c:v>150.09990369972269</c:v>
                </c:pt>
                <c:pt idx="658">
                  <c:v>150.09990369972269</c:v>
                </c:pt>
                <c:pt idx="659">
                  <c:v>150.09990369972269</c:v>
                </c:pt>
                <c:pt idx="660">
                  <c:v>150.09990369972269</c:v>
                </c:pt>
                <c:pt idx="661">
                  <c:v>150.09990369972269</c:v>
                </c:pt>
                <c:pt idx="662">
                  <c:v>150.09990369972269</c:v>
                </c:pt>
                <c:pt idx="663">
                  <c:v>150.09990369972269</c:v>
                </c:pt>
                <c:pt idx="664">
                  <c:v>150.09990369972269</c:v>
                </c:pt>
                <c:pt idx="665">
                  <c:v>150.09990369972269</c:v>
                </c:pt>
                <c:pt idx="666">
                  <c:v>150.09990369972269</c:v>
                </c:pt>
                <c:pt idx="667">
                  <c:v>150.09990369972269</c:v>
                </c:pt>
                <c:pt idx="668">
                  <c:v>150.09990369972269</c:v>
                </c:pt>
                <c:pt idx="669">
                  <c:v>150.09990369972269</c:v>
                </c:pt>
                <c:pt idx="670">
                  <c:v>155.0258323662483</c:v>
                </c:pt>
                <c:pt idx="671">
                  <c:v>155.0258323662483</c:v>
                </c:pt>
                <c:pt idx="672">
                  <c:v>155.0258323662483</c:v>
                </c:pt>
                <c:pt idx="673">
                  <c:v>155.0258323662483</c:v>
                </c:pt>
                <c:pt idx="674">
                  <c:v>155.0258323662483</c:v>
                </c:pt>
                <c:pt idx="675">
                  <c:v>155.0258323662483</c:v>
                </c:pt>
                <c:pt idx="676">
                  <c:v>155.0258323662483</c:v>
                </c:pt>
                <c:pt idx="677">
                  <c:v>155.0258323662483</c:v>
                </c:pt>
                <c:pt idx="678">
                  <c:v>155.0258323662483</c:v>
                </c:pt>
                <c:pt idx="679">
                  <c:v>155.0258323662483</c:v>
                </c:pt>
                <c:pt idx="680">
                  <c:v>155.0258323662483</c:v>
                </c:pt>
                <c:pt idx="681">
                  <c:v>155.0258323662483</c:v>
                </c:pt>
                <c:pt idx="682">
                  <c:v>155.0258323662483</c:v>
                </c:pt>
                <c:pt idx="683">
                  <c:v>155.0258323662483</c:v>
                </c:pt>
                <c:pt idx="684">
                  <c:v>155.0258323662483</c:v>
                </c:pt>
                <c:pt idx="685">
                  <c:v>155.0258323662483</c:v>
                </c:pt>
                <c:pt idx="686">
                  <c:v>155.0258323662483</c:v>
                </c:pt>
                <c:pt idx="687">
                  <c:v>155.0258323662483</c:v>
                </c:pt>
                <c:pt idx="688">
                  <c:v>155.0258323662483</c:v>
                </c:pt>
                <c:pt idx="689">
                  <c:v>155.0258323662483</c:v>
                </c:pt>
                <c:pt idx="690">
                  <c:v>155.0258323662483</c:v>
                </c:pt>
                <c:pt idx="691">
                  <c:v>155.0258323662483</c:v>
                </c:pt>
                <c:pt idx="692">
                  <c:v>155.0258323662483</c:v>
                </c:pt>
                <c:pt idx="693">
                  <c:v>155.0258323662483</c:v>
                </c:pt>
                <c:pt idx="694">
                  <c:v>155.0258323662483</c:v>
                </c:pt>
                <c:pt idx="695">
                  <c:v>155.0258323662483</c:v>
                </c:pt>
                <c:pt idx="696">
                  <c:v>155.0258323662483</c:v>
                </c:pt>
                <c:pt idx="697">
                  <c:v>155.0258323662483</c:v>
                </c:pt>
                <c:pt idx="698">
                  <c:v>155.0258323662483</c:v>
                </c:pt>
                <c:pt idx="699">
                  <c:v>155.0258323662483</c:v>
                </c:pt>
                <c:pt idx="700">
                  <c:v>158.96840381755061</c:v>
                </c:pt>
                <c:pt idx="701">
                  <c:v>158.96840381755061</c:v>
                </c:pt>
                <c:pt idx="702">
                  <c:v>158.96840381755061</c:v>
                </c:pt>
                <c:pt idx="703">
                  <c:v>158.96840381755061</c:v>
                </c:pt>
                <c:pt idx="704">
                  <c:v>158.96840381755061</c:v>
                </c:pt>
                <c:pt idx="705">
                  <c:v>158.96840381755061</c:v>
                </c:pt>
                <c:pt idx="706">
                  <c:v>158.96840381755061</c:v>
                </c:pt>
                <c:pt idx="707">
                  <c:v>158.96840381755061</c:v>
                </c:pt>
                <c:pt idx="708">
                  <c:v>158.96840381755061</c:v>
                </c:pt>
                <c:pt idx="709">
                  <c:v>158.96840381755061</c:v>
                </c:pt>
                <c:pt idx="710">
                  <c:v>158.96840381755061</c:v>
                </c:pt>
                <c:pt idx="711">
                  <c:v>158.96840381755061</c:v>
                </c:pt>
                <c:pt idx="712">
                  <c:v>158.96840381755061</c:v>
                </c:pt>
                <c:pt idx="713">
                  <c:v>158.96840381755061</c:v>
                </c:pt>
                <c:pt idx="714">
                  <c:v>158.96840381755061</c:v>
                </c:pt>
                <c:pt idx="715">
                  <c:v>158.96840381755061</c:v>
                </c:pt>
                <c:pt idx="716">
                  <c:v>158.96840381755061</c:v>
                </c:pt>
                <c:pt idx="717">
                  <c:v>158.96840381755061</c:v>
                </c:pt>
                <c:pt idx="718">
                  <c:v>158.96840381755061</c:v>
                </c:pt>
                <c:pt idx="719">
                  <c:v>158.96840381755061</c:v>
                </c:pt>
                <c:pt idx="720">
                  <c:v>158.96840381755061</c:v>
                </c:pt>
                <c:pt idx="721">
                  <c:v>158.96840381755061</c:v>
                </c:pt>
                <c:pt idx="722">
                  <c:v>158.96840381755061</c:v>
                </c:pt>
                <c:pt idx="723">
                  <c:v>158.96840381755061</c:v>
                </c:pt>
                <c:pt idx="724">
                  <c:v>158.96840381755061</c:v>
                </c:pt>
                <c:pt idx="725">
                  <c:v>158.96840381755061</c:v>
                </c:pt>
                <c:pt idx="726">
                  <c:v>158.96840381755061</c:v>
                </c:pt>
                <c:pt idx="727">
                  <c:v>158.96840381755061</c:v>
                </c:pt>
                <c:pt idx="728">
                  <c:v>158.96840381755061</c:v>
                </c:pt>
                <c:pt idx="729">
                  <c:v>158.96840381755061</c:v>
                </c:pt>
                <c:pt idx="730">
                  <c:v>158.96840381755061</c:v>
                </c:pt>
                <c:pt idx="731">
                  <c:v>148.15850075746005</c:v>
                </c:pt>
                <c:pt idx="732">
                  <c:v>148.15850075746005</c:v>
                </c:pt>
                <c:pt idx="733">
                  <c:v>148.15850075746005</c:v>
                </c:pt>
                <c:pt idx="734">
                  <c:v>148.15850075746005</c:v>
                </c:pt>
                <c:pt idx="735">
                  <c:v>148.15850075746005</c:v>
                </c:pt>
                <c:pt idx="736">
                  <c:v>148.15850075746005</c:v>
                </c:pt>
                <c:pt idx="737">
                  <c:v>148.15850075746005</c:v>
                </c:pt>
                <c:pt idx="738">
                  <c:v>148.15850075746005</c:v>
                </c:pt>
                <c:pt idx="739">
                  <c:v>148.15850075746005</c:v>
                </c:pt>
                <c:pt idx="740">
                  <c:v>148.15850075746005</c:v>
                </c:pt>
                <c:pt idx="741">
                  <c:v>148.15850075746005</c:v>
                </c:pt>
                <c:pt idx="742">
                  <c:v>148.15850075746005</c:v>
                </c:pt>
                <c:pt idx="743">
                  <c:v>148.15850075746005</c:v>
                </c:pt>
                <c:pt idx="744">
                  <c:v>148.15850075746005</c:v>
                </c:pt>
                <c:pt idx="745">
                  <c:v>148.15850075746005</c:v>
                </c:pt>
                <c:pt idx="746">
                  <c:v>148.15850075746005</c:v>
                </c:pt>
                <c:pt idx="747">
                  <c:v>148.15850075746005</c:v>
                </c:pt>
                <c:pt idx="748">
                  <c:v>148.15850075746005</c:v>
                </c:pt>
                <c:pt idx="749">
                  <c:v>148.15850075746005</c:v>
                </c:pt>
                <c:pt idx="750">
                  <c:v>148.15850075746005</c:v>
                </c:pt>
                <c:pt idx="751">
                  <c:v>148.15850075746005</c:v>
                </c:pt>
                <c:pt idx="752">
                  <c:v>148.15850075746005</c:v>
                </c:pt>
                <c:pt idx="753">
                  <c:v>148.15850075746005</c:v>
                </c:pt>
                <c:pt idx="754">
                  <c:v>148.15850075746005</c:v>
                </c:pt>
                <c:pt idx="755">
                  <c:v>148.15850075746005</c:v>
                </c:pt>
                <c:pt idx="756">
                  <c:v>148.15850075746005</c:v>
                </c:pt>
                <c:pt idx="757">
                  <c:v>148.15850075746005</c:v>
                </c:pt>
                <c:pt idx="758">
                  <c:v>148.15850075746005</c:v>
                </c:pt>
                <c:pt idx="759">
                  <c:v>148.15850075746005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88.341710420632666</c:v>
                </c:pt>
                <c:pt idx="1">
                  <c:v>88.341710420632666</c:v>
                </c:pt>
                <c:pt idx="2">
                  <c:v>88.341710420632666</c:v>
                </c:pt>
                <c:pt idx="3">
                  <c:v>88.341710420632666</c:v>
                </c:pt>
                <c:pt idx="4">
                  <c:v>88.341710420632666</c:v>
                </c:pt>
                <c:pt idx="5">
                  <c:v>88.341710420632666</c:v>
                </c:pt>
                <c:pt idx="6">
                  <c:v>88.341710420632666</c:v>
                </c:pt>
                <c:pt idx="7">
                  <c:v>88.341710420632666</c:v>
                </c:pt>
                <c:pt idx="8">
                  <c:v>88.341710420632666</c:v>
                </c:pt>
                <c:pt idx="9">
                  <c:v>88.341710420632666</c:v>
                </c:pt>
                <c:pt idx="10">
                  <c:v>88.341710420632666</c:v>
                </c:pt>
                <c:pt idx="11">
                  <c:v>88.341710420632666</c:v>
                </c:pt>
                <c:pt idx="12">
                  <c:v>50.748120999999998</c:v>
                </c:pt>
                <c:pt idx="13">
                  <c:v>88.341710420632666</c:v>
                </c:pt>
                <c:pt idx="14">
                  <c:v>88.341710420632666</c:v>
                </c:pt>
                <c:pt idx="15">
                  <c:v>88.341710420632666</c:v>
                </c:pt>
                <c:pt idx="16">
                  <c:v>88.341710420632666</c:v>
                </c:pt>
                <c:pt idx="17">
                  <c:v>88.341710420632666</c:v>
                </c:pt>
                <c:pt idx="18">
                  <c:v>88.341710420632666</c:v>
                </c:pt>
                <c:pt idx="19">
                  <c:v>88.341710420632666</c:v>
                </c:pt>
                <c:pt idx="20">
                  <c:v>88.341710420632666</c:v>
                </c:pt>
                <c:pt idx="21">
                  <c:v>88.341710420632666</c:v>
                </c:pt>
                <c:pt idx="22">
                  <c:v>88.341710420632666</c:v>
                </c:pt>
                <c:pt idx="23">
                  <c:v>88.341710420632666</c:v>
                </c:pt>
                <c:pt idx="24">
                  <c:v>88.341710420632666</c:v>
                </c:pt>
                <c:pt idx="25">
                  <c:v>88.341710420632666</c:v>
                </c:pt>
                <c:pt idx="26">
                  <c:v>88.341710420632666</c:v>
                </c:pt>
                <c:pt idx="27">
                  <c:v>88.341710420632666</c:v>
                </c:pt>
                <c:pt idx="28">
                  <c:v>79.453776999999988</c:v>
                </c:pt>
                <c:pt idx="29">
                  <c:v>86.174580000000006</c:v>
                </c:pt>
                <c:pt idx="30">
                  <c:v>88.341710420632666</c:v>
                </c:pt>
                <c:pt idx="31">
                  <c:v>75.609278170403002</c:v>
                </c:pt>
                <c:pt idx="32">
                  <c:v>75.609278170403002</c:v>
                </c:pt>
                <c:pt idx="33">
                  <c:v>75.609278170403002</c:v>
                </c:pt>
                <c:pt idx="34">
                  <c:v>75.609278170403002</c:v>
                </c:pt>
                <c:pt idx="35">
                  <c:v>75.609278170403002</c:v>
                </c:pt>
                <c:pt idx="36">
                  <c:v>75.609278170403002</c:v>
                </c:pt>
                <c:pt idx="37">
                  <c:v>75.609278170403002</c:v>
                </c:pt>
                <c:pt idx="38">
                  <c:v>75.609278170403002</c:v>
                </c:pt>
                <c:pt idx="39">
                  <c:v>75.609278170403002</c:v>
                </c:pt>
                <c:pt idx="40">
                  <c:v>75.609278170403002</c:v>
                </c:pt>
                <c:pt idx="41">
                  <c:v>75.609278170403002</c:v>
                </c:pt>
                <c:pt idx="42">
                  <c:v>44.881042000000001</c:v>
                </c:pt>
                <c:pt idx="43">
                  <c:v>43.219239000000002</c:v>
                </c:pt>
                <c:pt idx="44">
                  <c:v>64.212167999999991</c:v>
                </c:pt>
                <c:pt idx="45">
                  <c:v>75.54827499999999</c:v>
                </c:pt>
                <c:pt idx="46">
                  <c:v>75.609278170403002</c:v>
                </c:pt>
                <c:pt idx="47">
                  <c:v>75.609278170403002</c:v>
                </c:pt>
                <c:pt idx="48">
                  <c:v>75.609278170403002</c:v>
                </c:pt>
                <c:pt idx="49">
                  <c:v>75.609278170403002</c:v>
                </c:pt>
                <c:pt idx="50">
                  <c:v>75.609278170403002</c:v>
                </c:pt>
                <c:pt idx="51">
                  <c:v>73.583860999999999</c:v>
                </c:pt>
                <c:pt idx="52">
                  <c:v>75.609278170403002</c:v>
                </c:pt>
                <c:pt idx="53">
                  <c:v>75.609278170403002</c:v>
                </c:pt>
                <c:pt idx="54">
                  <c:v>75.609278170403002</c:v>
                </c:pt>
                <c:pt idx="55">
                  <c:v>75.609278170403002</c:v>
                </c:pt>
                <c:pt idx="56">
                  <c:v>75.609278170403002</c:v>
                </c:pt>
                <c:pt idx="57">
                  <c:v>75.609278170403002</c:v>
                </c:pt>
                <c:pt idx="58">
                  <c:v>75.609278170403002</c:v>
                </c:pt>
                <c:pt idx="59">
                  <c:v>60.079542000000004</c:v>
                </c:pt>
                <c:pt idx="60">
                  <c:v>75.609278170403002</c:v>
                </c:pt>
                <c:pt idx="61">
                  <c:v>61.220027988622867</c:v>
                </c:pt>
                <c:pt idx="62">
                  <c:v>61.220027988622867</c:v>
                </c:pt>
                <c:pt idx="63">
                  <c:v>61.220027988622867</c:v>
                </c:pt>
                <c:pt idx="64">
                  <c:v>61.220027988622867</c:v>
                </c:pt>
                <c:pt idx="65">
                  <c:v>61.220027988622867</c:v>
                </c:pt>
                <c:pt idx="66">
                  <c:v>61.220027988622867</c:v>
                </c:pt>
                <c:pt idx="67">
                  <c:v>61.220027988622867</c:v>
                </c:pt>
                <c:pt idx="68">
                  <c:v>61.220027988622867</c:v>
                </c:pt>
                <c:pt idx="69">
                  <c:v>61.220027988622867</c:v>
                </c:pt>
                <c:pt idx="70">
                  <c:v>50.409033999999998</c:v>
                </c:pt>
                <c:pt idx="71">
                  <c:v>58.465622000000003</c:v>
                </c:pt>
                <c:pt idx="72">
                  <c:v>61.220027988622867</c:v>
                </c:pt>
                <c:pt idx="73">
                  <c:v>61.220027988622867</c:v>
                </c:pt>
                <c:pt idx="74">
                  <c:v>61.220027988622867</c:v>
                </c:pt>
                <c:pt idx="75">
                  <c:v>61.220027988622867</c:v>
                </c:pt>
                <c:pt idx="76">
                  <c:v>55.389625000000002</c:v>
                </c:pt>
                <c:pt idx="77">
                  <c:v>61.220027988622867</c:v>
                </c:pt>
                <c:pt idx="78">
                  <c:v>61.220027988622867</c:v>
                </c:pt>
                <c:pt idx="79">
                  <c:v>32.231015999999997</c:v>
                </c:pt>
                <c:pt idx="80">
                  <c:v>17.944908999999999</c:v>
                </c:pt>
                <c:pt idx="81">
                  <c:v>28.016767999999999</c:v>
                </c:pt>
                <c:pt idx="82">
                  <c:v>52.259012000000006</c:v>
                </c:pt>
                <c:pt idx="83">
                  <c:v>40.707363999999998</c:v>
                </c:pt>
                <c:pt idx="84">
                  <c:v>49.593767999999997</c:v>
                </c:pt>
                <c:pt idx="85">
                  <c:v>45.384362000000003</c:v>
                </c:pt>
                <c:pt idx="86">
                  <c:v>43.150815999999999</c:v>
                </c:pt>
                <c:pt idx="87">
                  <c:v>58.521273999999998</c:v>
                </c:pt>
                <c:pt idx="88">
                  <c:v>56.667131999999995</c:v>
                </c:pt>
                <c:pt idx="89">
                  <c:v>61.220027988622867</c:v>
                </c:pt>
                <c:pt idx="90">
                  <c:v>48.903733000000003</c:v>
                </c:pt>
                <c:pt idx="91">
                  <c:v>23.888902999999999</c:v>
                </c:pt>
                <c:pt idx="92">
                  <c:v>44.766008472985739</c:v>
                </c:pt>
                <c:pt idx="93">
                  <c:v>44.766008472985739</c:v>
                </c:pt>
                <c:pt idx="94">
                  <c:v>32.841544999999996</c:v>
                </c:pt>
                <c:pt idx="95">
                  <c:v>44.766008472985739</c:v>
                </c:pt>
                <c:pt idx="96">
                  <c:v>44.766008472985739</c:v>
                </c:pt>
                <c:pt idx="97">
                  <c:v>44.766008472985739</c:v>
                </c:pt>
                <c:pt idx="98">
                  <c:v>44.766008472985739</c:v>
                </c:pt>
                <c:pt idx="99">
                  <c:v>43.503295000000001</c:v>
                </c:pt>
                <c:pt idx="100">
                  <c:v>41.389898000000002</c:v>
                </c:pt>
                <c:pt idx="101">
                  <c:v>44.766008472985739</c:v>
                </c:pt>
                <c:pt idx="102">
                  <c:v>44.766008472985739</c:v>
                </c:pt>
                <c:pt idx="103">
                  <c:v>44.766008472985739</c:v>
                </c:pt>
                <c:pt idx="104">
                  <c:v>44.766008472985739</c:v>
                </c:pt>
                <c:pt idx="105">
                  <c:v>37.535010999999997</c:v>
                </c:pt>
                <c:pt idx="106">
                  <c:v>27.310642999999999</c:v>
                </c:pt>
                <c:pt idx="107">
                  <c:v>17.075662000000001</c:v>
                </c:pt>
                <c:pt idx="108">
                  <c:v>33.559718999999994</c:v>
                </c:pt>
                <c:pt idx="109">
                  <c:v>37.354078000000001</c:v>
                </c:pt>
                <c:pt idx="110">
                  <c:v>44.766008472985739</c:v>
                </c:pt>
                <c:pt idx="111">
                  <c:v>44.766008472985739</c:v>
                </c:pt>
                <c:pt idx="112">
                  <c:v>19.948184999999999</c:v>
                </c:pt>
                <c:pt idx="113">
                  <c:v>22.616401999999997</c:v>
                </c:pt>
                <c:pt idx="114">
                  <c:v>29.251636999999999</c:v>
                </c:pt>
                <c:pt idx="115">
                  <c:v>29.942883000000002</c:v>
                </c:pt>
                <c:pt idx="116">
                  <c:v>44.766008472985739</c:v>
                </c:pt>
                <c:pt idx="117">
                  <c:v>44.766008472985739</c:v>
                </c:pt>
                <c:pt idx="118">
                  <c:v>44.766008472985739</c:v>
                </c:pt>
                <c:pt idx="119">
                  <c:v>44.766008472985739</c:v>
                </c:pt>
                <c:pt idx="120">
                  <c:v>44.766008472985739</c:v>
                </c:pt>
                <c:pt idx="121">
                  <c:v>44.766008472985739</c:v>
                </c:pt>
                <c:pt idx="122">
                  <c:v>39.215165696880675</c:v>
                </c:pt>
                <c:pt idx="123">
                  <c:v>39.215165696880675</c:v>
                </c:pt>
                <c:pt idx="124">
                  <c:v>39.215165696880675</c:v>
                </c:pt>
                <c:pt idx="125">
                  <c:v>37.185421999999996</c:v>
                </c:pt>
                <c:pt idx="126">
                  <c:v>14.289721999999999</c:v>
                </c:pt>
                <c:pt idx="127">
                  <c:v>23.730008000000002</c:v>
                </c:pt>
                <c:pt idx="128">
                  <c:v>28.687491000000001</c:v>
                </c:pt>
                <c:pt idx="129">
                  <c:v>17.119696000000001</c:v>
                </c:pt>
                <c:pt idx="130">
                  <c:v>16.471001000000001</c:v>
                </c:pt>
                <c:pt idx="131">
                  <c:v>34.717674000000009</c:v>
                </c:pt>
                <c:pt idx="132">
                  <c:v>18.780669999999997</c:v>
                </c:pt>
                <c:pt idx="133">
                  <c:v>15.768985000000001</c:v>
                </c:pt>
                <c:pt idx="134">
                  <c:v>10.982524999999999</c:v>
                </c:pt>
                <c:pt idx="135">
                  <c:v>23.570340000000002</c:v>
                </c:pt>
                <c:pt idx="136">
                  <c:v>31.111670999999998</c:v>
                </c:pt>
                <c:pt idx="137">
                  <c:v>29.784642999999999</c:v>
                </c:pt>
                <c:pt idx="138">
                  <c:v>37.532074999999999</c:v>
                </c:pt>
                <c:pt idx="139">
                  <c:v>39.215165696880675</c:v>
                </c:pt>
                <c:pt idx="140">
                  <c:v>39.215165696880675</c:v>
                </c:pt>
                <c:pt idx="141">
                  <c:v>25.723277</c:v>
                </c:pt>
                <c:pt idx="142">
                  <c:v>31.128603999999999</c:v>
                </c:pt>
                <c:pt idx="143">
                  <c:v>32.173569999999998</c:v>
                </c:pt>
                <c:pt idx="144">
                  <c:v>39.215165696880675</c:v>
                </c:pt>
                <c:pt idx="145">
                  <c:v>39.215165696880675</c:v>
                </c:pt>
                <c:pt idx="146">
                  <c:v>39.215165696880675</c:v>
                </c:pt>
                <c:pt idx="147">
                  <c:v>39.215165696880675</c:v>
                </c:pt>
                <c:pt idx="148">
                  <c:v>39.215165696880675</c:v>
                </c:pt>
                <c:pt idx="149">
                  <c:v>39.215165696880675</c:v>
                </c:pt>
                <c:pt idx="150">
                  <c:v>32.912245999999996</c:v>
                </c:pt>
                <c:pt idx="151">
                  <c:v>36.463912999999998</c:v>
                </c:pt>
                <c:pt idx="152">
                  <c:v>39.215165696880675</c:v>
                </c:pt>
                <c:pt idx="153">
                  <c:v>33.473076999999996</c:v>
                </c:pt>
                <c:pt idx="154">
                  <c:v>30.679369999999999</c:v>
                </c:pt>
                <c:pt idx="155">
                  <c:v>52.748882999999999</c:v>
                </c:pt>
                <c:pt idx="156">
                  <c:v>56.922052999999998</c:v>
                </c:pt>
                <c:pt idx="157">
                  <c:v>56.962680999999996</c:v>
                </c:pt>
                <c:pt idx="158">
                  <c:v>53.861737999999995</c:v>
                </c:pt>
                <c:pt idx="159">
                  <c:v>34.926500999999995</c:v>
                </c:pt>
                <c:pt idx="160">
                  <c:v>16.516825000000001</c:v>
                </c:pt>
                <c:pt idx="161">
                  <c:v>48.540538999999995</c:v>
                </c:pt>
                <c:pt idx="162">
                  <c:v>45.012703999999999</c:v>
                </c:pt>
                <c:pt idx="163">
                  <c:v>35.881593000000002</c:v>
                </c:pt>
                <c:pt idx="164">
                  <c:v>57.109929732529125</c:v>
                </c:pt>
                <c:pt idx="165">
                  <c:v>54.161625999999998</c:v>
                </c:pt>
                <c:pt idx="166">
                  <c:v>56.192132999999998</c:v>
                </c:pt>
                <c:pt idx="167">
                  <c:v>40.939911000000002</c:v>
                </c:pt>
                <c:pt idx="168">
                  <c:v>29.573712</c:v>
                </c:pt>
                <c:pt idx="169">
                  <c:v>36.903005999999991</c:v>
                </c:pt>
                <c:pt idx="170">
                  <c:v>55.997805</c:v>
                </c:pt>
                <c:pt idx="171">
                  <c:v>57.109929732529125</c:v>
                </c:pt>
                <c:pt idx="172">
                  <c:v>53.090128000000007</c:v>
                </c:pt>
                <c:pt idx="173">
                  <c:v>57.109929732529125</c:v>
                </c:pt>
                <c:pt idx="174">
                  <c:v>57.109929732529125</c:v>
                </c:pt>
                <c:pt idx="175">
                  <c:v>57.109929732529125</c:v>
                </c:pt>
                <c:pt idx="176">
                  <c:v>57.109929732529125</c:v>
                </c:pt>
                <c:pt idx="177">
                  <c:v>57.109929732529125</c:v>
                </c:pt>
                <c:pt idx="178">
                  <c:v>53.021622000000001</c:v>
                </c:pt>
                <c:pt idx="179">
                  <c:v>57.109929732529125</c:v>
                </c:pt>
                <c:pt idx="180">
                  <c:v>57.109929732529125</c:v>
                </c:pt>
                <c:pt idx="181">
                  <c:v>57.109929732529125</c:v>
                </c:pt>
                <c:pt idx="182">
                  <c:v>57.109929732529125</c:v>
                </c:pt>
                <c:pt idx="183">
                  <c:v>57.109929732529125</c:v>
                </c:pt>
                <c:pt idx="184">
                  <c:v>72.533784297828831</c:v>
                </c:pt>
                <c:pt idx="185">
                  <c:v>72.533784297828831</c:v>
                </c:pt>
                <c:pt idx="186">
                  <c:v>72.533784297828831</c:v>
                </c:pt>
                <c:pt idx="187">
                  <c:v>72.533784297828831</c:v>
                </c:pt>
                <c:pt idx="188">
                  <c:v>72.533784297828831</c:v>
                </c:pt>
                <c:pt idx="189">
                  <c:v>72.533784297828831</c:v>
                </c:pt>
                <c:pt idx="190">
                  <c:v>42.269485000000003</c:v>
                </c:pt>
                <c:pt idx="191">
                  <c:v>40.880480000000006</c:v>
                </c:pt>
                <c:pt idx="192">
                  <c:v>71.397311999999999</c:v>
                </c:pt>
                <c:pt idx="193">
                  <c:v>72.533784297828831</c:v>
                </c:pt>
                <c:pt idx="194">
                  <c:v>72.533784297828831</c:v>
                </c:pt>
                <c:pt idx="195">
                  <c:v>67.877244000000005</c:v>
                </c:pt>
                <c:pt idx="196">
                  <c:v>72.533784297828831</c:v>
                </c:pt>
                <c:pt idx="197">
                  <c:v>58.580880999999998</c:v>
                </c:pt>
                <c:pt idx="198">
                  <c:v>71.233261999999996</c:v>
                </c:pt>
                <c:pt idx="199">
                  <c:v>72.533784297828831</c:v>
                </c:pt>
                <c:pt idx="200">
                  <c:v>72.533784297828831</c:v>
                </c:pt>
                <c:pt idx="201">
                  <c:v>65.193995999999999</c:v>
                </c:pt>
                <c:pt idx="202">
                  <c:v>65.838386</c:v>
                </c:pt>
                <c:pt idx="203">
                  <c:v>62.712156</c:v>
                </c:pt>
                <c:pt idx="204">
                  <c:v>68.458113999999995</c:v>
                </c:pt>
                <c:pt idx="205">
                  <c:v>72.533784297828831</c:v>
                </c:pt>
                <c:pt idx="206">
                  <c:v>69.471451999999999</c:v>
                </c:pt>
                <c:pt idx="207">
                  <c:v>72.533784297828831</c:v>
                </c:pt>
                <c:pt idx="208">
                  <c:v>68.566562999999988</c:v>
                </c:pt>
                <c:pt idx="209">
                  <c:v>72.533784297828831</c:v>
                </c:pt>
                <c:pt idx="210">
                  <c:v>72.533784297828831</c:v>
                </c:pt>
                <c:pt idx="211">
                  <c:v>72.533784297828831</c:v>
                </c:pt>
                <c:pt idx="212">
                  <c:v>85.856098024866512</c:v>
                </c:pt>
                <c:pt idx="213">
                  <c:v>85.856098024866512</c:v>
                </c:pt>
                <c:pt idx="214">
                  <c:v>85.856098024866512</c:v>
                </c:pt>
                <c:pt idx="215">
                  <c:v>85.856098024866512</c:v>
                </c:pt>
                <c:pt idx="216">
                  <c:v>48.224021</c:v>
                </c:pt>
                <c:pt idx="217">
                  <c:v>50.220936999999999</c:v>
                </c:pt>
                <c:pt idx="218">
                  <c:v>68.332671000000005</c:v>
                </c:pt>
                <c:pt idx="219">
                  <c:v>57.486546000000004</c:v>
                </c:pt>
                <c:pt idx="220">
                  <c:v>52.949077000000003</c:v>
                </c:pt>
                <c:pt idx="221">
                  <c:v>85.856098024866512</c:v>
                </c:pt>
                <c:pt idx="222">
                  <c:v>76.177322000000004</c:v>
                </c:pt>
                <c:pt idx="223">
                  <c:v>85.856098024866512</c:v>
                </c:pt>
                <c:pt idx="224">
                  <c:v>85.856098024866512</c:v>
                </c:pt>
                <c:pt idx="225">
                  <c:v>85.856098024866512</c:v>
                </c:pt>
                <c:pt idx="226">
                  <c:v>85.856098024866512</c:v>
                </c:pt>
                <c:pt idx="227">
                  <c:v>85.856098024866512</c:v>
                </c:pt>
                <c:pt idx="228">
                  <c:v>84.476140999999998</c:v>
                </c:pt>
                <c:pt idx="229">
                  <c:v>81.092484999999996</c:v>
                </c:pt>
                <c:pt idx="230">
                  <c:v>85.856098024866512</c:v>
                </c:pt>
                <c:pt idx="231">
                  <c:v>85.856098024866512</c:v>
                </c:pt>
                <c:pt idx="232">
                  <c:v>85.856098024866512</c:v>
                </c:pt>
                <c:pt idx="233">
                  <c:v>85.856098024866512</c:v>
                </c:pt>
                <c:pt idx="234">
                  <c:v>85.856098024866512</c:v>
                </c:pt>
                <c:pt idx="235">
                  <c:v>85.856098024866512</c:v>
                </c:pt>
                <c:pt idx="236">
                  <c:v>85.856098024866512</c:v>
                </c:pt>
                <c:pt idx="237">
                  <c:v>85.856098024866512</c:v>
                </c:pt>
                <c:pt idx="238">
                  <c:v>85.856098024866512</c:v>
                </c:pt>
                <c:pt idx="239">
                  <c:v>85.856098024866512</c:v>
                </c:pt>
                <c:pt idx="240">
                  <c:v>85.856098024866512</c:v>
                </c:pt>
                <c:pt idx="241">
                  <c:v>85.856098024866512</c:v>
                </c:pt>
                <c:pt idx="242">
                  <c:v>85.856098024866512</c:v>
                </c:pt>
                <c:pt idx="243">
                  <c:v>94.474620999999999</c:v>
                </c:pt>
                <c:pt idx="244">
                  <c:v>98.924524640394424</c:v>
                </c:pt>
                <c:pt idx="245">
                  <c:v>98.924524640394424</c:v>
                </c:pt>
                <c:pt idx="246">
                  <c:v>98.924524640394424</c:v>
                </c:pt>
                <c:pt idx="247">
                  <c:v>98.924524640394424</c:v>
                </c:pt>
                <c:pt idx="248">
                  <c:v>98.924524640394424</c:v>
                </c:pt>
                <c:pt idx="249">
                  <c:v>98.924524640394424</c:v>
                </c:pt>
                <c:pt idx="250">
                  <c:v>98.924524640394424</c:v>
                </c:pt>
                <c:pt idx="251">
                  <c:v>98.924524640394424</c:v>
                </c:pt>
                <c:pt idx="252">
                  <c:v>98.924524640394424</c:v>
                </c:pt>
                <c:pt idx="253">
                  <c:v>98.924524640394424</c:v>
                </c:pt>
                <c:pt idx="254">
                  <c:v>98.924524640394424</c:v>
                </c:pt>
                <c:pt idx="255">
                  <c:v>98.924524640394424</c:v>
                </c:pt>
                <c:pt idx="256">
                  <c:v>98.924524640394424</c:v>
                </c:pt>
                <c:pt idx="257">
                  <c:v>98.924524640394424</c:v>
                </c:pt>
                <c:pt idx="258">
                  <c:v>98.924524640394424</c:v>
                </c:pt>
                <c:pt idx="259">
                  <c:v>98.924524640394424</c:v>
                </c:pt>
                <c:pt idx="260">
                  <c:v>98.924524640394424</c:v>
                </c:pt>
                <c:pt idx="261">
                  <c:v>98.924524640394424</c:v>
                </c:pt>
                <c:pt idx="262">
                  <c:v>98.924524640394424</c:v>
                </c:pt>
                <c:pt idx="263">
                  <c:v>98.924524640394424</c:v>
                </c:pt>
                <c:pt idx="264">
                  <c:v>98.924524640394424</c:v>
                </c:pt>
                <c:pt idx="265">
                  <c:v>98.924524640394424</c:v>
                </c:pt>
                <c:pt idx="266">
                  <c:v>98.924524640394424</c:v>
                </c:pt>
                <c:pt idx="267">
                  <c:v>98.924524640394424</c:v>
                </c:pt>
                <c:pt idx="268">
                  <c:v>98.924524640394424</c:v>
                </c:pt>
                <c:pt idx="269">
                  <c:v>98.924524640394424</c:v>
                </c:pt>
                <c:pt idx="270">
                  <c:v>98.924524640394424</c:v>
                </c:pt>
                <c:pt idx="271">
                  <c:v>98.924524640394424</c:v>
                </c:pt>
                <c:pt idx="272">
                  <c:v>98.924524640394424</c:v>
                </c:pt>
                <c:pt idx="273">
                  <c:v>116.33193920691954</c:v>
                </c:pt>
                <c:pt idx="274">
                  <c:v>116.33193920691954</c:v>
                </c:pt>
                <c:pt idx="275">
                  <c:v>116.33193920691954</c:v>
                </c:pt>
                <c:pt idx="276">
                  <c:v>116.33193920691954</c:v>
                </c:pt>
                <c:pt idx="277">
                  <c:v>116.33193920691954</c:v>
                </c:pt>
                <c:pt idx="278">
                  <c:v>116.33193920691954</c:v>
                </c:pt>
                <c:pt idx="279">
                  <c:v>116.33193920691954</c:v>
                </c:pt>
                <c:pt idx="280">
                  <c:v>116.33193920691954</c:v>
                </c:pt>
                <c:pt idx="281">
                  <c:v>116.33193920691954</c:v>
                </c:pt>
                <c:pt idx="282">
                  <c:v>116.33193920691954</c:v>
                </c:pt>
                <c:pt idx="283">
                  <c:v>116.33193920691954</c:v>
                </c:pt>
                <c:pt idx="284">
                  <c:v>116.33193920691954</c:v>
                </c:pt>
                <c:pt idx="285">
                  <c:v>116.33193920691954</c:v>
                </c:pt>
                <c:pt idx="286">
                  <c:v>116.33193920691954</c:v>
                </c:pt>
                <c:pt idx="287">
                  <c:v>116.33193920691954</c:v>
                </c:pt>
                <c:pt idx="288">
                  <c:v>116.33193920691954</c:v>
                </c:pt>
                <c:pt idx="289">
                  <c:v>116.33193920691954</c:v>
                </c:pt>
                <c:pt idx="290">
                  <c:v>116.33193920691954</c:v>
                </c:pt>
                <c:pt idx="291">
                  <c:v>116.33193920691954</c:v>
                </c:pt>
                <c:pt idx="292">
                  <c:v>109.796486</c:v>
                </c:pt>
                <c:pt idx="293">
                  <c:v>100.68059100000001</c:v>
                </c:pt>
                <c:pt idx="294">
                  <c:v>76.977353000000008</c:v>
                </c:pt>
                <c:pt idx="295">
                  <c:v>77.097671000000005</c:v>
                </c:pt>
                <c:pt idx="296">
                  <c:v>112.155106</c:v>
                </c:pt>
                <c:pt idx="297">
                  <c:v>116.33193920691954</c:v>
                </c:pt>
                <c:pt idx="298">
                  <c:v>93.703944000000007</c:v>
                </c:pt>
                <c:pt idx="299">
                  <c:v>73.307054000000008</c:v>
                </c:pt>
                <c:pt idx="300">
                  <c:v>85.692005999999992</c:v>
                </c:pt>
                <c:pt idx="301">
                  <c:v>105.98385400000001</c:v>
                </c:pt>
                <c:pt idx="302">
                  <c:v>106.67753399999999</c:v>
                </c:pt>
                <c:pt idx="303">
                  <c:v>116.33193920691954</c:v>
                </c:pt>
                <c:pt idx="304">
                  <c:v>98.780150000000006</c:v>
                </c:pt>
                <c:pt idx="305">
                  <c:v>103.785715</c:v>
                </c:pt>
                <c:pt idx="306">
                  <c:v>120.964947</c:v>
                </c:pt>
                <c:pt idx="307">
                  <c:v>121.31810368713033</c:v>
                </c:pt>
                <c:pt idx="308">
                  <c:v>121.31810368713033</c:v>
                </c:pt>
                <c:pt idx="309">
                  <c:v>121.31810368713033</c:v>
                </c:pt>
                <c:pt idx="310">
                  <c:v>59.915303999999999</c:v>
                </c:pt>
                <c:pt idx="311">
                  <c:v>66.000652000000002</c:v>
                </c:pt>
                <c:pt idx="312">
                  <c:v>119.79801499999999</c:v>
                </c:pt>
                <c:pt idx="313">
                  <c:v>121.31810368713033</c:v>
                </c:pt>
                <c:pt idx="314">
                  <c:v>121.31810368713033</c:v>
                </c:pt>
                <c:pt idx="315">
                  <c:v>121.31810368713033</c:v>
                </c:pt>
                <c:pt idx="316">
                  <c:v>121.31810368713033</c:v>
                </c:pt>
                <c:pt idx="317">
                  <c:v>121.31810368713033</c:v>
                </c:pt>
                <c:pt idx="318">
                  <c:v>121.31810368713033</c:v>
                </c:pt>
                <c:pt idx="319">
                  <c:v>121.31810368713033</c:v>
                </c:pt>
                <c:pt idx="320">
                  <c:v>121.31810368713033</c:v>
                </c:pt>
                <c:pt idx="321">
                  <c:v>113.567876</c:v>
                </c:pt>
                <c:pt idx="322">
                  <c:v>117.80808400000001</c:v>
                </c:pt>
                <c:pt idx="323">
                  <c:v>119.889152</c:v>
                </c:pt>
                <c:pt idx="324">
                  <c:v>100.02434600000001</c:v>
                </c:pt>
                <c:pt idx="325">
                  <c:v>121.31810368713033</c:v>
                </c:pt>
                <c:pt idx="326">
                  <c:v>121.31810368713033</c:v>
                </c:pt>
                <c:pt idx="327">
                  <c:v>121.31810368713033</c:v>
                </c:pt>
                <c:pt idx="328">
                  <c:v>121.31810368713033</c:v>
                </c:pt>
                <c:pt idx="329">
                  <c:v>121.31810368713033</c:v>
                </c:pt>
                <c:pt idx="330">
                  <c:v>121.31810368713033</c:v>
                </c:pt>
                <c:pt idx="331">
                  <c:v>121.31810368713033</c:v>
                </c:pt>
                <c:pt idx="332">
                  <c:v>121.31810368713033</c:v>
                </c:pt>
                <c:pt idx="333">
                  <c:v>121.31810368713033</c:v>
                </c:pt>
                <c:pt idx="334">
                  <c:v>122.94509782892074</c:v>
                </c:pt>
                <c:pt idx="335">
                  <c:v>122.94509782892074</c:v>
                </c:pt>
                <c:pt idx="336">
                  <c:v>122.94509782892074</c:v>
                </c:pt>
                <c:pt idx="337">
                  <c:v>122.94509782892074</c:v>
                </c:pt>
                <c:pt idx="338">
                  <c:v>122.94509782892074</c:v>
                </c:pt>
                <c:pt idx="339">
                  <c:v>122.94509782892074</c:v>
                </c:pt>
                <c:pt idx="340">
                  <c:v>122.94509782892074</c:v>
                </c:pt>
                <c:pt idx="341">
                  <c:v>122.94509782892074</c:v>
                </c:pt>
                <c:pt idx="342">
                  <c:v>122.94509782892074</c:v>
                </c:pt>
                <c:pt idx="343">
                  <c:v>122.94509782892074</c:v>
                </c:pt>
                <c:pt idx="344">
                  <c:v>122.94509782892074</c:v>
                </c:pt>
                <c:pt idx="345">
                  <c:v>122.94509782892074</c:v>
                </c:pt>
                <c:pt idx="346">
                  <c:v>122.94509782892074</c:v>
                </c:pt>
                <c:pt idx="347">
                  <c:v>122.94509782892074</c:v>
                </c:pt>
                <c:pt idx="348">
                  <c:v>122.94509782892074</c:v>
                </c:pt>
                <c:pt idx="349">
                  <c:v>122.94509782892074</c:v>
                </c:pt>
                <c:pt idx="350">
                  <c:v>122.94509782892074</c:v>
                </c:pt>
                <c:pt idx="351">
                  <c:v>122.94509782892074</c:v>
                </c:pt>
                <c:pt idx="352">
                  <c:v>122.94509782892074</c:v>
                </c:pt>
                <c:pt idx="353">
                  <c:v>122.94509782892074</c:v>
                </c:pt>
                <c:pt idx="354">
                  <c:v>122.94509782892074</c:v>
                </c:pt>
                <c:pt idx="355">
                  <c:v>122.94509782892074</c:v>
                </c:pt>
                <c:pt idx="356">
                  <c:v>122.94509782892074</c:v>
                </c:pt>
                <c:pt idx="357">
                  <c:v>122.94509782892074</c:v>
                </c:pt>
                <c:pt idx="358">
                  <c:v>122.94509782892074</c:v>
                </c:pt>
                <c:pt idx="359">
                  <c:v>122.94509782892074</c:v>
                </c:pt>
                <c:pt idx="360">
                  <c:v>122.94509782892074</c:v>
                </c:pt>
                <c:pt idx="361">
                  <c:v>122.94509782892074</c:v>
                </c:pt>
                <c:pt idx="362">
                  <c:v>122.94509782892074</c:v>
                </c:pt>
                <c:pt idx="363">
                  <c:v>122.94509782892074</c:v>
                </c:pt>
                <c:pt idx="364">
                  <c:v>122.94509782892074</c:v>
                </c:pt>
                <c:pt idx="365">
                  <c:v>114.30103680472605</c:v>
                </c:pt>
                <c:pt idx="366">
                  <c:v>114.30103680472605</c:v>
                </c:pt>
                <c:pt idx="367">
                  <c:v>114.30103680472605</c:v>
                </c:pt>
                <c:pt idx="368">
                  <c:v>114.30103680472605</c:v>
                </c:pt>
                <c:pt idx="369">
                  <c:v>114.30103680472605</c:v>
                </c:pt>
                <c:pt idx="370">
                  <c:v>114.30103680472605</c:v>
                </c:pt>
                <c:pt idx="371">
                  <c:v>114.30103680472605</c:v>
                </c:pt>
                <c:pt idx="372">
                  <c:v>114.30103680472605</c:v>
                </c:pt>
                <c:pt idx="373">
                  <c:v>114.30103680472605</c:v>
                </c:pt>
                <c:pt idx="374">
                  <c:v>114.30103680472605</c:v>
                </c:pt>
                <c:pt idx="375">
                  <c:v>114.30103680472605</c:v>
                </c:pt>
                <c:pt idx="376">
                  <c:v>114.30103680472605</c:v>
                </c:pt>
                <c:pt idx="377">
                  <c:v>114.30103680472605</c:v>
                </c:pt>
                <c:pt idx="378">
                  <c:v>114.30103680472605</c:v>
                </c:pt>
                <c:pt idx="379">
                  <c:v>114.30103680472605</c:v>
                </c:pt>
                <c:pt idx="380">
                  <c:v>114.30103680472605</c:v>
                </c:pt>
                <c:pt idx="381">
                  <c:v>114.30103680472605</c:v>
                </c:pt>
                <c:pt idx="382">
                  <c:v>114.30103680472605</c:v>
                </c:pt>
                <c:pt idx="383">
                  <c:v>114.30103680472605</c:v>
                </c:pt>
                <c:pt idx="384">
                  <c:v>114.30103680472605</c:v>
                </c:pt>
                <c:pt idx="385">
                  <c:v>114.30103680472605</c:v>
                </c:pt>
                <c:pt idx="386">
                  <c:v>114.30103680472605</c:v>
                </c:pt>
                <c:pt idx="387">
                  <c:v>114.30103680472605</c:v>
                </c:pt>
                <c:pt idx="388">
                  <c:v>114.30103680472605</c:v>
                </c:pt>
                <c:pt idx="389">
                  <c:v>114.30103680472605</c:v>
                </c:pt>
                <c:pt idx="390">
                  <c:v>85.768698999999998</c:v>
                </c:pt>
                <c:pt idx="391">
                  <c:v>111.48669</c:v>
                </c:pt>
                <c:pt idx="392">
                  <c:v>114.30103680472605</c:v>
                </c:pt>
                <c:pt idx="393">
                  <c:v>114.30103680472605</c:v>
                </c:pt>
                <c:pt idx="394">
                  <c:v>114.30103680472605</c:v>
                </c:pt>
                <c:pt idx="395">
                  <c:v>114.30103680472605</c:v>
                </c:pt>
                <c:pt idx="396">
                  <c:v>98.235099808917553</c:v>
                </c:pt>
                <c:pt idx="397">
                  <c:v>69.232088999999988</c:v>
                </c:pt>
                <c:pt idx="398">
                  <c:v>38.894613</c:v>
                </c:pt>
                <c:pt idx="399">
                  <c:v>98.235099808917553</c:v>
                </c:pt>
                <c:pt idx="400">
                  <c:v>98.235099808917553</c:v>
                </c:pt>
                <c:pt idx="401">
                  <c:v>98.235099808917553</c:v>
                </c:pt>
                <c:pt idx="402">
                  <c:v>98.235099808917553</c:v>
                </c:pt>
                <c:pt idx="403">
                  <c:v>98.235099808917553</c:v>
                </c:pt>
                <c:pt idx="404">
                  <c:v>98.235099808917553</c:v>
                </c:pt>
                <c:pt idx="405">
                  <c:v>98.235099808917553</c:v>
                </c:pt>
                <c:pt idx="406">
                  <c:v>98.235099808917553</c:v>
                </c:pt>
                <c:pt idx="407">
                  <c:v>98.235099808917553</c:v>
                </c:pt>
                <c:pt idx="408">
                  <c:v>98.235099808917553</c:v>
                </c:pt>
                <c:pt idx="409">
                  <c:v>98.235099808917553</c:v>
                </c:pt>
                <c:pt idx="410">
                  <c:v>82.308445999999989</c:v>
                </c:pt>
                <c:pt idx="411">
                  <c:v>71.22113499999999</c:v>
                </c:pt>
                <c:pt idx="412">
                  <c:v>80.750882000000004</c:v>
                </c:pt>
                <c:pt idx="413">
                  <c:v>95.140960000000007</c:v>
                </c:pt>
                <c:pt idx="414">
                  <c:v>98.235099808917553</c:v>
                </c:pt>
                <c:pt idx="415">
                  <c:v>98.235099808917553</c:v>
                </c:pt>
                <c:pt idx="416">
                  <c:v>77.507747999999992</c:v>
                </c:pt>
                <c:pt idx="417">
                  <c:v>98.235099808917553</c:v>
                </c:pt>
                <c:pt idx="418">
                  <c:v>98.235099808917553</c:v>
                </c:pt>
                <c:pt idx="419">
                  <c:v>98.235099808917553</c:v>
                </c:pt>
                <c:pt idx="420">
                  <c:v>98.235099808917553</c:v>
                </c:pt>
                <c:pt idx="421">
                  <c:v>98.235099808917553</c:v>
                </c:pt>
                <c:pt idx="422">
                  <c:v>98.235099808917553</c:v>
                </c:pt>
                <c:pt idx="423">
                  <c:v>98.235099808917553</c:v>
                </c:pt>
                <c:pt idx="424">
                  <c:v>98.235099808917553</c:v>
                </c:pt>
                <c:pt idx="425">
                  <c:v>98.235099808917553</c:v>
                </c:pt>
                <c:pt idx="426">
                  <c:v>78.450161997666385</c:v>
                </c:pt>
                <c:pt idx="427">
                  <c:v>78.450161997666385</c:v>
                </c:pt>
                <c:pt idx="428">
                  <c:v>78.450161997666385</c:v>
                </c:pt>
                <c:pt idx="429">
                  <c:v>78.450161997666385</c:v>
                </c:pt>
                <c:pt idx="430">
                  <c:v>78.450161997666385</c:v>
                </c:pt>
                <c:pt idx="431">
                  <c:v>78.450161997666385</c:v>
                </c:pt>
                <c:pt idx="432">
                  <c:v>78.450161997666385</c:v>
                </c:pt>
                <c:pt idx="433">
                  <c:v>78.450161997666385</c:v>
                </c:pt>
                <c:pt idx="434">
                  <c:v>78.450161997666385</c:v>
                </c:pt>
                <c:pt idx="435">
                  <c:v>78.450161997666385</c:v>
                </c:pt>
                <c:pt idx="436">
                  <c:v>78.450161997666385</c:v>
                </c:pt>
                <c:pt idx="437">
                  <c:v>78.450161997666385</c:v>
                </c:pt>
                <c:pt idx="438">
                  <c:v>78.450161997666385</c:v>
                </c:pt>
                <c:pt idx="439">
                  <c:v>69.193284000000006</c:v>
                </c:pt>
                <c:pt idx="440">
                  <c:v>77.104839999999996</c:v>
                </c:pt>
                <c:pt idx="441">
                  <c:v>61.838410000000003</c:v>
                </c:pt>
                <c:pt idx="442">
                  <c:v>63.701708999999994</c:v>
                </c:pt>
                <c:pt idx="443">
                  <c:v>68.473018999999994</c:v>
                </c:pt>
                <c:pt idx="444">
                  <c:v>22.068203</c:v>
                </c:pt>
                <c:pt idx="445">
                  <c:v>69.895961000000014</c:v>
                </c:pt>
                <c:pt idx="446">
                  <c:v>78.450161997666385</c:v>
                </c:pt>
                <c:pt idx="447">
                  <c:v>36.549446000000003</c:v>
                </c:pt>
                <c:pt idx="448">
                  <c:v>48.331440999999998</c:v>
                </c:pt>
                <c:pt idx="449">
                  <c:v>77.079024000000004</c:v>
                </c:pt>
                <c:pt idx="450">
                  <c:v>54.743243999999997</c:v>
                </c:pt>
                <c:pt idx="451">
                  <c:v>36.502737000000003</c:v>
                </c:pt>
                <c:pt idx="452">
                  <c:v>65.330824000000007</c:v>
                </c:pt>
                <c:pt idx="453">
                  <c:v>67.742727000000002</c:v>
                </c:pt>
                <c:pt idx="454">
                  <c:v>50.660267999999995</c:v>
                </c:pt>
                <c:pt idx="455">
                  <c:v>70.756140000000002</c:v>
                </c:pt>
                <c:pt idx="456">
                  <c:v>39.042154000000004</c:v>
                </c:pt>
                <c:pt idx="457">
                  <c:v>46.113525000000003</c:v>
                </c:pt>
                <c:pt idx="458">
                  <c:v>40.637715</c:v>
                </c:pt>
                <c:pt idx="459">
                  <c:v>52.660816999999994</c:v>
                </c:pt>
                <c:pt idx="460">
                  <c:v>41.790334999999999</c:v>
                </c:pt>
                <c:pt idx="461">
                  <c:v>58.275753843914472</c:v>
                </c:pt>
                <c:pt idx="462">
                  <c:v>58.275753843914472</c:v>
                </c:pt>
                <c:pt idx="463">
                  <c:v>58.275753843914472</c:v>
                </c:pt>
                <c:pt idx="464">
                  <c:v>58.275753843914472</c:v>
                </c:pt>
                <c:pt idx="465">
                  <c:v>58.275753843914472</c:v>
                </c:pt>
                <c:pt idx="466">
                  <c:v>58.275753843914472</c:v>
                </c:pt>
                <c:pt idx="467">
                  <c:v>43.777354000000003</c:v>
                </c:pt>
                <c:pt idx="468">
                  <c:v>58.275753843914472</c:v>
                </c:pt>
                <c:pt idx="469">
                  <c:v>58.275753843914472</c:v>
                </c:pt>
                <c:pt idx="470">
                  <c:v>58.275753843914472</c:v>
                </c:pt>
                <c:pt idx="471">
                  <c:v>58.275753843914472</c:v>
                </c:pt>
                <c:pt idx="472">
                  <c:v>58.275753843914472</c:v>
                </c:pt>
                <c:pt idx="473">
                  <c:v>58.275753843914472</c:v>
                </c:pt>
                <c:pt idx="474">
                  <c:v>58.275753843914472</c:v>
                </c:pt>
                <c:pt idx="475">
                  <c:v>58.275753843914472</c:v>
                </c:pt>
                <c:pt idx="476">
                  <c:v>58.275753843914472</c:v>
                </c:pt>
                <c:pt idx="477">
                  <c:v>58.275753843914472</c:v>
                </c:pt>
                <c:pt idx="478">
                  <c:v>58.275753843914472</c:v>
                </c:pt>
                <c:pt idx="479">
                  <c:v>58.275753843914472</c:v>
                </c:pt>
                <c:pt idx="480">
                  <c:v>58.275753843914472</c:v>
                </c:pt>
                <c:pt idx="481">
                  <c:v>58.275753843914472</c:v>
                </c:pt>
                <c:pt idx="482">
                  <c:v>58.275753843914472</c:v>
                </c:pt>
                <c:pt idx="483">
                  <c:v>55.741357000000001</c:v>
                </c:pt>
                <c:pt idx="484">
                  <c:v>29.865425999999999</c:v>
                </c:pt>
                <c:pt idx="485">
                  <c:v>35.182884999999999</c:v>
                </c:pt>
                <c:pt idx="486">
                  <c:v>25.536602999999999</c:v>
                </c:pt>
                <c:pt idx="487">
                  <c:v>46.950890000000001</c:v>
                </c:pt>
                <c:pt idx="488">
                  <c:v>49.266436941692675</c:v>
                </c:pt>
                <c:pt idx="489">
                  <c:v>49.266436941692675</c:v>
                </c:pt>
                <c:pt idx="490">
                  <c:v>32.778173000000002</c:v>
                </c:pt>
                <c:pt idx="491">
                  <c:v>38.461762999999998</c:v>
                </c:pt>
                <c:pt idx="492">
                  <c:v>40.292833999999999</c:v>
                </c:pt>
                <c:pt idx="493">
                  <c:v>32.543493999999995</c:v>
                </c:pt>
                <c:pt idx="494">
                  <c:v>49.266436941692675</c:v>
                </c:pt>
                <c:pt idx="495">
                  <c:v>41.918067000000001</c:v>
                </c:pt>
                <c:pt idx="496">
                  <c:v>44.863416000000001</c:v>
                </c:pt>
                <c:pt idx="497">
                  <c:v>49.266436941692675</c:v>
                </c:pt>
                <c:pt idx="498">
                  <c:v>47.030808</c:v>
                </c:pt>
                <c:pt idx="499">
                  <c:v>48.745633000000005</c:v>
                </c:pt>
                <c:pt idx="500">
                  <c:v>49.266436941692675</c:v>
                </c:pt>
                <c:pt idx="501">
                  <c:v>49.266436941692675</c:v>
                </c:pt>
                <c:pt idx="502">
                  <c:v>49.266436941692675</c:v>
                </c:pt>
                <c:pt idx="503">
                  <c:v>49.266436941692675</c:v>
                </c:pt>
                <c:pt idx="504">
                  <c:v>49.266436941692675</c:v>
                </c:pt>
                <c:pt idx="505">
                  <c:v>49.266436941692675</c:v>
                </c:pt>
                <c:pt idx="506">
                  <c:v>47.795245999999999</c:v>
                </c:pt>
                <c:pt idx="507">
                  <c:v>49.266436941692675</c:v>
                </c:pt>
                <c:pt idx="508">
                  <c:v>49.266436941692675</c:v>
                </c:pt>
                <c:pt idx="509">
                  <c:v>49.266436941692675</c:v>
                </c:pt>
                <c:pt idx="510">
                  <c:v>49.266436941692675</c:v>
                </c:pt>
                <c:pt idx="511">
                  <c:v>49.266436941692675</c:v>
                </c:pt>
                <c:pt idx="512">
                  <c:v>49.266436941692675</c:v>
                </c:pt>
                <c:pt idx="513">
                  <c:v>49.266436941692675</c:v>
                </c:pt>
                <c:pt idx="514">
                  <c:v>43.072409</c:v>
                </c:pt>
                <c:pt idx="515">
                  <c:v>26.936472000000002</c:v>
                </c:pt>
                <c:pt idx="516">
                  <c:v>49.266436941692675</c:v>
                </c:pt>
                <c:pt idx="517">
                  <c:v>35.265696000000005</c:v>
                </c:pt>
                <c:pt idx="518">
                  <c:v>65.398920000000004</c:v>
                </c:pt>
                <c:pt idx="519">
                  <c:v>47.944726000000003</c:v>
                </c:pt>
                <c:pt idx="520">
                  <c:v>34.638446999999999</c:v>
                </c:pt>
                <c:pt idx="521">
                  <c:v>24.699083999999999</c:v>
                </c:pt>
                <c:pt idx="522">
                  <c:v>60.695851000000005</c:v>
                </c:pt>
                <c:pt idx="523">
                  <c:v>73.282896405397366</c:v>
                </c:pt>
                <c:pt idx="524">
                  <c:v>73.282896405397366</c:v>
                </c:pt>
                <c:pt idx="525">
                  <c:v>63.750973999999999</c:v>
                </c:pt>
                <c:pt idx="526">
                  <c:v>35.986497999999997</c:v>
                </c:pt>
                <c:pt idx="527">
                  <c:v>32.006748000000002</c:v>
                </c:pt>
                <c:pt idx="528">
                  <c:v>61.88805</c:v>
                </c:pt>
                <c:pt idx="529">
                  <c:v>70.365369999999999</c:v>
                </c:pt>
                <c:pt idx="530">
                  <c:v>43.769904000000004</c:v>
                </c:pt>
                <c:pt idx="531">
                  <c:v>44.058762000000002</c:v>
                </c:pt>
                <c:pt idx="532">
                  <c:v>22.138628000000001</c:v>
                </c:pt>
                <c:pt idx="533">
                  <c:v>32.06588</c:v>
                </c:pt>
                <c:pt idx="534">
                  <c:v>44.306529000000005</c:v>
                </c:pt>
                <c:pt idx="535">
                  <c:v>43.471612</c:v>
                </c:pt>
                <c:pt idx="536">
                  <c:v>21.139559000000002</c:v>
                </c:pt>
                <c:pt idx="537">
                  <c:v>71.492085000000003</c:v>
                </c:pt>
                <c:pt idx="538">
                  <c:v>73.282896405397366</c:v>
                </c:pt>
                <c:pt idx="539">
                  <c:v>73.282896405397366</c:v>
                </c:pt>
                <c:pt idx="540">
                  <c:v>73.282896405397366</c:v>
                </c:pt>
                <c:pt idx="541">
                  <c:v>73.282896405397366</c:v>
                </c:pt>
                <c:pt idx="542">
                  <c:v>73.282896405397366</c:v>
                </c:pt>
                <c:pt idx="543">
                  <c:v>73.282896405397366</c:v>
                </c:pt>
                <c:pt idx="544">
                  <c:v>73.282896405397366</c:v>
                </c:pt>
                <c:pt idx="545">
                  <c:v>73.282896405397366</c:v>
                </c:pt>
                <c:pt idx="546">
                  <c:v>58.742680999999997</c:v>
                </c:pt>
                <c:pt idx="547">
                  <c:v>73.282896405397366</c:v>
                </c:pt>
                <c:pt idx="548">
                  <c:v>73.282896405397366</c:v>
                </c:pt>
                <c:pt idx="549">
                  <c:v>90.054679965116563</c:v>
                </c:pt>
                <c:pt idx="550">
                  <c:v>90.054679965116563</c:v>
                </c:pt>
                <c:pt idx="551">
                  <c:v>90.054679965116563</c:v>
                </c:pt>
                <c:pt idx="552">
                  <c:v>90.054679965116563</c:v>
                </c:pt>
                <c:pt idx="553">
                  <c:v>85.598221000000009</c:v>
                </c:pt>
                <c:pt idx="554">
                  <c:v>83.294762999999989</c:v>
                </c:pt>
                <c:pt idx="555">
                  <c:v>61.390602000000001</c:v>
                </c:pt>
                <c:pt idx="556">
                  <c:v>37.284980000000004</c:v>
                </c:pt>
                <c:pt idx="557">
                  <c:v>29.257035999999999</c:v>
                </c:pt>
                <c:pt idx="558">
                  <c:v>76.767880999999988</c:v>
                </c:pt>
                <c:pt idx="559">
                  <c:v>40.096163999999995</c:v>
                </c:pt>
                <c:pt idx="560">
                  <c:v>84.740619000000009</c:v>
                </c:pt>
                <c:pt idx="561">
                  <c:v>77.845935999999995</c:v>
                </c:pt>
                <c:pt idx="562">
                  <c:v>75.293720000000008</c:v>
                </c:pt>
                <c:pt idx="563">
                  <c:v>40.483470000000004</c:v>
                </c:pt>
                <c:pt idx="564">
                  <c:v>90.054679965116563</c:v>
                </c:pt>
                <c:pt idx="565">
                  <c:v>90.054679965116563</c:v>
                </c:pt>
                <c:pt idx="566">
                  <c:v>90.054679965116563</c:v>
                </c:pt>
                <c:pt idx="567">
                  <c:v>90.054679965116563</c:v>
                </c:pt>
                <c:pt idx="568">
                  <c:v>90.054679965116563</c:v>
                </c:pt>
                <c:pt idx="569">
                  <c:v>90.054679965116563</c:v>
                </c:pt>
                <c:pt idx="570">
                  <c:v>70.59324500000001</c:v>
                </c:pt>
                <c:pt idx="571">
                  <c:v>90.054679965116563</c:v>
                </c:pt>
                <c:pt idx="572">
                  <c:v>90.054679965116563</c:v>
                </c:pt>
                <c:pt idx="573">
                  <c:v>51.071057000000003</c:v>
                </c:pt>
                <c:pt idx="574">
                  <c:v>84.742235999999991</c:v>
                </c:pt>
                <c:pt idx="575">
                  <c:v>90.054679965116563</c:v>
                </c:pt>
                <c:pt idx="576">
                  <c:v>90.054679965116563</c:v>
                </c:pt>
                <c:pt idx="577">
                  <c:v>90.054679965116563</c:v>
                </c:pt>
                <c:pt idx="578">
                  <c:v>113.5331358982037</c:v>
                </c:pt>
                <c:pt idx="579">
                  <c:v>55.457591999999998</c:v>
                </c:pt>
                <c:pt idx="580">
                  <c:v>96.560321999999999</c:v>
                </c:pt>
                <c:pt idx="581">
                  <c:v>72.380724000000001</c:v>
                </c:pt>
                <c:pt idx="582">
                  <c:v>113.5331358982037</c:v>
                </c:pt>
                <c:pt idx="583">
                  <c:v>113.5331358982037</c:v>
                </c:pt>
                <c:pt idx="584">
                  <c:v>72.004773</c:v>
                </c:pt>
                <c:pt idx="585">
                  <c:v>82.209485999999998</c:v>
                </c:pt>
                <c:pt idx="586">
                  <c:v>47.738697000000002</c:v>
                </c:pt>
                <c:pt idx="587">
                  <c:v>72.505039999999994</c:v>
                </c:pt>
                <c:pt idx="588">
                  <c:v>113.5331358982037</c:v>
                </c:pt>
                <c:pt idx="589">
                  <c:v>113.5331358982037</c:v>
                </c:pt>
                <c:pt idx="590">
                  <c:v>113.5331358982037</c:v>
                </c:pt>
                <c:pt idx="591">
                  <c:v>113.5331358982037</c:v>
                </c:pt>
                <c:pt idx="592">
                  <c:v>113.5331358982037</c:v>
                </c:pt>
                <c:pt idx="593">
                  <c:v>113.5331358982037</c:v>
                </c:pt>
                <c:pt idx="594">
                  <c:v>113.5331358982037</c:v>
                </c:pt>
                <c:pt idx="595">
                  <c:v>104.834265</c:v>
                </c:pt>
                <c:pt idx="596">
                  <c:v>113.5331358982037</c:v>
                </c:pt>
                <c:pt idx="597">
                  <c:v>104.94236199999999</c:v>
                </c:pt>
                <c:pt idx="598">
                  <c:v>98.239390999999998</c:v>
                </c:pt>
                <c:pt idx="599">
                  <c:v>110.039956</c:v>
                </c:pt>
                <c:pt idx="600">
                  <c:v>86.103581000000005</c:v>
                </c:pt>
                <c:pt idx="601">
                  <c:v>70.118288000000007</c:v>
                </c:pt>
                <c:pt idx="602">
                  <c:v>51.329709999999999</c:v>
                </c:pt>
                <c:pt idx="603">
                  <c:v>94.915001999999987</c:v>
                </c:pt>
                <c:pt idx="604">
                  <c:v>70.914552999999998</c:v>
                </c:pt>
                <c:pt idx="605">
                  <c:v>72.449833999999996</c:v>
                </c:pt>
                <c:pt idx="606">
                  <c:v>69.810414000000009</c:v>
                </c:pt>
                <c:pt idx="607">
                  <c:v>73.079684</c:v>
                </c:pt>
                <c:pt idx="608">
                  <c:v>56.423343000000003</c:v>
                </c:pt>
                <c:pt idx="609">
                  <c:v>110.41842800000001</c:v>
                </c:pt>
                <c:pt idx="610">
                  <c:v>100.350055</c:v>
                </c:pt>
                <c:pt idx="611">
                  <c:v>127.171296</c:v>
                </c:pt>
                <c:pt idx="612">
                  <c:v>129.39005995121721</c:v>
                </c:pt>
                <c:pt idx="613">
                  <c:v>129.39005995121721</c:v>
                </c:pt>
                <c:pt idx="614">
                  <c:v>66.993807000000004</c:v>
                </c:pt>
                <c:pt idx="615">
                  <c:v>87.432339000000013</c:v>
                </c:pt>
                <c:pt idx="616">
                  <c:v>102.713576</c:v>
                </c:pt>
                <c:pt idx="617">
                  <c:v>129.39005995121721</c:v>
                </c:pt>
                <c:pt idx="618">
                  <c:v>129.39005995121721</c:v>
                </c:pt>
                <c:pt idx="619">
                  <c:v>129.39005995121721</c:v>
                </c:pt>
                <c:pt idx="620">
                  <c:v>129.39005995121721</c:v>
                </c:pt>
                <c:pt idx="621">
                  <c:v>129.39005995121721</c:v>
                </c:pt>
                <c:pt idx="622">
                  <c:v>121.61026</c:v>
                </c:pt>
                <c:pt idx="623">
                  <c:v>129.39005995121721</c:v>
                </c:pt>
                <c:pt idx="624">
                  <c:v>129.39005995121721</c:v>
                </c:pt>
                <c:pt idx="625">
                  <c:v>129.39005995121721</c:v>
                </c:pt>
                <c:pt idx="626">
                  <c:v>129.39005995121721</c:v>
                </c:pt>
                <c:pt idx="627">
                  <c:v>129.39005995121721</c:v>
                </c:pt>
                <c:pt idx="628">
                  <c:v>129.39005995121721</c:v>
                </c:pt>
                <c:pt idx="629">
                  <c:v>129.39005995121721</c:v>
                </c:pt>
                <c:pt idx="630">
                  <c:v>129.39005995121721</c:v>
                </c:pt>
                <c:pt idx="631">
                  <c:v>129.39005995121721</c:v>
                </c:pt>
                <c:pt idx="632">
                  <c:v>129.39005995121721</c:v>
                </c:pt>
                <c:pt idx="633">
                  <c:v>129.39005995121721</c:v>
                </c:pt>
                <c:pt idx="634">
                  <c:v>126.982243</c:v>
                </c:pt>
                <c:pt idx="635">
                  <c:v>109.19503999999999</c:v>
                </c:pt>
                <c:pt idx="636">
                  <c:v>129.39005995121721</c:v>
                </c:pt>
                <c:pt idx="637">
                  <c:v>128.82070400000001</c:v>
                </c:pt>
                <c:pt idx="638">
                  <c:v>128.118167</c:v>
                </c:pt>
                <c:pt idx="639">
                  <c:v>109.53442699999999</c:v>
                </c:pt>
                <c:pt idx="640">
                  <c:v>150.09990369972269</c:v>
                </c:pt>
                <c:pt idx="641">
                  <c:v>150.09990369972269</c:v>
                </c:pt>
                <c:pt idx="642">
                  <c:v>150.09990369972269</c:v>
                </c:pt>
                <c:pt idx="643">
                  <c:v>117.35580999999999</c:v>
                </c:pt>
                <c:pt idx="644">
                  <c:v>148.32570699999999</c:v>
                </c:pt>
                <c:pt idx="645">
                  <c:v>150.09990369972269</c:v>
                </c:pt>
                <c:pt idx="646">
                  <c:v>150.09990369972269</c:v>
                </c:pt>
                <c:pt idx="647">
                  <c:v>150.09990369972269</c:v>
                </c:pt>
                <c:pt idx="648">
                  <c:v>150.09990369972269</c:v>
                </c:pt>
                <c:pt idx="649">
                  <c:v>140.87494699999999</c:v>
                </c:pt>
                <c:pt idx="650">
                  <c:v>132.02830300000002</c:v>
                </c:pt>
                <c:pt idx="651">
                  <c:v>150.09990369972269</c:v>
                </c:pt>
                <c:pt idx="652">
                  <c:v>149.55509599999999</c:v>
                </c:pt>
                <c:pt idx="653">
                  <c:v>150.09990369972269</c:v>
                </c:pt>
                <c:pt idx="654">
                  <c:v>150.09990369972269</c:v>
                </c:pt>
                <c:pt idx="655">
                  <c:v>144.019552</c:v>
                </c:pt>
                <c:pt idx="656">
                  <c:v>150.09990369972269</c:v>
                </c:pt>
                <c:pt idx="657">
                  <c:v>138.615712</c:v>
                </c:pt>
                <c:pt idx="658">
                  <c:v>150.09990369972269</c:v>
                </c:pt>
                <c:pt idx="659">
                  <c:v>150.09990369972269</c:v>
                </c:pt>
                <c:pt idx="660">
                  <c:v>150.09990369972269</c:v>
                </c:pt>
                <c:pt idx="661">
                  <c:v>150.09990369972269</c:v>
                </c:pt>
                <c:pt idx="662">
                  <c:v>150.09990369972269</c:v>
                </c:pt>
                <c:pt idx="663">
                  <c:v>150.09990369972269</c:v>
                </c:pt>
                <c:pt idx="664">
                  <c:v>144.79220100000001</c:v>
                </c:pt>
                <c:pt idx="665">
                  <c:v>150.09990369972269</c:v>
                </c:pt>
                <c:pt idx="666">
                  <c:v>150.09990369972269</c:v>
                </c:pt>
                <c:pt idx="667">
                  <c:v>150.09990369972269</c:v>
                </c:pt>
                <c:pt idx="668">
                  <c:v>150.09990369972269</c:v>
                </c:pt>
                <c:pt idx="669">
                  <c:v>150.09990369972269</c:v>
                </c:pt>
                <c:pt idx="670">
                  <c:v>147.812772</c:v>
                </c:pt>
                <c:pt idx="671">
                  <c:v>151.322564</c:v>
                </c:pt>
                <c:pt idx="672">
                  <c:v>155.0258323662483</c:v>
                </c:pt>
                <c:pt idx="673">
                  <c:v>155.0258323662483</c:v>
                </c:pt>
                <c:pt idx="674">
                  <c:v>155.0258323662483</c:v>
                </c:pt>
                <c:pt idx="675">
                  <c:v>155.0258323662483</c:v>
                </c:pt>
                <c:pt idx="676">
                  <c:v>132.90140899999997</c:v>
                </c:pt>
                <c:pt idx="677">
                  <c:v>123.484128</c:v>
                </c:pt>
                <c:pt idx="678">
                  <c:v>112.027255</c:v>
                </c:pt>
                <c:pt idx="679">
                  <c:v>122.73447400000001</c:v>
                </c:pt>
                <c:pt idx="680">
                  <c:v>155.0258323662483</c:v>
                </c:pt>
                <c:pt idx="681">
                  <c:v>153.254649</c:v>
                </c:pt>
                <c:pt idx="682">
                  <c:v>155.0258323662483</c:v>
                </c:pt>
                <c:pt idx="683">
                  <c:v>155.0258323662483</c:v>
                </c:pt>
                <c:pt idx="684">
                  <c:v>155.0258323662483</c:v>
                </c:pt>
                <c:pt idx="685">
                  <c:v>146.44011399999999</c:v>
                </c:pt>
                <c:pt idx="686">
                  <c:v>155.0258323662483</c:v>
                </c:pt>
                <c:pt idx="687">
                  <c:v>143.39023299999997</c:v>
                </c:pt>
                <c:pt idx="688">
                  <c:v>139.65427599999998</c:v>
                </c:pt>
                <c:pt idx="689">
                  <c:v>153.44901099999998</c:v>
                </c:pt>
                <c:pt idx="690">
                  <c:v>155.0258323662483</c:v>
                </c:pt>
                <c:pt idx="691">
                  <c:v>155.0258323662483</c:v>
                </c:pt>
                <c:pt idx="692">
                  <c:v>149.34950800000001</c:v>
                </c:pt>
                <c:pt idx="693">
                  <c:v>155.0258323662483</c:v>
                </c:pt>
                <c:pt idx="694">
                  <c:v>155.0258323662483</c:v>
                </c:pt>
                <c:pt idx="695">
                  <c:v>152.58613600000001</c:v>
                </c:pt>
                <c:pt idx="696">
                  <c:v>143.17951100000002</c:v>
                </c:pt>
                <c:pt idx="697">
                  <c:v>120.75396800000001</c:v>
                </c:pt>
                <c:pt idx="698">
                  <c:v>102.52045499999998</c:v>
                </c:pt>
                <c:pt idx="699">
                  <c:v>151.66792299999997</c:v>
                </c:pt>
                <c:pt idx="700">
                  <c:v>158.96840381755061</c:v>
                </c:pt>
                <c:pt idx="701">
                  <c:v>158.96840381755061</c:v>
                </c:pt>
                <c:pt idx="702">
                  <c:v>158.96840381755061</c:v>
                </c:pt>
                <c:pt idx="703">
                  <c:v>158.96840381755061</c:v>
                </c:pt>
                <c:pt idx="704">
                  <c:v>158.96840381755061</c:v>
                </c:pt>
                <c:pt idx="705">
                  <c:v>150.06473799999998</c:v>
                </c:pt>
                <c:pt idx="706">
                  <c:v>158.96840381755061</c:v>
                </c:pt>
                <c:pt idx="707">
                  <c:v>158.96840381755061</c:v>
                </c:pt>
                <c:pt idx="708">
                  <c:v>158.96840381755061</c:v>
                </c:pt>
                <c:pt idx="709">
                  <c:v>158.96840381755061</c:v>
                </c:pt>
                <c:pt idx="710">
                  <c:v>158.96840381755061</c:v>
                </c:pt>
                <c:pt idx="711">
                  <c:v>158.96840381755061</c:v>
                </c:pt>
                <c:pt idx="712">
                  <c:v>158.96840381755061</c:v>
                </c:pt>
                <c:pt idx="713">
                  <c:v>158.96840381755061</c:v>
                </c:pt>
                <c:pt idx="714">
                  <c:v>158.96840381755061</c:v>
                </c:pt>
                <c:pt idx="715">
                  <c:v>158.96840381755061</c:v>
                </c:pt>
                <c:pt idx="716">
                  <c:v>158.96840381755061</c:v>
                </c:pt>
                <c:pt idx="717">
                  <c:v>151.32984299999998</c:v>
                </c:pt>
                <c:pt idx="718">
                  <c:v>158.96840381755061</c:v>
                </c:pt>
                <c:pt idx="719">
                  <c:v>158.96840381755061</c:v>
                </c:pt>
                <c:pt idx="720">
                  <c:v>158.96840381755061</c:v>
                </c:pt>
                <c:pt idx="721">
                  <c:v>158.96840381755061</c:v>
                </c:pt>
                <c:pt idx="722">
                  <c:v>158.96840381755061</c:v>
                </c:pt>
                <c:pt idx="723">
                  <c:v>158.96840381755061</c:v>
                </c:pt>
                <c:pt idx="724">
                  <c:v>158.96840381755061</c:v>
                </c:pt>
                <c:pt idx="725">
                  <c:v>158.96840381755061</c:v>
                </c:pt>
                <c:pt idx="726">
                  <c:v>158.96840381755061</c:v>
                </c:pt>
                <c:pt idx="727">
                  <c:v>158.96840381755061</c:v>
                </c:pt>
                <c:pt idx="728">
                  <c:v>121.64143199999999</c:v>
                </c:pt>
                <c:pt idx="729">
                  <c:v>158.96840381755061</c:v>
                </c:pt>
                <c:pt idx="730">
                  <c:v>158.96840381755061</c:v>
                </c:pt>
                <c:pt idx="731">
                  <c:v>148.15850075746005</c:v>
                </c:pt>
                <c:pt idx="732">
                  <c:v>148.15850075746005</c:v>
                </c:pt>
                <c:pt idx="733">
                  <c:v>148.15850075746005</c:v>
                </c:pt>
                <c:pt idx="734">
                  <c:v>148.15850075746005</c:v>
                </c:pt>
                <c:pt idx="735">
                  <c:v>148.15850075746005</c:v>
                </c:pt>
                <c:pt idx="736">
                  <c:v>148.15850075746005</c:v>
                </c:pt>
                <c:pt idx="737">
                  <c:v>148.15850075746005</c:v>
                </c:pt>
                <c:pt idx="738">
                  <c:v>148.15850075746005</c:v>
                </c:pt>
                <c:pt idx="739">
                  <c:v>148.15850075746005</c:v>
                </c:pt>
                <c:pt idx="740">
                  <c:v>148.15850075746005</c:v>
                </c:pt>
                <c:pt idx="741">
                  <c:v>148.15850075746005</c:v>
                </c:pt>
                <c:pt idx="742">
                  <c:v>148.15850075746005</c:v>
                </c:pt>
                <c:pt idx="743">
                  <c:v>144.88732899999999</c:v>
                </c:pt>
                <c:pt idx="744">
                  <c:v>148.15850075746005</c:v>
                </c:pt>
                <c:pt idx="745">
                  <c:v>148.15850075746005</c:v>
                </c:pt>
                <c:pt idx="746">
                  <c:v>148.15850075746005</c:v>
                </c:pt>
                <c:pt idx="747">
                  <c:v>148.15850075746005</c:v>
                </c:pt>
                <c:pt idx="748">
                  <c:v>148.15850075746005</c:v>
                </c:pt>
                <c:pt idx="749">
                  <c:v>148.15850075746005</c:v>
                </c:pt>
                <c:pt idx="750">
                  <c:v>148.15850075746005</c:v>
                </c:pt>
                <c:pt idx="751">
                  <c:v>148.15850075746005</c:v>
                </c:pt>
                <c:pt idx="752">
                  <c:v>148.15850075746005</c:v>
                </c:pt>
                <c:pt idx="753">
                  <c:v>148.15850075746005</c:v>
                </c:pt>
                <c:pt idx="754">
                  <c:v>148.15850075746005</c:v>
                </c:pt>
                <c:pt idx="755">
                  <c:v>134.84191300000001</c:v>
                </c:pt>
                <c:pt idx="756">
                  <c:v>148.15850075746005</c:v>
                </c:pt>
                <c:pt idx="757">
                  <c:v>148.15850075746005</c:v>
                </c:pt>
                <c:pt idx="758">
                  <c:v>148.15850075746005</c:v>
                </c:pt>
                <c:pt idx="759">
                  <c:v>128.275128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6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  <c:pt idx="410">
                  <c:v>S</c:v>
                </c:pt>
                <c:pt idx="440">
                  <c:v>O</c:v>
                </c:pt>
                <c:pt idx="471">
                  <c:v>N</c:v>
                </c:pt>
                <c:pt idx="501">
                  <c:v>D</c:v>
                </c:pt>
                <c:pt idx="532">
                  <c:v>E</c:v>
                </c:pt>
                <c:pt idx="563">
                  <c:v>F</c:v>
                </c:pt>
                <c:pt idx="592">
                  <c:v>M</c:v>
                </c:pt>
                <c:pt idx="623">
                  <c:v>A</c:v>
                </c:pt>
                <c:pt idx="653">
                  <c:v>M</c:v>
                </c:pt>
                <c:pt idx="684">
                  <c:v>J</c:v>
                </c:pt>
                <c:pt idx="714">
                  <c:v>J</c:v>
                </c:pt>
                <c:pt idx="745">
                  <c:v>A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1.9521874078991823</c:v>
                </c:pt>
                <c:pt idx="1">
                  <c:v>2.5609740729217809</c:v>
                </c:pt>
                <c:pt idx="2">
                  <c:v>2.8037950889227141</c:v>
                </c:pt>
                <c:pt idx="3">
                  <c:v>19.901597212921786</c:v>
                </c:pt>
                <c:pt idx="4">
                  <c:v>8.913845752920853</c:v>
                </c:pt>
                <c:pt idx="5">
                  <c:v>9.7827039929199202</c:v>
                </c:pt>
                <c:pt idx="6">
                  <c:v>12.122720236922715</c:v>
                </c:pt>
                <c:pt idx="7">
                  <c:v>19.742828852921782</c:v>
                </c:pt>
                <c:pt idx="8">
                  <c:v>38.82376314857428</c:v>
                </c:pt>
                <c:pt idx="9">
                  <c:v>42.779808828575206</c:v>
                </c:pt>
                <c:pt idx="10">
                  <c:v>38.395821017574278</c:v>
                </c:pt>
                <c:pt idx="11">
                  <c:v>25.825047667576143</c:v>
                </c:pt>
                <c:pt idx="12">
                  <c:v>22.12214836057521</c:v>
                </c:pt>
                <c:pt idx="13">
                  <c:v>33.854138380574284</c:v>
                </c:pt>
                <c:pt idx="14">
                  <c:v>35.628153696575211</c:v>
                </c:pt>
                <c:pt idx="15">
                  <c:v>20.725729154021089</c:v>
                </c:pt>
                <c:pt idx="16">
                  <c:v>18.280564747020158</c:v>
                </c:pt>
                <c:pt idx="17">
                  <c:v>24.527595957019226</c:v>
                </c:pt>
                <c:pt idx="18">
                  <c:v>17.627827146022021</c:v>
                </c:pt>
                <c:pt idx="19">
                  <c:v>9.032721378019227</c:v>
                </c:pt>
                <c:pt idx="20">
                  <c:v>25.254581350022022</c:v>
                </c:pt>
                <c:pt idx="21">
                  <c:v>26.548652466020162</c:v>
                </c:pt>
                <c:pt idx="22">
                  <c:v>22.231549107410476</c:v>
                </c:pt>
                <c:pt idx="23">
                  <c:v>13.364341731411409</c:v>
                </c:pt>
                <c:pt idx="24">
                  <c:v>24.269787983410474</c:v>
                </c:pt>
                <c:pt idx="25">
                  <c:v>17.486814947411407</c:v>
                </c:pt>
                <c:pt idx="26">
                  <c:v>16.463663575408614</c:v>
                </c:pt>
                <c:pt idx="27">
                  <c:v>32.121659671412338</c:v>
                </c:pt>
                <c:pt idx="28">
                  <c:v>33.959315899409546</c:v>
                </c:pt>
                <c:pt idx="29">
                  <c:v>20.924745369558106</c:v>
                </c:pt>
                <c:pt idx="30">
                  <c:v>18.354848873559042</c:v>
                </c:pt>
                <c:pt idx="31">
                  <c:v>20.153751989558106</c:v>
                </c:pt>
                <c:pt idx="32">
                  <c:v>4.0966366895590403</c:v>
                </c:pt>
                <c:pt idx="33">
                  <c:v>2.1574244495590391</c:v>
                </c:pt>
                <c:pt idx="34">
                  <c:v>0.98753413755810837</c:v>
                </c:pt>
                <c:pt idx="35">
                  <c:v>3.2331491695590411</c:v>
                </c:pt>
                <c:pt idx="36">
                  <c:v>7.7389653218427084</c:v>
                </c:pt>
                <c:pt idx="37">
                  <c:v>18.862793646844569</c:v>
                </c:pt>
                <c:pt idx="38">
                  <c:v>21.645349225843638</c:v>
                </c:pt>
                <c:pt idx="39">
                  <c:v>4.6479343218445717</c:v>
                </c:pt>
                <c:pt idx="40">
                  <c:v>2.9888472828436425</c:v>
                </c:pt>
                <c:pt idx="41">
                  <c:v>22.058485284844572</c:v>
                </c:pt>
                <c:pt idx="42">
                  <c:v>23.826062561843639</c:v>
                </c:pt>
                <c:pt idx="43">
                  <c:v>16.235678536526954</c:v>
                </c:pt>
                <c:pt idx="44">
                  <c:v>8.2451969895250876</c:v>
                </c:pt>
                <c:pt idx="45">
                  <c:v>3.3181902715278846</c:v>
                </c:pt>
                <c:pt idx="46">
                  <c:v>11.156382864526954</c:v>
                </c:pt>
                <c:pt idx="47">
                  <c:v>4.9460030605269498</c:v>
                </c:pt>
                <c:pt idx="48">
                  <c:v>27.063808200526953</c:v>
                </c:pt>
                <c:pt idx="49">
                  <c:v>4.8549849325269534</c:v>
                </c:pt>
                <c:pt idx="50">
                  <c:v>69.455240732977401</c:v>
                </c:pt>
                <c:pt idx="51">
                  <c:v>77.001288715978347</c:v>
                </c:pt>
                <c:pt idx="52">
                  <c:v>88.83209940097926</c:v>
                </c:pt>
                <c:pt idx="53">
                  <c:v>94.972363856979271</c:v>
                </c:pt>
                <c:pt idx="54">
                  <c:v>103.3175379489774</c:v>
                </c:pt>
                <c:pt idx="55">
                  <c:v>121.91762867297928</c:v>
                </c:pt>
                <c:pt idx="56">
                  <c:v>99.73702340097833</c:v>
                </c:pt>
                <c:pt idx="57">
                  <c:v>153.55247943682235</c:v>
                </c:pt>
                <c:pt idx="58">
                  <c:v>159.44098339982142</c:v>
                </c:pt>
                <c:pt idx="59">
                  <c:v>171.62040610182234</c:v>
                </c:pt>
                <c:pt idx="60">
                  <c:v>165.84324548382139</c:v>
                </c:pt>
                <c:pt idx="61">
                  <c:v>176.63126728882233</c:v>
                </c:pt>
                <c:pt idx="62">
                  <c:v>177.60259101782233</c:v>
                </c:pt>
                <c:pt idx="63">
                  <c:v>217.85814162782046</c:v>
                </c:pt>
                <c:pt idx="64">
                  <c:v>252.3652375318982</c:v>
                </c:pt>
                <c:pt idx="65">
                  <c:v>252.86147348389821</c:v>
                </c:pt>
                <c:pt idx="66">
                  <c:v>262.53834228789816</c:v>
                </c:pt>
                <c:pt idx="67">
                  <c:v>260.09934461189818</c:v>
                </c:pt>
                <c:pt idx="68">
                  <c:v>259.23785464389914</c:v>
                </c:pt>
                <c:pt idx="69">
                  <c:v>270.59388865289725</c:v>
                </c:pt>
                <c:pt idx="70">
                  <c:v>287.0780279698991</c:v>
                </c:pt>
                <c:pt idx="71">
                  <c:v>200.31608127970352</c:v>
                </c:pt>
                <c:pt idx="72">
                  <c:v>191.21936201370164</c:v>
                </c:pt>
                <c:pt idx="73">
                  <c:v>188.97351986770164</c:v>
                </c:pt>
                <c:pt idx="74">
                  <c:v>163.9943349897035</c:v>
                </c:pt>
                <c:pt idx="75">
                  <c:v>170.23901479870352</c:v>
                </c:pt>
                <c:pt idx="76">
                  <c:v>185.73735072670354</c:v>
                </c:pt>
                <c:pt idx="77">
                  <c:v>194.28850073870166</c:v>
                </c:pt>
                <c:pt idx="78">
                  <c:v>136.17323427041907</c:v>
                </c:pt>
                <c:pt idx="79">
                  <c:v>137.09973502641907</c:v>
                </c:pt>
                <c:pt idx="80">
                  <c:v>153.38900835041906</c:v>
                </c:pt>
                <c:pt idx="81">
                  <c:v>146.82716578242093</c:v>
                </c:pt>
                <c:pt idx="82">
                  <c:v>112.97007877041908</c:v>
                </c:pt>
                <c:pt idx="83">
                  <c:v>132.85493211441906</c:v>
                </c:pt>
                <c:pt idx="84">
                  <c:v>95.889306298420919</c:v>
                </c:pt>
                <c:pt idx="85">
                  <c:v>53.810678812797732</c:v>
                </c:pt>
                <c:pt idx="86">
                  <c:v>68.869514128795871</c:v>
                </c:pt>
                <c:pt idx="87">
                  <c:v>81.78898898879774</c:v>
                </c:pt>
                <c:pt idx="88">
                  <c:v>77.787277240797735</c:v>
                </c:pt>
                <c:pt idx="89">
                  <c:v>119.26218444079775</c:v>
                </c:pt>
                <c:pt idx="90">
                  <c:v>115.98283880879588</c:v>
                </c:pt>
                <c:pt idx="91">
                  <c:v>111.39821023679772</c:v>
                </c:pt>
                <c:pt idx="92">
                  <c:v>137.84926717065375</c:v>
                </c:pt>
                <c:pt idx="93">
                  <c:v>160.88017939865748</c:v>
                </c:pt>
                <c:pt idx="94">
                  <c:v>160.02230128265373</c:v>
                </c:pt>
                <c:pt idx="95">
                  <c:v>156.8765963266556</c:v>
                </c:pt>
                <c:pt idx="96">
                  <c:v>163.60383361465372</c:v>
                </c:pt>
                <c:pt idx="97">
                  <c:v>170.80185295065746</c:v>
                </c:pt>
                <c:pt idx="98">
                  <c:v>200.19432958265372</c:v>
                </c:pt>
                <c:pt idx="99">
                  <c:v>203.33718013522719</c:v>
                </c:pt>
                <c:pt idx="100">
                  <c:v>174.39427492322719</c:v>
                </c:pt>
                <c:pt idx="101">
                  <c:v>129.03605772722534</c:v>
                </c:pt>
                <c:pt idx="102">
                  <c:v>132.41654455122719</c:v>
                </c:pt>
                <c:pt idx="103">
                  <c:v>139.11177337922535</c:v>
                </c:pt>
                <c:pt idx="104">
                  <c:v>159.5807926972272</c:v>
                </c:pt>
                <c:pt idx="105">
                  <c:v>171.70179109122716</c:v>
                </c:pt>
                <c:pt idx="106">
                  <c:v>142.39942020657489</c:v>
                </c:pt>
                <c:pt idx="107">
                  <c:v>141.47229057457304</c:v>
                </c:pt>
                <c:pt idx="108">
                  <c:v>153.98167803057305</c:v>
                </c:pt>
                <c:pt idx="109">
                  <c:v>155.33181704257305</c:v>
                </c:pt>
                <c:pt idx="110">
                  <c:v>162.8268041745749</c:v>
                </c:pt>
                <c:pt idx="111">
                  <c:v>188.14638225057305</c:v>
                </c:pt>
                <c:pt idx="112">
                  <c:v>183.50281605057305</c:v>
                </c:pt>
                <c:pt idx="113">
                  <c:v>90.541645069493569</c:v>
                </c:pt>
                <c:pt idx="114">
                  <c:v>95.428625213493561</c:v>
                </c:pt>
                <c:pt idx="115">
                  <c:v>84.189741525495421</c:v>
                </c:pt>
                <c:pt idx="116">
                  <c:v>81.954695937491707</c:v>
                </c:pt>
                <c:pt idx="117">
                  <c:v>105.69303443349543</c:v>
                </c:pt>
                <c:pt idx="118">
                  <c:v>86.753080425495426</c:v>
                </c:pt>
                <c:pt idx="119">
                  <c:v>121.07046378949357</c:v>
                </c:pt>
                <c:pt idx="120">
                  <c:v>130.46747255014625</c:v>
                </c:pt>
                <c:pt idx="121">
                  <c:v>126.01592622614812</c:v>
                </c:pt>
                <c:pt idx="122">
                  <c:v>137.24377890614628</c:v>
                </c:pt>
                <c:pt idx="123">
                  <c:v>80.772191482146255</c:v>
                </c:pt>
                <c:pt idx="124">
                  <c:v>58.310094374148129</c:v>
                </c:pt>
                <c:pt idx="125">
                  <c:v>43.990629766148125</c:v>
                </c:pt>
                <c:pt idx="126">
                  <c:v>53.376614536146263</c:v>
                </c:pt>
                <c:pt idx="127">
                  <c:v>93.558296938338032</c:v>
                </c:pt>
                <c:pt idx="128">
                  <c:v>139.48524847033804</c:v>
                </c:pt>
                <c:pt idx="129">
                  <c:v>83.489900142339891</c:v>
                </c:pt>
                <c:pt idx="130">
                  <c:v>78.510581654339887</c:v>
                </c:pt>
                <c:pt idx="131">
                  <c:v>89.808458702336168</c:v>
                </c:pt>
                <c:pt idx="132">
                  <c:v>145.83787332633992</c:v>
                </c:pt>
                <c:pt idx="133">
                  <c:v>172.8468486413399</c:v>
                </c:pt>
                <c:pt idx="134">
                  <c:v>126.52901041382533</c:v>
                </c:pt>
                <c:pt idx="135">
                  <c:v>120.5656523498272</c:v>
                </c:pt>
                <c:pt idx="136">
                  <c:v>88.731937729827195</c:v>
                </c:pt>
                <c:pt idx="137">
                  <c:v>99.26450957382535</c:v>
                </c:pt>
                <c:pt idx="138">
                  <c:v>71.107035441827207</c:v>
                </c:pt>
                <c:pt idx="139">
                  <c:v>99.303589133825326</c:v>
                </c:pt>
                <c:pt idx="140">
                  <c:v>74.10610517782905</c:v>
                </c:pt>
                <c:pt idx="141">
                  <c:v>289.19519349339851</c:v>
                </c:pt>
                <c:pt idx="142">
                  <c:v>304.43938394139849</c:v>
                </c:pt>
                <c:pt idx="143">
                  <c:v>321.96625062540033</c:v>
                </c:pt>
                <c:pt idx="144">
                  <c:v>322.88644108940031</c:v>
                </c:pt>
                <c:pt idx="145">
                  <c:v>323.73067605340037</c:v>
                </c:pt>
                <c:pt idx="146">
                  <c:v>327.93894640239853</c:v>
                </c:pt>
                <c:pt idx="147">
                  <c:v>334.1230574524003</c:v>
                </c:pt>
                <c:pt idx="148">
                  <c:v>172.33110386489705</c:v>
                </c:pt>
                <c:pt idx="149">
                  <c:v>187.79909531289888</c:v>
                </c:pt>
                <c:pt idx="150">
                  <c:v>197.33439962889329</c:v>
                </c:pt>
                <c:pt idx="151">
                  <c:v>155.09314256089891</c:v>
                </c:pt>
                <c:pt idx="152">
                  <c:v>142.19875371289891</c:v>
                </c:pt>
                <c:pt idx="153">
                  <c:v>166.60100950889702</c:v>
                </c:pt>
                <c:pt idx="154">
                  <c:v>191.85532296889517</c:v>
                </c:pt>
                <c:pt idx="155">
                  <c:v>125.67725729313773</c:v>
                </c:pt>
                <c:pt idx="156">
                  <c:v>113.61144992513587</c:v>
                </c:pt>
                <c:pt idx="157">
                  <c:v>86.168504877137735</c:v>
                </c:pt>
                <c:pt idx="158">
                  <c:v>68.485321005135859</c:v>
                </c:pt>
                <c:pt idx="159">
                  <c:v>54.309322513139591</c:v>
                </c:pt>
                <c:pt idx="160">
                  <c:v>105.76662061713773</c:v>
                </c:pt>
                <c:pt idx="161">
                  <c:v>101.06598587713586</c:v>
                </c:pt>
                <c:pt idx="162">
                  <c:v>122.28854868134586</c:v>
                </c:pt>
                <c:pt idx="163">
                  <c:v>119.15357943334958</c:v>
                </c:pt>
                <c:pt idx="164">
                  <c:v>120.39103317734399</c:v>
                </c:pt>
                <c:pt idx="165">
                  <c:v>79.305829521347704</c:v>
                </c:pt>
                <c:pt idx="166">
                  <c:v>89.449654257349579</c:v>
                </c:pt>
                <c:pt idx="167">
                  <c:v>103.00871392534586</c:v>
                </c:pt>
                <c:pt idx="168">
                  <c:v>153.54620028534771</c:v>
                </c:pt>
                <c:pt idx="169">
                  <c:v>154.11643092467583</c:v>
                </c:pt>
                <c:pt idx="170">
                  <c:v>143.90651973267771</c:v>
                </c:pt>
                <c:pt idx="171">
                  <c:v>132.00201114867582</c:v>
                </c:pt>
                <c:pt idx="172">
                  <c:v>117.47030697267397</c:v>
                </c:pt>
                <c:pt idx="173">
                  <c:v>109.5993949366777</c:v>
                </c:pt>
                <c:pt idx="174">
                  <c:v>102.83659453667582</c:v>
                </c:pt>
                <c:pt idx="175">
                  <c:v>140.39129904467583</c:v>
                </c:pt>
                <c:pt idx="176">
                  <c:v>178.83464696162031</c:v>
                </c:pt>
                <c:pt idx="177">
                  <c:v>123.10703588562218</c:v>
                </c:pt>
                <c:pt idx="178">
                  <c:v>108.95650575362032</c:v>
                </c:pt>
                <c:pt idx="179">
                  <c:v>102.35917537762033</c:v>
                </c:pt>
                <c:pt idx="180">
                  <c:v>101.28505481762032</c:v>
                </c:pt>
                <c:pt idx="181">
                  <c:v>132.23952649762407</c:v>
                </c:pt>
                <c:pt idx="182">
                  <c:v>143.34250574162033</c:v>
                </c:pt>
                <c:pt idx="183">
                  <c:v>202.49332748474106</c:v>
                </c:pt>
                <c:pt idx="184">
                  <c:v>207.01034946474479</c:v>
                </c:pt>
                <c:pt idx="185">
                  <c:v>208.86176576073922</c:v>
                </c:pt>
                <c:pt idx="186">
                  <c:v>209.11036981274293</c:v>
                </c:pt>
                <c:pt idx="187">
                  <c:v>195.23583224074105</c:v>
                </c:pt>
                <c:pt idx="188">
                  <c:v>210.94218839274293</c:v>
                </c:pt>
                <c:pt idx="189">
                  <c:v>235.52572274874106</c:v>
                </c:pt>
                <c:pt idx="190">
                  <c:v>231.9306936648228</c:v>
                </c:pt>
                <c:pt idx="191">
                  <c:v>213.3224108448228</c:v>
                </c:pt>
                <c:pt idx="192">
                  <c:v>219.19428945282465</c:v>
                </c:pt>
                <c:pt idx="193">
                  <c:v>216.03596525682278</c:v>
                </c:pt>
                <c:pt idx="194">
                  <c:v>199.52081670882092</c:v>
                </c:pt>
                <c:pt idx="195">
                  <c:v>218.60455964882465</c:v>
                </c:pt>
                <c:pt idx="196">
                  <c:v>232.09785128482466</c:v>
                </c:pt>
                <c:pt idx="197">
                  <c:v>209.50388243101571</c:v>
                </c:pt>
                <c:pt idx="198">
                  <c:v>213.71284133901571</c:v>
                </c:pt>
                <c:pt idx="199">
                  <c:v>220.62686756701942</c:v>
                </c:pt>
                <c:pt idx="200">
                  <c:v>204.64757958701571</c:v>
                </c:pt>
                <c:pt idx="201">
                  <c:v>205.80028040701569</c:v>
                </c:pt>
                <c:pt idx="202">
                  <c:v>225.34181118701756</c:v>
                </c:pt>
                <c:pt idx="203">
                  <c:v>231.95094266701943</c:v>
                </c:pt>
                <c:pt idx="204">
                  <c:v>196.36262742418339</c:v>
                </c:pt>
                <c:pt idx="205">
                  <c:v>174.40513921218712</c:v>
                </c:pt>
                <c:pt idx="206">
                  <c:v>182.65841938818525</c:v>
                </c:pt>
                <c:pt idx="207">
                  <c:v>143.49102618018341</c:v>
                </c:pt>
                <c:pt idx="208">
                  <c:v>134.71799561218899</c:v>
                </c:pt>
                <c:pt idx="209">
                  <c:v>187.36683584818712</c:v>
                </c:pt>
                <c:pt idx="210">
                  <c:v>176.51579457218526</c:v>
                </c:pt>
                <c:pt idx="211">
                  <c:v>221.98280508788727</c:v>
                </c:pt>
                <c:pt idx="212">
                  <c:v>227.73512533589098</c:v>
                </c:pt>
                <c:pt idx="213">
                  <c:v>242.25747727988724</c:v>
                </c:pt>
                <c:pt idx="214">
                  <c:v>249.87690140788538</c:v>
                </c:pt>
                <c:pt idx="215">
                  <c:v>242.05115775188912</c:v>
                </c:pt>
                <c:pt idx="216">
                  <c:v>241.60885793988911</c:v>
                </c:pt>
                <c:pt idx="217">
                  <c:v>254.39731122788726</c:v>
                </c:pt>
                <c:pt idx="218">
                  <c:v>262.20646880166044</c:v>
                </c:pt>
                <c:pt idx="219">
                  <c:v>260.8100189136623</c:v>
                </c:pt>
                <c:pt idx="220">
                  <c:v>255.16462006966046</c:v>
                </c:pt>
                <c:pt idx="221">
                  <c:v>257.89640141766046</c:v>
                </c:pt>
                <c:pt idx="222">
                  <c:v>265.74342469766049</c:v>
                </c:pt>
                <c:pt idx="223">
                  <c:v>268.45493480165862</c:v>
                </c:pt>
                <c:pt idx="224">
                  <c:v>261.42315213066047</c:v>
                </c:pt>
                <c:pt idx="225">
                  <c:v>192.8654702451166</c:v>
                </c:pt>
                <c:pt idx="226">
                  <c:v>172.96742761711846</c:v>
                </c:pt>
                <c:pt idx="227">
                  <c:v>193.76569346511289</c:v>
                </c:pt>
                <c:pt idx="228">
                  <c:v>177.08682986911847</c:v>
                </c:pt>
                <c:pt idx="229">
                  <c:v>164.3685818811166</c:v>
                </c:pt>
                <c:pt idx="230">
                  <c:v>159.50918796911475</c:v>
                </c:pt>
                <c:pt idx="231">
                  <c:v>145.19918291711849</c:v>
                </c:pt>
                <c:pt idx="232">
                  <c:v>122.48504982233817</c:v>
                </c:pt>
                <c:pt idx="233">
                  <c:v>120.6658019663419</c:v>
                </c:pt>
                <c:pt idx="234">
                  <c:v>136.12585242733817</c:v>
                </c:pt>
                <c:pt idx="235">
                  <c:v>110.05218576633817</c:v>
                </c:pt>
                <c:pt idx="236">
                  <c:v>87.440320134340041</c:v>
                </c:pt>
                <c:pt idx="237">
                  <c:v>92.086433750340035</c:v>
                </c:pt>
                <c:pt idx="238">
                  <c:v>95.500044146338169</c:v>
                </c:pt>
                <c:pt idx="239">
                  <c:v>72.270608928215907</c:v>
                </c:pt>
                <c:pt idx="240">
                  <c:v>123.19493814421219</c:v>
                </c:pt>
                <c:pt idx="241">
                  <c:v>130.72936060321962</c:v>
                </c:pt>
                <c:pt idx="242">
                  <c:v>70.729769268219641</c:v>
                </c:pt>
                <c:pt idx="243">
                  <c:v>73.123158444215903</c:v>
                </c:pt>
                <c:pt idx="244">
                  <c:v>108.73240559621591</c:v>
                </c:pt>
                <c:pt idx="245">
                  <c:v>63.328363576215914</c:v>
                </c:pt>
                <c:pt idx="246">
                  <c:v>77.857236342601396</c:v>
                </c:pt>
                <c:pt idx="247">
                  <c:v>86.096953002601381</c:v>
                </c:pt>
                <c:pt idx="248">
                  <c:v>100.51093243460139</c:v>
                </c:pt>
                <c:pt idx="249">
                  <c:v>103.43349724659767</c:v>
                </c:pt>
                <c:pt idx="250">
                  <c:v>102.97581737960326</c:v>
                </c:pt>
                <c:pt idx="251">
                  <c:v>135.80420292159766</c:v>
                </c:pt>
                <c:pt idx="252">
                  <c:v>113.26744242259952</c:v>
                </c:pt>
                <c:pt idx="253">
                  <c:v>94.840650238072186</c:v>
                </c:pt>
                <c:pt idx="254">
                  <c:v>108.87074605407219</c:v>
                </c:pt>
                <c:pt idx="255">
                  <c:v>109.14187213007031</c:v>
                </c:pt>
                <c:pt idx="256">
                  <c:v>86.463638798072182</c:v>
                </c:pt>
                <c:pt idx="257">
                  <c:v>91.458399806070318</c:v>
                </c:pt>
                <c:pt idx="258">
                  <c:v>97.452820402070316</c:v>
                </c:pt>
                <c:pt idx="259">
                  <c:v>85.640644494070301</c:v>
                </c:pt>
                <c:pt idx="260">
                  <c:v>103.75710524701439</c:v>
                </c:pt>
                <c:pt idx="261">
                  <c:v>119.73690667101626</c:v>
                </c:pt>
                <c:pt idx="262">
                  <c:v>145.97373886701251</c:v>
                </c:pt>
                <c:pt idx="263">
                  <c:v>99.294760631014384</c:v>
                </c:pt>
                <c:pt idx="264">
                  <c:v>89.405080147018111</c:v>
                </c:pt>
                <c:pt idx="265">
                  <c:v>103.74426495901253</c:v>
                </c:pt>
                <c:pt idx="266">
                  <c:v>117.88630363801438</c:v>
                </c:pt>
                <c:pt idx="267">
                  <c:v>112.49343206372031</c:v>
                </c:pt>
                <c:pt idx="268">
                  <c:v>117.8541247807203</c:v>
                </c:pt>
                <c:pt idx="269">
                  <c:v>112.78953175571844</c:v>
                </c:pt>
                <c:pt idx="270">
                  <c:v>97.840737526716595</c:v>
                </c:pt>
                <c:pt idx="271">
                  <c:v>90.850104247716587</c:v>
                </c:pt>
                <c:pt idx="272">
                  <c:v>99.31338818772403</c:v>
                </c:pt>
                <c:pt idx="273">
                  <c:v>109.04541840771658</c:v>
                </c:pt>
                <c:pt idx="274">
                  <c:v>90.513166513554538</c:v>
                </c:pt>
                <c:pt idx="275">
                  <c:v>76.978392994548955</c:v>
                </c:pt>
                <c:pt idx="276">
                  <c:v>63.362365402552662</c:v>
                </c:pt>
                <c:pt idx="277">
                  <c:v>38.286462895550805</c:v>
                </c:pt>
                <c:pt idx="278">
                  <c:v>34.959588805550801</c:v>
                </c:pt>
                <c:pt idx="279">
                  <c:v>65.684311642548948</c:v>
                </c:pt>
                <c:pt idx="280">
                  <c:v>97.593656746552682</c:v>
                </c:pt>
                <c:pt idx="281">
                  <c:v>78.081712932758435</c:v>
                </c:pt>
                <c:pt idx="282">
                  <c:v>67.729828634758434</c:v>
                </c:pt>
                <c:pt idx="283">
                  <c:v>69.196284622756579</c:v>
                </c:pt>
                <c:pt idx="284">
                  <c:v>49.344224186758439</c:v>
                </c:pt>
                <c:pt idx="285">
                  <c:v>18.885342987756573</c:v>
                </c:pt>
                <c:pt idx="286">
                  <c:v>35.339031890758442</c:v>
                </c:pt>
                <c:pt idx="287">
                  <c:v>37.933004026758439</c:v>
                </c:pt>
                <c:pt idx="288">
                  <c:v>59.43926322416776</c:v>
                </c:pt>
                <c:pt idx="289">
                  <c:v>64.68352216116962</c:v>
                </c:pt>
                <c:pt idx="290">
                  <c:v>55.261341413165894</c:v>
                </c:pt>
                <c:pt idx="291">
                  <c:v>29.175896317171485</c:v>
                </c:pt>
                <c:pt idx="292">
                  <c:v>36.188644523165891</c:v>
                </c:pt>
                <c:pt idx="293">
                  <c:v>57.547679084169623</c:v>
                </c:pt>
                <c:pt idx="294">
                  <c:v>80.580196965169634</c:v>
                </c:pt>
                <c:pt idx="295">
                  <c:v>86.256016643855276</c:v>
                </c:pt>
                <c:pt idx="296">
                  <c:v>74.659843505859001</c:v>
                </c:pt>
                <c:pt idx="297">
                  <c:v>72.302200409853413</c:v>
                </c:pt>
                <c:pt idx="298">
                  <c:v>47.727151326860863</c:v>
                </c:pt>
                <c:pt idx="299">
                  <c:v>33.742812844855273</c:v>
                </c:pt>
                <c:pt idx="300">
                  <c:v>52.527604297859</c:v>
                </c:pt>
                <c:pt idx="301">
                  <c:v>67.867485835855277</c:v>
                </c:pt>
                <c:pt idx="302">
                  <c:v>60.972009802933215</c:v>
                </c:pt>
                <c:pt idx="303">
                  <c:v>56.595744420935077</c:v>
                </c:pt>
                <c:pt idx="304">
                  <c:v>50.196387182935084</c:v>
                </c:pt>
                <c:pt idx="305">
                  <c:v>33.269418029936951</c:v>
                </c:pt>
                <c:pt idx="306">
                  <c:v>30.098874029933228</c:v>
                </c:pt>
                <c:pt idx="307">
                  <c:v>19.921730996933221</c:v>
                </c:pt>
                <c:pt idx="308">
                  <c:v>32.955377538935075</c:v>
                </c:pt>
                <c:pt idx="309">
                  <c:v>50.665537232607164</c:v>
                </c:pt>
                <c:pt idx="310">
                  <c:v>42.649060307609034</c:v>
                </c:pt>
                <c:pt idx="311">
                  <c:v>43.589782433607162</c:v>
                </c:pt>
                <c:pt idx="312">
                  <c:v>13.55264597160717</c:v>
                </c:pt>
                <c:pt idx="313">
                  <c:v>17.822251617607165</c:v>
                </c:pt>
                <c:pt idx="314">
                  <c:v>34.019863139609029</c:v>
                </c:pt>
                <c:pt idx="315">
                  <c:v>40.287331012607176</c:v>
                </c:pt>
                <c:pt idx="316">
                  <c:v>39.887391230845054</c:v>
                </c:pt>
                <c:pt idx="317">
                  <c:v>40.154201100841327</c:v>
                </c:pt>
                <c:pt idx="318">
                  <c:v>26.245739094843184</c:v>
                </c:pt>
                <c:pt idx="319">
                  <c:v>12.135431256841329</c:v>
                </c:pt>
                <c:pt idx="320">
                  <c:v>4.1122439878450532</c:v>
                </c:pt>
                <c:pt idx="321">
                  <c:v>9.5468783338413274</c:v>
                </c:pt>
                <c:pt idx="322">
                  <c:v>33.42654932284691</c:v>
                </c:pt>
                <c:pt idx="323">
                  <c:v>25.374006574998873</c:v>
                </c:pt>
                <c:pt idx="324">
                  <c:v>45.873251555000735</c:v>
                </c:pt>
                <c:pt idx="325">
                  <c:v>30.904016791002608</c:v>
                </c:pt>
                <c:pt idx="326">
                  <c:v>1.0077448070007375</c:v>
                </c:pt>
                <c:pt idx="327">
                  <c:v>1.0527215990026015</c:v>
                </c:pt>
                <c:pt idx="328">
                  <c:v>1.0246350630007437</c:v>
                </c:pt>
                <c:pt idx="329">
                  <c:v>3.2234268750007469</c:v>
                </c:pt>
                <c:pt idx="330">
                  <c:v>1.8528455255350855</c:v>
                </c:pt>
                <c:pt idx="331">
                  <c:v>26.222543087538796</c:v>
                </c:pt>
                <c:pt idx="332">
                  <c:v>14.562202612535081</c:v>
                </c:pt>
                <c:pt idx="333">
                  <c:v>17.308269968536944</c:v>
                </c:pt>
                <c:pt idx="334">
                  <c:v>1.4702178345369394</c:v>
                </c:pt>
                <c:pt idx="335">
                  <c:v>18.003951853535082</c:v>
                </c:pt>
                <c:pt idx="336">
                  <c:v>15.426319300538802</c:v>
                </c:pt>
                <c:pt idx="337">
                  <c:v>23.403047202233427</c:v>
                </c:pt>
                <c:pt idx="338">
                  <c:v>1.3845853582334384</c:v>
                </c:pt>
                <c:pt idx="339">
                  <c:v>1.7417967702352981</c:v>
                </c:pt>
                <c:pt idx="340">
                  <c:v>1.7761869312334384</c:v>
                </c:pt>
                <c:pt idx="341">
                  <c:v>2.1984010832334318</c:v>
                </c:pt>
                <c:pt idx="342">
                  <c:v>1.9094402332371538</c:v>
                </c:pt>
                <c:pt idx="343">
                  <c:v>1.7397019062334367</c:v>
                </c:pt>
                <c:pt idx="344">
                  <c:v>1.6766537629369631</c:v>
                </c:pt>
                <c:pt idx="345">
                  <c:v>1.8219221099406859</c:v>
                </c:pt>
                <c:pt idx="346">
                  <c:v>1.5547923759388214</c:v>
                </c:pt>
                <c:pt idx="347">
                  <c:v>1.3104941479388217</c:v>
                </c:pt>
                <c:pt idx="348">
                  <c:v>1.7928450539369587</c:v>
                </c:pt>
                <c:pt idx="349">
                  <c:v>0.9079101749406836</c:v>
                </c:pt>
                <c:pt idx="350">
                  <c:v>4.6312181269388235</c:v>
                </c:pt>
                <c:pt idx="351">
                  <c:v>4.5179822510036249</c:v>
                </c:pt>
                <c:pt idx="352">
                  <c:v>4.862556444005488</c:v>
                </c:pt>
                <c:pt idx="353">
                  <c:v>3.4221165240073534</c:v>
                </c:pt>
                <c:pt idx="354">
                  <c:v>2.2011003840073537</c:v>
                </c:pt>
                <c:pt idx="355">
                  <c:v>1.572596509003626</c:v>
                </c:pt>
                <c:pt idx="356">
                  <c:v>1.1953842880036245</c:v>
                </c:pt>
                <c:pt idx="357">
                  <c:v>6.8312756870073503</c:v>
                </c:pt>
                <c:pt idx="358">
                  <c:v>11.735631864621784</c:v>
                </c:pt>
                <c:pt idx="359">
                  <c:v>16.308556375627376</c:v>
                </c:pt>
                <c:pt idx="360">
                  <c:v>10.033083395625509</c:v>
                </c:pt>
                <c:pt idx="361">
                  <c:v>3.4213069396255085</c:v>
                </c:pt>
                <c:pt idx="362">
                  <c:v>1.9701819436255064</c:v>
                </c:pt>
                <c:pt idx="363">
                  <c:v>17.130937971623645</c:v>
                </c:pt>
                <c:pt idx="364">
                  <c:v>18.302664587625507</c:v>
                </c:pt>
                <c:pt idx="365">
                  <c:v>23.647363284847888</c:v>
                </c:pt>
                <c:pt idx="366">
                  <c:v>16.11576300884974</c:v>
                </c:pt>
                <c:pt idx="367">
                  <c:v>9.341657343849743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15.940810769841702</c:v>
                </c:pt>
                <c:pt idx="1">
                  <c:v>15.940810769841702</c:v>
                </c:pt>
                <c:pt idx="2">
                  <c:v>15.940810769841702</c:v>
                </c:pt>
                <c:pt idx="3">
                  <c:v>20.220393285105605</c:v>
                </c:pt>
                <c:pt idx="4">
                  <c:v>20.220393285105605</c:v>
                </c:pt>
                <c:pt idx="5">
                  <c:v>20.220393285105605</c:v>
                </c:pt>
                <c:pt idx="6">
                  <c:v>20.220393285105605</c:v>
                </c:pt>
                <c:pt idx="7">
                  <c:v>20.220393285105605</c:v>
                </c:pt>
                <c:pt idx="8">
                  <c:v>20.220393285105605</c:v>
                </c:pt>
                <c:pt idx="9">
                  <c:v>20.220393285105605</c:v>
                </c:pt>
                <c:pt idx="10">
                  <c:v>20.220393285105605</c:v>
                </c:pt>
                <c:pt idx="11">
                  <c:v>20.220393285105605</c:v>
                </c:pt>
                <c:pt idx="12">
                  <c:v>20.220393285105605</c:v>
                </c:pt>
                <c:pt idx="13">
                  <c:v>20.220393285105605</c:v>
                </c:pt>
                <c:pt idx="14">
                  <c:v>20.220393285105605</c:v>
                </c:pt>
                <c:pt idx="15">
                  <c:v>20.220393285105605</c:v>
                </c:pt>
                <c:pt idx="16">
                  <c:v>20.220393285105605</c:v>
                </c:pt>
                <c:pt idx="17">
                  <c:v>20.220393285105605</c:v>
                </c:pt>
                <c:pt idx="18">
                  <c:v>20.220393285105605</c:v>
                </c:pt>
                <c:pt idx="19">
                  <c:v>20.220393285105605</c:v>
                </c:pt>
                <c:pt idx="20">
                  <c:v>20.220393285105605</c:v>
                </c:pt>
                <c:pt idx="21">
                  <c:v>20.220393285105605</c:v>
                </c:pt>
                <c:pt idx="22">
                  <c:v>20.220393285105605</c:v>
                </c:pt>
                <c:pt idx="23">
                  <c:v>20.220393285105605</c:v>
                </c:pt>
                <c:pt idx="24">
                  <c:v>20.220393285105605</c:v>
                </c:pt>
                <c:pt idx="25">
                  <c:v>20.220393285105605</c:v>
                </c:pt>
                <c:pt idx="26">
                  <c:v>20.220393285105605</c:v>
                </c:pt>
                <c:pt idx="27">
                  <c:v>20.220393285105605</c:v>
                </c:pt>
                <c:pt idx="28">
                  <c:v>20.220393285105605</c:v>
                </c:pt>
                <c:pt idx="29">
                  <c:v>20.220393285105605</c:v>
                </c:pt>
                <c:pt idx="30">
                  <c:v>20.220393285105605</c:v>
                </c:pt>
                <c:pt idx="31">
                  <c:v>20.220393285105605</c:v>
                </c:pt>
                <c:pt idx="32">
                  <c:v>20.220393285105605</c:v>
                </c:pt>
                <c:pt idx="33">
                  <c:v>40.400211353346023</c:v>
                </c:pt>
                <c:pt idx="34">
                  <c:v>40.400211353346023</c:v>
                </c:pt>
                <c:pt idx="35">
                  <c:v>40.400211353346023</c:v>
                </c:pt>
                <c:pt idx="36">
                  <c:v>40.400211353346023</c:v>
                </c:pt>
                <c:pt idx="37">
                  <c:v>40.400211353346023</c:v>
                </c:pt>
                <c:pt idx="38">
                  <c:v>40.400211353346023</c:v>
                </c:pt>
                <c:pt idx="39">
                  <c:v>40.400211353346023</c:v>
                </c:pt>
                <c:pt idx="40">
                  <c:v>40.400211353346023</c:v>
                </c:pt>
                <c:pt idx="41">
                  <c:v>40.400211353346023</c:v>
                </c:pt>
                <c:pt idx="42">
                  <c:v>40.400211353346023</c:v>
                </c:pt>
                <c:pt idx="43">
                  <c:v>40.400211353346023</c:v>
                </c:pt>
                <c:pt idx="44">
                  <c:v>40.400211353346023</c:v>
                </c:pt>
                <c:pt idx="45">
                  <c:v>40.400211353346023</c:v>
                </c:pt>
                <c:pt idx="46">
                  <c:v>40.400211353346023</c:v>
                </c:pt>
                <c:pt idx="47">
                  <c:v>40.400211353346023</c:v>
                </c:pt>
                <c:pt idx="48">
                  <c:v>40.400211353346023</c:v>
                </c:pt>
                <c:pt idx="49">
                  <c:v>40.400211353346023</c:v>
                </c:pt>
                <c:pt idx="50">
                  <c:v>40.400211353346023</c:v>
                </c:pt>
                <c:pt idx="51">
                  <c:v>40.400211353346023</c:v>
                </c:pt>
                <c:pt idx="52">
                  <c:v>40.400211353346023</c:v>
                </c:pt>
                <c:pt idx="53">
                  <c:v>40.400211353346023</c:v>
                </c:pt>
                <c:pt idx="54">
                  <c:v>40.400211353346023</c:v>
                </c:pt>
                <c:pt idx="55">
                  <c:v>40.400211353346023</c:v>
                </c:pt>
                <c:pt idx="56">
                  <c:v>40.400211353346023</c:v>
                </c:pt>
                <c:pt idx="57">
                  <c:v>40.400211353346023</c:v>
                </c:pt>
                <c:pt idx="58">
                  <c:v>40.400211353346023</c:v>
                </c:pt>
                <c:pt idx="59">
                  <c:v>40.400211353346023</c:v>
                </c:pt>
                <c:pt idx="60">
                  <c:v>40.400211353346023</c:v>
                </c:pt>
                <c:pt idx="61">
                  <c:v>40.400211353346023</c:v>
                </c:pt>
                <c:pt idx="62">
                  <c:v>40.400211353346023</c:v>
                </c:pt>
                <c:pt idx="63">
                  <c:v>40.400211353346023</c:v>
                </c:pt>
                <c:pt idx="64">
                  <c:v>80.938788836501317</c:v>
                </c:pt>
                <c:pt idx="65">
                  <c:v>80.938788836501317</c:v>
                </c:pt>
                <c:pt idx="66">
                  <c:v>80.938788836501317</c:v>
                </c:pt>
                <c:pt idx="67">
                  <c:v>80.938788836501317</c:v>
                </c:pt>
                <c:pt idx="68">
                  <c:v>80.938788836501317</c:v>
                </c:pt>
                <c:pt idx="69">
                  <c:v>80.938788836501317</c:v>
                </c:pt>
                <c:pt idx="70">
                  <c:v>80.938788836501317</c:v>
                </c:pt>
                <c:pt idx="71">
                  <c:v>80.938788836501317</c:v>
                </c:pt>
                <c:pt idx="72">
                  <c:v>80.938788836501317</c:v>
                </c:pt>
                <c:pt idx="73">
                  <c:v>80.938788836501317</c:v>
                </c:pt>
                <c:pt idx="74">
                  <c:v>80.938788836501317</c:v>
                </c:pt>
                <c:pt idx="75">
                  <c:v>80.938788836501317</c:v>
                </c:pt>
                <c:pt idx="76">
                  <c:v>80.938788836501317</c:v>
                </c:pt>
                <c:pt idx="77">
                  <c:v>80.938788836501317</c:v>
                </c:pt>
                <c:pt idx="78">
                  <c:v>80.938788836501317</c:v>
                </c:pt>
                <c:pt idx="79">
                  <c:v>80.938788836501317</c:v>
                </c:pt>
                <c:pt idx="80">
                  <c:v>80.938788836501317</c:v>
                </c:pt>
                <c:pt idx="81">
                  <c:v>80.938788836501317</c:v>
                </c:pt>
                <c:pt idx="82">
                  <c:v>80.938788836501317</c:v>
                </c:pt>
                <c:pt idx="83">
                  <c:v>80.938788836501317</c:v>
                </c:pt>
                <c:pt idx="84">
                  <c:v>80.938788836501317</c:v>
                </c:pt>
                <c:pt idx="85">
                  <c:v>80.938788836501317</c:v>
                </c:pt>
                <c:pt idx="86">
                  <c:v>80.938788836501317</c:v>
                </c:pt>
                <c:pt idx="87">
                  <c:v>80.938788836501317</c:v>
                </c:pt>
                <c:pt idx="88">
                  <c:v>80.938788836501317</c:v>
                </c:pt>
                <c:pt idx="89">
                  <c:v>80.938788836501317</c:v>
                </c:pt>
                <c:pt idx="90">
                  <c:v>80.938788836501317</c:v>
                </c:pt>
                <c:pt idx="91">
                  <c:v>80.938788836501317</c:v>
                </c:pt>
                <c:pt idx="92">
                  <c:v>80.938788836501317</c:v>
                </c:pt>
                <c:pt idx="93">
                  <c:v>80.938788836501317</c:v>
                </c:pt>
                <c:pt idx="94">
                  <c:v>105.77564059458246</c:v>
                </c:pt>
                <c:pt idx="95">
                  <c:v>105.77564059458246</c:v>
                </c:pt>
                <c:pt idx="96">
                  <c:v>105.77564059458246</c:v>
                </c:pt>
                <c:pt idx="97">
                  <c:v>105.77564059458246</c:v>
                </c:pt>
                <c:pt idx="98">
                  <c:v>105.77564059458246</c:v>
                </c:pt>
                <c:pt idx="99">
                  <c:v>105.77564059458246</c:v>
                </c:pt>
                <c:pt idx="100">
                  <c:v>105.77564059458246</c:v>
                </c:pt>
                <c:pt idx="101">
                  <c:v>105.77564059458246</c:v>
                </c:pt>
                <c:pt idx="102">
                  <c:v>105.77564059458246</c:v>
                </c:pt>
                <c:pt idx="103">
                  <c:v>105.77564059458246</c:v>
                </c:pt>
                <c:pt idx="104">
                  <c:v>105.77564059458246</c:v>
                </c:pt>
                <c:pt idx="105">
                  <c:v>105.77564059458246</c:v>
                </c:pt>
                <c:pt idx="106">
                  <c:v>105.77564059458246</c:v>
                </c:pt>
                <c:pt idx="107">
                  <c:v>105.77564059458246</c:v>
                </c:pt>
                <c:pt idx="108">
                  <c:v>105.77564059458246</c:v>
                </c:pt>
                <c:pt idx="109">
                  <c:v>105.77564059458246</c:v>
                </c:pt>
                <c:pt idx="110">
                  <c:v>105.77564059458246</c:v>
                </c:pt>
                <c:pt idx="111">
                  <c:v>105.77564059458246</c:v>
                </c:pt>
                <c:pt idx="112">
                  <c:v>105.77564059458246</c:v>
                </c:pt>
                <c:pt idx="113">
                  <c:v>105.77564059458246</c:v>
                </c:pt>
                <c:pt idx="114">
                  <c:v>105.77564059458246</c:v>
                </c:pt>
                <c:pt idx="115">
                  <c:v>105.77564059458246</c:v>
                </c:pt>
                <c:pt idx="116">
                  <c:v>105.77564059458246</c:v>
                </c:pt>
                <c:pt idx="117">
                  <c:v>105.77564059458246</c:v>
                </c:pt>
                <c:pt idx="118">
                  <c:v>105.77564059458246</c:v>
                </c:pt>
                <c:pt idx="119">
                  <c:v>105.77564059458246</c:v>
                </c:pt>
                <c:pt idx="120">
                  <c:v>105.77564059458246</c:v>
                </c:pt>
                <c:pt idx="121">
                  <c:v>105.77564059458246</c:v>
                </c:pt>
                <c:pt idx="122">
                  <c:v>105.77564059458246</c:v>
                </c:pt>
                <c:pt idx="123">
                  <c:v>105.77564059458246</c:v>
                </c:pt>
                <c:pt idx="124">
                  <c:v>105.77564059458246</c:v>
                </c:pt>
                <c:pt idx="125">
                  <c:v>117.73333309338341</c:v>
                </c:pt>
                <c:pt idx="126">
                  <c:v>117.73333309338341</c:v>
                </c:pt>
                <c:pt idx="127">
                  <c:v>117.73333309338341</c:v>
                </c:pt>
                <c:pt idx="128">
                  <c:v>117.73333309338341</c:v>
                </c:pt>
                <c:pt idx="129">
                  <c:v>117.73333309338341</c:v>
                </c:pt>
                <c:pt idx="130">
                  <c:v>117.73333309338341</c:v>
                </c:pt>
                <c:pt idx="131">
                  <c:v>117.73333309338341</c:v>
                </c:pt>
                <c:pt idx="132">
                  <c:v>117.73333309338341</c:v>
                </c:pt>
                <c:pt idx="133">
                  <c:v>117.73333309338341</c:v>
                </c:pt>
                <c:pt idx="134">
                  <c:v>117.73333309338341</c:v>
                </c:pt>
                <c:pt idx="135">
                  <c:v>117.73333309338341</c:v>
                </c:pt>
                <c:pt idx="136">
                  <c:v>117.73333309338341</c:v>
                </c:pt>
                <c:pt idx="137">
                  <c:v>117.73333309338341</c:v>
                </c:pt>
                <c:pt idx="138">
                  <c:v>117.73333309338341</c:v>
                </c:pt>
                <c:pt idx="139">
                  <c:v>117.73333309338341</c:v>
                </c:pt>
                <c:pt idx="140">
                  <c:v>117.73333309338341</c:v>
                </c:pt>
                <c:pt idx="141">
                  <c:v>117.73333309338341</c:v>
                </c:pt>
                <c:pt idx="142">
                  <c:v>117.73333309338341</c:v>
                </c:pt>
                <c:pt idx="143">
                  <c:v>117.73333309338341</c:v>
                </c:pt>
                <c:pt idx="144">
                  <c:v>117.73333309338341</c:v>
                </c:pt>
                <c:pt idx="145">
                  <c:v>117.73333309338341</c:v>
                </c:pt>
                <c:pt idx="146">
                  <c:v>117.73333309338341</c:v>
                </c:pt>
                <c:pt idx="147">
                  <c:v>117.73333309338341</c:v>
                </c:pt>
                <c:pt idx="148">
                  <c:v>117.73333309338341</c:v>
                </c:pt>
                <c:pt idx="149">
                  <c:v>117.73333309338341</c:v>
                </c:pt>
                <c:pt idx="150">
                  <c:v>117.73333309338341</c:v>
                </c:pt>
                <c:pt idx="151">
                  <c:v>117.73333309338341</c:v>
                </c:pt>
                <c:pt idx="152">
                  <c:v>117.73333309338341</c:v>
                </c:pt>
                <c:pt idx="153">
                  <c:v>117.73333309338341</c:v>
                </c:pt>
                <c:pt idx="154">
                  <c:v>117.73333309338341</c:v>
                </c:pt>
                <c:pt idx="155">
                  <c:v>117.73333309338341</c:v>
                </c:pt>
                <c:pt idx="156">
                  <c:v>123.24675909882176</c:v>
                </c:pt>
                <c:pt idx="157">
                  <c:v>123.24675909882176</c:v>
                </c:pt>
                <c:pt idx="158">
                  <c:v>123.24675909882176</c:v>
                </c:pt>
                <c:pt idx="159">
                  <c:v>123.24675909882176</c:v>
                </c:pt>
                <c:pt idx="160">
                  <c:v>123.24675909882176</c:v>
                </c:pt>
                <c:pt idx="161">
                  <c:v>123.24675909882176</c:v>
                </c:pt>
                <c:pt idx="162">
                  <c:v>123.24675909882176</c:v>
                </c:pt>
                <c:pt idx="163">
                  <c:v>123.24675909882176</c:v>
                </c:pt>
                <c:pt idx="164">
                  <c:v>123.24675909882176</c:v>
                </c:pt>
                <c:pt idx="165">
                  <c:v>123.24675909882176</c:v>
                </c:pt>
                <c:pt idx="166">
                  <c:v>123.24675909882176</c:v>
                </c:pt>
                <c:pt idx="167">
                  <c:v>123.24675909882176</c:v>
                </c:pt>
                <c:pt idx="168">
                  <c:v>123.24675909882176</c:v>
                </c:pt>
                <c:pt idx="169">
                  <c:v>123.24675909882176</c:v>
                </c:pt>
                <c:pt idx="170">
                  <c:v>123.24675909882176</c:v>
                </c:pt>
                <c:pt idx="171">
                  <c:v>123.24675909882176</c:v>
                </c:pt>
                <c:pt idx="172">
                  <c:v>123.24675909882176</c:v>
                </c:pt>
                <c:pt idx="173">
                  <c:v>123.24675909882176</c:v>
                </c:pt>
                <c:pt idx="174">
                  <c:v>123.24675909882176</c:v>
                </c:pt>
                <c:pt idx="175">
                  <c:v>123.24675909882176</c:v>
                </c:pt>
                <c:pt idx="176">
                  <c:v>123.24675909882176</c:v>
                </c:pt>
                <c:pt idx="177">
                  <c:v>123.24675909882176</c:v>
                </c:pt>
                <c:pt idx="178">
                  <c:v>123.24675909882176</c:v>
                </c:pt>
                <c:pt idx="179">
                  <c:v>123.24675909882176</c:v>
                </c:pt>
                <c:pt idx="180">
                  <c:v>123.24675909882176</c:v>
                </c:pt>
                <c:pt idx="181">
                  <c:v>123.24675909882176</c:v>
                </c:pt>
                <c:pt idx="182">
                  <c:v>123.24675909882176</c:v>
                </c:pt>
                <c:pt idx="183">
                  <c:v>123.24675909882176</c:v>
                </c:pt>
                <c:pt idx="184">
                  <c:v>123.24675909882176</c:v>
                </c:pt>
                <c:pt idx="185">
                  <c:v>124.21094116612664</c:v>
                </c:pt>
                <c:pt idx="186">
                  <c:v>124.21094116612664</c:v>
                </c:pt>
                <c:pt idx="187">
                  <c:v>124.21094116612664</c:v>
                </c:pt>
                <c:pt idx="188">
                  <c:v>124.21094116612664</c:v>
                </c:pt>
                <c:pt idx="189">
                  <c:v>124.21094116612664</c:v>
                </c:pt>
                <c:pt idx="190">
                  <c:v>124.21094116612664</c:v>
                </c:pt>
                <c:pt idx="191">
                  <c:v>124.21094116612664</c:v>
                </c:pt>
                <c:pt idx="192">
                  <c:v>124.21094116612664</c:v>
                </c:pt>
                <c:pt idx="193">
                  <c:v>124.21094116612664</c:v>
                </c:pt>
                <c:pt idx="194">
                  <c:v>124.21094116612664</c:v>
                </c:pt>
                <c:pt idx="195">
                  <c:v>124.21094116612664</c:v>
                </c:pt>
                <c:pt idx="196">
                  <c:v>124.21094116612664</c:v>
                </c:pt>
                <c:pt idx="197">
                  <c:v>124.21094116612664</c:v>
                </c:pt>
                <c:pt idx="198">
                  <c:v>124.21094116612664</c:v>
                </c:pt>
                <c:pt idx="199">
                  <c:v>124.21094116612664</c:v>
                </c:pt>
                <c:pt idx="200">
                  <c:v>124.21094116612664</c:v>
                </c:pt>
                <c:pt idx="201">
                  <c:v>124.21094116612664</c:v>
                </c:pt>
                <c:pt idx="202">
                  <c:v>124.21094116612664</c:v>
                </c:pt>
                <c:pt idx="203">
                  <c:v>124.21094116612664</c:v>
                </c:pt>
                <c:pt idx="204">
                  <c:v>124.21094116612664</c:v>
                </c:pt>
                <c:pt idx="205">
                  <c:v>124.21094116612664</c:v>
                </c:pt>
                <c:pt idx="206">
                  <c:v>124.21094116612664</c:v>
                </c:pt>
                <c:pt idx="207">
                  <c:v>124.21094116612664</c:v>
                </c:pt>
                <c:pt idx="208">
                  <c:v>124.21094116612664</c:v>
                </c:pt>
                <c:pt idx="209">
                  <c:v>124.21094116612664</c:v>
                </c:pt>
                <c:pt idx="210">
                  <c:v>124.21094116612664</c:v>
                </c:pt>
                <c:pt idx="211">
                  <c:v>124.21094116612664</c:v>
                </c:pt>
                <c:pt idx="212">
                  <c:v>124.21094116612664</c:v>
                </c:pt>
                <c:pt idx="213">
                  <c:v>124.21094116612664</c:v>
                </c:pt>
                <c:pt idx="214">
                  <c:v>124.21094116612664</c:v>
                </c:pt>
                <c:pt idx="215">
                  <c:v>124.21094116612664</c:v>
                </c:pt>
                <c:pt idx="216">
                  <c:v>120.48277695281465</c:v>
                </c:pt>
                <c:pt idx="217">
                  <c:v>120.48277695281465</c:v>
                </c:pt>
                <c:pt idx="218">
                  <c:v>120.48277695281465</c:v>
                </c:pt>
                <c:pt idx="219">
                  <c:v>120.48277695281465</c:v>
                </c:pt>
                <c:pt idx="220">
                  <c:v>120.48277695281465</c:v>
                </c:pt>
                <c:pt idx="221">
                  <c:v>120.48277695281465</c:v>
                </c:pt>
                <c:pt idx="222">
                  <c:v>120.48277695281465</c:v>
                </c:pt>
                <c:pt idx="223">
                  <c:v>120.48277695281465</c:v>
                </c:pt>
                <c:pt idx="224">
                  <c:v>120.48277695281465</c:v>
                </c:pt>
                <c:pt idx="225">
                  <c:v>120.48277695281465</c:v>
                </c:pt>
                <c:pt idx="226">
                  <c:v>120.48277695281465</c:v>
                </c:pt>
                <c:pt idx="227">
                  <c:v>120.48277695281465</c:v>
                </c:pt>
                <c:pt idx="228">
                  <c:v>120.48277695281465</c:v>
                </c:pt>
                <c:pt idx="229">
                  <c:v>120.48277695281465</c:v>
                </c:pt>
                <c:pt idx="230">
                  <c:v>120.48277695281465</c:v>
                </c:pt>
                <c:pt idx="231">
                  <c:v>120.48277695281465</c:v>
                </c:pt>
                <c:pt idx="232">
                  <c:v>120.48277695281465</c:v>
                </c:pt>
                <c:pt idx="233">
                  <c:v>120.48277695281465</c:v>
                </c:pt>
                <c:pt idx="234">
                  <c:v>120.48277695281465</c:v>
                </c:pt>
                <c:pt idx="235">
                  <c:v>120.48277695281465</c:v>
                </c:pt>
                <c:pt idx="236">
                  <c:v>120.48277695281465</c:v>
                </c:pt>
                <c:pt idx="237">
                  <c:v>120.48277695281465</c:v>
                </c:pt>
                <c:pt idx="238">
                  <c:v>120.48277695281465</c:v>
                </c:pt>
                <c:pt idx="239">
                  <c:v>120.48277695281465</c:v>
                </c:pt>
                <c:pt idx="240">
                  <c:v>120.48277695281465</c:v>
                </c:pt>
                <c:pt idx="241">
                  <c:v>120.48277695281465</c:v>
                </c:pt>
                <c:pt idx="242">
                  <c:v>120.48277695281465</c:v>
                </c:pt>
                <c:pt idx="243">
                  <c:v>120.48277695281465</c:v>
                </c:pt>
                <c:pt idx="244">
                  <c:v>120.48277695281465</c:v>
                </c:pt>
                <c:pt idx="245">
                  <c:v>120.48277695281465</c:v>
                </c:pt>
                <c:pt idx="246">
                  <c:v>94.598559511397198</c:v>
                </c:pt>
                <c:pt idx="247">
                  <c:v>94.598559511397198</c:v>
                </c:pt>
                <c:pt idx="248">
                  <c:v>94.598559511397198</c:v>
                </c:pt>
                <c:pt idx="249">
                  <c:v>94.598559511397198</c:v>
                </c:pt>
                <c:pt idx="250">
                  <c:v>94.598559511397198</c:v>
                </c:pt>
                <c:pt idx="251">
                  <c:v>94.598559511397198</c:v>
                </c:pt>
                <c:pt idx="252">
                  <c:v>94.598559511397198</c:v>
                </c:pt>
                <c:pt idx="253">
                  <c:v>94.598559511397198</c:v>
                </c:pt>
                <c:pt idx="254">
                  <c:v>94.598559511397198</c:v>
                </c:pt>
                <c:pt idx="255">
                  <c:v>94.598559511397198</c:v>
                </c:pt>
                <c:pt idx="256">
                  <c:v>94.598559511397198</c:v>
                </c:pt>
                <c:pt idx="257">
                  <c:v>94.598559511397198</c:v>
                </c:pt>
                <c:pt idx="258">
                  <c:v>94.598559511397198</c:v>
                </c:pt>
                <c:pt idx="259">
                  <c:v>94.598559511397198</c:v>
                </c:pt>
                <c:pt idx="260">
                  <c:v>94.598559511397198</c:v>
                </c:pt>
                <c:pt idx="261">
                  <c:v>94.598559511397198</c:v>
                </c:pt>
                <c:pt idx="262">
                  <c:v>94.598559511397198</c:v>
                </c:pt>
                <c:pt idx="263">
                  <c:v>94.598559511397198</c:v>
                </c:pt>
                <c:pt idx="264">
                  <c:v>94.598559511397198</c:v>
                </c:pt>
                <c:pt idx="265">
                  <c:v>94.598559511397198</c:v>
                </c:pt>
                <c:pt idx="266">
                  <c:v>94.598559511397198</c:v>
                </c:pt>
                <c:pt idx="267">
                  <c:v>94.598559511397198</c:v>
                </c:pt>
                <c:pt idx="268">
                  <c:v>94.598559511397198</c:v>
                </c:pt>
                <c:pt idx="269">
                  <c:v>94.598559511397198</c:v>
                </c:pt>
                <c:pt idx="270">
                  <c:v>94.598559511397198</c:v>
                </c:pt>
                <c:pt idx="271">
                  <c:v>94.598559511397198</c:v>
                </c:pt>
                <c:pt idx="272">
                  <c:v>94.598559511397198</c:v>
                </c:pt>
                <c:pt idx="273">
                  <c:v>94.598559511397198</c:v>
                </c:pt>
                <c:pt idx="274">
                  <c:v>94.598559511397198</c:v>
                </c:pt>
                <c:pt idx="275">
                  <c:v>94.598559511397198</c:v>
                </c:pt>
                <c:pt idx="276">
                  <c:v>94.598559511397198</c:v>
                </c:pt>
                <c:pt idx="277">
                  <c:v>62.118181047620702</c:v>
                </c:pt>
                <c:pt idx="278">
                  <c:v>62.118181047620702</c:v>
                </c:pt>
                <c:pt idx="279">
                  <c:v>62.118181047620702</c:v>
                </c:pt>
                <c:pt idx="280">
                  <c:v>62.118181047620702</c:v>
                </c:pt>
                <c:pt idx="281">
                  <c:v>62.118181047620702</c:v>
                </c:pt>
                <c:pt idx="282">
                  <c:v>62.118181047620702</c:v>
                </c:pt>
                <c:pt idx="283">
                  <c:v>62.118181047620702</c:v>
                </c:pt>
                <c:pt idx="284">
                  <c:v>62.118181047620702</c:v>
                </c:pt>
                <c:pt idx="285">
                  <c:v>62.118181047620702</c:v>
                </c:pt>
                <c:pt idx="286">
                  <c:v>62.118181047620702</c:v>
                </c:pt>
                <c:pt idx="287">
                  <c:v>62.118181047620702</c:v>
                </c:pt>
                <c:pt idx="288">
                  <c:v>62.118181047620702</c:v>
                </c:pt>
                <c:pt idx="289">
                  <c:v>62.118181047620702</c:v>
                </c:pt>
                <c:pt idx="290">
                  <c:v>62.118181047620702</c:v>
                </c:pt>
                <c:pt idx="291">
                  <c:v>62.118181047620702</c:v>
                </c:pt>
                <c:pt idx="292">
                  <c:v>62.118181047620702</c:v>
                </c:pt>
                <c:pt idx="293">
                  <c:v>62.118181047620702</c:v>
                </c:pt>
                <c:pt idx="294">
                  <c:v>62.118181047620702</c:v>
                </c:pt>
                <c:pt idx="295">
                  <c:v>62.118181047620702</c:v>
                </c:pt>
                <c:pt idx="296">
                  <c:v>62.118181047620702</c:v>
                </c:pt>
                <c:pt idx="297">
                  <c:v>62.118181047620702</c:v>
                </c:pt>
                <c:pt idx="298">
                  <c:v>62.118181047620702</c:v>
                </c:pt>
                <c:pt idx="299">
                  <c:v>62.118181047620702</c:v>
                </c:pt>
                <c:pt idx="300">
                  <c:v>62.118181047620702</c:v>
                </c:pt>
                <c:pt idx="301">
                  <c:v>62.118181047620702</c:v>
                </c:pt>
                <c:pt idx="302">
                  <c:v>62.118181047620702</c:v>
                </c:pt>
                <c:pt idx="303">
                  <c:v>62.118181047620702</c:v>
                </c:pt>
                <c:pt idx="304">
                  <c:v>62.118181047620702</c:v>
                </c:pt>
                <c:pt idx="305">
                  <c:v>62.118181047620702</c:v>
                </c:pt>
                <c:pt idx="306">
                  <c:v>62.118181047620702</c:v>
                </c:pt>
                <c:pt idx="307">
                  <c:v>25.875165676448685</c:v>
                </c:pt>
                <c:pt idx="308">
                  <c:v>25.875165676448685</c:v>
                </c:pt>
                <c:pt idx="309">
                  <c:v>25.875165676448685</c:v>
                </c:pt>
                <c:pt idx="310">
                  <c:v>25.875165676448685</c:v>
                </c:pt>
                <c:pt idx="311">
                  <c:v>25.875165676448685</c:v>
                </c:pt>
                <c:pt idx="312">
                  <c:v>25.875165676448685</c:v>
                </c:pt>
                <c:pt idx="313">
                  <c:v>25.875165676448685</c:v>
                </c:pt>
                <c:pt idx="314">
                  <c:v>25.875165676448685</c:v>
                </c:pt>
                <c:pt idx="315">
                  <c:v>25.875165676448685</c:v>
                </c:pt>
                <c:pt idx="316">
                  <c:v>25.875165676448685</c:v>
                </c:pt>
                <c:pt idx="317">
                  <c:v>25.875165676448685</c:v>
                </c:pt>
                <c:pt idx="318">
                  <c:v>25.875165676448685</c:v>
                </c:pt>
                <c:pt idx="319">
                  <c:v>25.875165676448685</c:v>
                </c:pt>
                <c:pt idx="320">
                  <c:v>25.875165676448685</c:v>
                </c:pt>
                <c:pt idx="321">
                  <c:v>25.875165676448685</c:v>
                </c:pt>
                <c:pt idx="322">
                  <c:v>25.875165676448685</c:v>
                </c:pt>
                <c:pt idx="323">
                  <c:v>25.875165676448685</c:v>
                </c:pt>
                <c:pt idx="324">
                  <c:v>25.875165676448685</c:v>
                </c:pt>
                <c:pt idx="325">
                  <c:v>25.875165676448685</c:v>
                </c:pt>
                <c:pt idx="326">
                  <c:v>25.875165676448685</c:v>
                </c:pt>
                <c:pt idx="327">
                  <c:v>25.875165676448685</c:v>
                </c:pt>
                <c:pt idx="328">
                  <c:v>25.875165676448685</c:v>
                </c:pt>
                <c:pt idx="329">
                  <c:v>25.875165676448685</c:v>
                </c:pt>
                <c:pt idx="330">
                  <c:v>25.875165676448685</c:v>
                </c:pt>
                <c:pt idx="331">
                  <c:v>25.875165676448685</c:v>
                </c:pt>
                <c:pt idx="332">
                  <c:v>25.875165676448685</c:v>
                </c:pt>
                <c:pt idx="333">
                  <c:v>25.875165676448685</c:v>
                </c:pt>
                <c:pt idx="334">
                  <c:v>25.875165676448685</c:v>
                </c:pt>
                <c:pt idx="335">
                  <c:v>25.875165676448685</c:v>
                </c:pt>
                <c:pt idx="336">
                  <c:v>25.875165676448685</c:v>
                </c:pt>
                <c:pt idx="337">
                  <c:v>25.875165676448685</c:v>
                </c:pt>
                <c:pt idx="338">
                  <c:v>15.286777579903106</c:v>
                </c:pt>
                <c:pt idx="339">
                  <c:v>15.286777579903106</c:v>
                </c:pt>
                <c:pt idx="340">
                  <c:v>15.286777579903106</c:v>
                </c:pt>
                <c:pt idx="341">
                  <c:v>15.286777579903106</c:v>
                </c:pt>
                <c:pt idx="342">
                  <c:v>15.286777579903106</c:v>
                </c:pt>
                <c:pt idx="343">
                  <c:v>15.286777579903106</c:v>
                </c:pt>
                <c:pt idx="344">
                  <c:v>15.286777579903106</c:v>
                </c:pt>
                <c:pt idx="345">
                  <c:v>15.286777579903106</c:v>
                </c:pt>
                <c:pt idx="346">
                  <c:v>15.286777579903106</c:v>
                </c:pt>
                <c:pt idx="347">
                  <c:v>15.286777579903106</c:v>
                </c:pt>
                <c:pt idx="348">
                  <c:v>15.286777579903106</c:v>
                </c:pt>
                <c:pt idx="349">
                  <c:v>15.286777579903106</c:v>
                </c:pt>
                <c:pt idx="350">
                  <c:v>15.286777579903106</c:v>
                </c:pt>
                <c:pt idx="351">
                  <c:v>15.286777579903106</c:v>
                </c:pt>
                <c:pt idx="352">
                  <c:v>15.286777579903106</c:v>
                </c:pt>
                <c:pt idx="353">
                  <c:v>15.286777579903106</c:v>
                </c:pt>
                <c:pt idx="354">
                  <c:v>15.286777579903106</c:v>
                </c:pt>
                <c:pt idx="355">
                  <c:v>15.286777579903106</c:v>
                </c:pt>
                <c:pt idx="356">
                  <c:v>15.286777579903106</c:v>
                </c:pt>
                <c:pt idx="357">
                  <c:v>15.286777579903106</c:v>
                </c:pt>
                <c:pt idx="358">
                  <c:v>15.286777579903106</c:v>
                </c:pt>
                <c:pt idx="359">
                  <c:v>15.286777579903106</c:v>
                </c:pt>
                <c:pt idx="360">
                  <c:v>15.286777579903106</c:v>
                </c:pt>
                <c:pt idx="361">
                  <c:v>15.286777579903106</c:v>
                </c:pt>
                <c:pt idx="362">
                  <c:v>15.286777579903106</c:v>
                </c:pt>
                <c:pt idx="363">
                  <c:v>15.286777579903106</c:v>
                </c:pt>
                <c:pt idx="364">
                  <c:v>15.286777579903106</c:v>
                </c:pt>
                <c:pt idx="365">
                  <c:v>15.286777579903106</c:v>
                </c:pt>
                <c:pt idx="366">
                  <c:v>15.286777579903106</c:v>
                </c:pt>
                <c:pt idx="367">
                  <c:v>15.286777579903106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1.9521874078991823</c:v>
                </c:pt>
                <c:pt idx="1">
                  <c:v>2.5609740729217809</c:v>
                </c:pt>
                <c:pt idx="2">
                  <c:v>2.8037950889227141</c:v>
                </c:pt>
                <c:pt idx="3">
                  <c:v>19.901597212921786</c:v>
                </c:pt>
                <c:pt idx="4">
                  <c:v>8.913845752920853</c:v>
                </c:pt>
                <c:pt idx="5">
                  <c:v>9.7827039929199202</c:v>
                </c:pt>
                <c:pt idx="6">
                  <c:v>12.122720236922715</c:v>
                </c:pt>
                <c:pt idx="7">
                  <c:v>19.742828852921782</c:v>
                </c:pt>
                <c:pt idx="8">
                  <c:v>20.220393285105605</c:v>
                </c:pt>
                <c:pt idx="9">
                  <c:v>20.220393285105605</c:v>
                </c:pt>
                <c:pt idx="10">
                  <c:v>20.220393285105605</c:v>
                </c:pt>
                <c:pt idx="11">
                  <c:v>20.220393285105605</c:v>
                </c:pt>
                <c:pt idx="12">
                  <c:v>20.220393285105605</c:v>
                </c:pt>
                <c:pt idx="13">
                  <c:v>20.220393285105605</c:v>
                </c:pt>
                <c:pt idx="14">
                  <c:v>20.220393285105605</c:v>
                </c:pt>
                <c:pt idx="15">
                  <c:v>20.220393285105605</c:v>
                </c:pt>
                <c:pt idx="16">
                  <c:v>18.280564747020158</c:v>
                </c:pt>
                <c:pt idx="17">
                  <c:v>20.220393285105605</c:v>
                </c:pt>
                <c:pt idx="18">
                  <c:v>17.627827146022021</c:v>
                </c:pt>
                <c:pt idx="19">
                  <c:v>9.032721378019227</c:v>
                </c:pt>
                <c:pt idx="20">
                  <c:v>20.220393285105605</c:v>
                </c:pt>
                <c:pt idx="21">
                  <c:v>20.220393285105605</c:v>
                </c:pt>
                <c:pt idx="22">
                  <c:v>20.220393285105605</c:v>
                </c:pt>
                <c:pt idx="23">
                  <c:v>13.364341731411409</c:v>
                </c:pt>
                <c:pt idx="24">
                  <c:v>20.220393285105605</c:v>
                </c:pt>
                <c:pt idx="25">
                  <c:v>17.486814947411407</c:v>
                </c:pt>
                <c:pt idx="26">
                  <c:v>16.463663575408614</c:v>
                </c:pt>
                <c:pt idx="27">
                  <c:v>20.220393285105605</c:v>
                </c:pt>
                <c:pt idx="28">
                  <c:v>20.220393285105605</c:v>
                </c:pt>
                <c:pt idx="29">
                  <c:v>20.220393285105605</c:v>
                </c:pt>
                <c:pt idx="30">
                  <c:v>18.354848873559042</c:v>
                </c:pt>
                <c:pt idx="31">
                  <c:v>20.153751989558106</c:v>
                </c:pt>
                <c:pt idx="32">
                  <c:v>4.0966366895590403</c:v>
                </c:pt>
                <c:pt idx="33">
                  <c:v>2.1574244495590391</c:v>
                </c:pt>
                <c:pt idx="34">
                  <c:v>0.98753413755810837</c:v>
                </c:pt>
                <c:pt idx="35">
                  <c:v>3.2331491695590411</c:v>
                </c:pt>
                <c:pt idx="36">
                  <c:v>7.7389653218427084</c:v>
                </c:pt>
                <c:pt idx="37">
                  <c:v>18.862793646844569</c:v>
                </c:pt>
                <c:pt idx="38">
                  <c:v>21.645349225843638</c:v>
                </c:pt>
                <c:pt idx="39">
                  <c:v>4.6479343218445717</c:v>
                </c:pt>
                <c:pt idx="40">
                  <c:v>2.9888472828436425</c:v>
                </c:pt>
                <c:pt idx="41">
                  <c:v>22.058485284844572</c:v>
                </c:pt>
                <c:pt idx="42">
                  <c:v>23.826062561843639</c:v>
                </c:pt>
                <c:pt idx="43">
                  <c:v>16.235678536526954</c:v>
                </c:pt>
                <c:pt idx="44">
                  <c:v>8.2451969895250876</c:v>
                </c:pt>
                <c:pt idx="45">
                  <c:v>3.3181902715278846</c:v>
                </c:pt>
                <c:pt idx="46">
                  <c:v>11.156382864526954</c:v>
                </c:pt>
                <c:pt idx="47">
                  <c:v>4.9460030605269498</c:v>
                </c:pt>
                <c:pt idx="48">
                  <c:v>27.063808200526953</c:v>
                </c:pt>
                <c:pt idx="49">
                  <c:v>4.8549849325269534</c:v>
                </c:pt>
                <c:pt idx="50">
                  <c:v>40.400211353346023</c:v>
                </c:pt>
                <c:pt idx="51">
                  <c:v>40.400211353346023</c:v>
                </c:pt>
                <c:pt idx="52">
                  <c:v>40.400211353346023</c:v>
                </c:pt>
                <c:pt idx="53">
                  <c:v>40.400211353346023</c:v>
                </c:pt>
                <c:pt idx="54">
                  <c:v>40.400211353346023</c:v>
                </c:pt>
                <c:pt idx="55">
                  <c:v>40.400211353346023</c:v>
                </c:pt>
                <c:pt idx="56">
                  <c:v>40.400211353346023</c:v>
                </c:pt>
                <c:pt idx="57">
                  <c:v>40.400211353346023</c:v>
                </c:pt>
                <c:pt idx="58">
                  <c:v>40.400211353346023</c:v>
                </c:pt>
                <c:pt idx="59">
                  <c:v>40.400211353346023</c:v>
                </c:pt>
                <c:pt idx="60">
                  <c:v>40.400211353346023</c:v>
                </c:pt>
                <c:pt idx="61">
                  <c:v>40.400211353346023</c:v>
                </c:pt>
                <c:pt idx="62">
                  <c:v>40.400211353346023</c:v>
                </c:pt>
                <c:pt idx="63">
                  <c:v>40.400211353346023</c:v>
                </c:pt>
                <c:pt idx="64">
                  <c:v>80.938788836501317</c:v>
                </c:pt>
                <c:pt idx="65">
                  <c:v>80.938788836501317</c:v>
                </c:pt>
                <c:pt idx="66">
                  <c:v>80.938788836501317</c:v>
                </c:pt>
                <c:pt idx="67">
                  <c:v>80.938788836501317</c:v>
                </c:pt>
                <c:pt idx="68">
                  <c:v>80.938788836501317</c:v>
                </c:pt>
                <c:pt idx="69">
                  <c:v>80.938788836501317</c:v>
                </c:pt>
                <c:pt idx="70">
                  <c:v>80.938788836501317</c:v>
                </c:pt>
                <c:pt idx="71">
                  <c:v>80.938788836501317</c:v>
                </c:pt>
                <c:pt idx="72">
                  <c:v>80.938788836501317</c:v>
                </c:pt>
                <c:pt idx="73">
                  <c:v>80.938788836501317</c:v>
                </c:pt>
                <c:pt idx="74">
                  <c:v>80.938788836501317</c:v>
                </c:pt>
                <c:pt idx="75">
                  <c:v>80.938788836501317</c:v>
                </c:pt>
                <c:pt idx="76">
                  <c:v>80.938788836501317</c:v>
                </c:pt>
                <c:pt idx="77">
                  <c:v>80.938788836501317</c:v>
                </c:pt>
                <c:pt idx="78">
                  <c:v>80.938788836501317</c:v>
                </c:pt>
                <c:pt idx="79">
                  <c:v>80.938788836501317</c:v>
                </c:pt>
                <c:pt idx="80">
                  <c:v>80.938788836501317</c:v>
                </c:pt>
                <c:pt idx="81">
                  <c:v>80.938788836501317</c:v>
                </c:pt>
                <c:pt idx="82">
                  <c:v>80.938788836501317</c:v>
                </c:pt>
                <c:pt idx="83">
                  <c:v>80.938788836501317</c:v>
                </c:pt>
                <c:pt idx="84">
                  <c:v>80.938788836501317</c:v>
                </c:pt>
                <c:pt idx="85">
                  <c:v>53.810678812797732</c:v>
                </c:pt>
                <c:pt idx="86">
                  <c:v>68.869514128795871</c:v>
                </c:pt>
                <c:pt idx="87">
                  <c:v>80.938788836501317</c:v>
                </c:pt>
                <c:pt idx="88">
                  <c:v>77.787277240797735</c:v>
                </c:pt>
                <c:pt idx="89">
                  <c:v>80.938788836501317</c:v>
                </c:pt>
                <c:pt idx="90">
                  <c:v>80.938788836501317</c:v>
                </c:pt>
                <c:pt idx="91">
                  <c:v>80.938788836501317</c:v>
                </c:pt>
                <c:pt idx="92">
                  <c:v>80.938788836501317</c:v>
                </c:pt>
                <c:pt idx="93">
                  <c:v>80.938788836501317</c:v>
                </c:pt>
                <c:pt idx="94">
                  <c:v>105.77564059458246</c:v>
                </c:pt>
                <c:pt idx="95">
                  <c:v>105.77564059458246</c:v>
                </c:pt>
                <c:pt idx="96">
                  <c:v>105.77564059458246</c:v>
                </c:pt>
                <c:pt idx="97">
                  <c:v>105.77564059458246</c:v>
                </c:pt>
                <c:pt idx="98">
                  <c:v>105.77564059458246</c:v>
                </c:pt>
                <c:pt idx="99">
                  <c:v>105.77564059458246</c:v>
                </c:pt>
                <c:pt idx="100">
                  <c:v>105.77564059458246</c:v>
                </c:pt>
                <c:pt idx="101">
                  <c:v>105.77564059458246</c:v>
                </c:pt>
                <c:pt idx="102">
                  <c:v>105.77564059458246</c:v>
                </c:pt>
                <c:pt idx="103">
                  <c:v>105.77564059458246</c:v>
                </c:pt>
                <c:pt idx="104">
                  <c:v>105.77564059458246</c:v>
                </c:pt>
                <c:pt idx="105">
                  <c:v>105.77564059458246</c:v>
                </c:pt>
                <c:pt idx="106">
                  <c:v>105.77564059458246</c:v>
                </c:pt>
                <c:pt idx="107">
                  <c:v>105.77564059458246</c:v>
                </c:pt>
                <c:pt idx="108">
                  <c:v>105.77564059458246</c:v>
                </c:pt>
                <c:pt idx="109">
                  <c:v>105.77564059458246</c:v>
                </c:pt>
                <c:pt idx="110">
                  <c:v>105.77564059458246</c:v>
                </c:pt>
                <c:pt idx="111">
                  <c:v>105.77564059458246</c:v>
                </c:pt>
                <c:pt idx="112">
                  <c:v>105.77564059458246</c:v>
                </c:pt>
                <c:pt idx="113">
                  <c:v>90.541645069493569</c:v>
                </c:pt>
                <c:pt idx="114">
                  <c:v>95.428625213493561</c:v>
                </c:pt>
                <c:pt idx="115">
                  <c:v>84.189741525495421</c:v>
                </c:pt>
                <c:pt idx="116">
                  <c:v>81.954695937491707</c:v>
                </c:pt>
                <c:pt idx="117">
                  <c:v>105.69303443349543</c:v>
                </c:pt>
                <c:pt idx="118">
                  <c:v>86.753080425495426</c:v>
                </c:pt>
                <c:pt idx="119">
                  <c:v>105.77564059458246</c:v>
                </c:pt>
                <c:pt idx="120">
                  <c:v>105.77564059458246</c:v>
                </c:pt>
                <c:pt idx="121">
                  <c:v>105.77564059458246</c:v>
                </c:pt>
                <c:pt idx="122">
                  <c:v>105.77564059458246</c:v>
                </c:pt>
                <c:pt idx="123">
                  <c:v>80.772191482146255</c:v>
                </c:pt>
                <c:pt idx="124">
                  <c:v>58.310094374148129</c:v>
                </c:pt>
                <c:pt idx="125">
                  <c:v>43.990629766148125</c:v>
                </c:pt>
                <c:pt idx="126">
                  <c:v>53.376614536146263</c:v>
                </c:pt>
                <c:pt idx="127">
                  <c:v>93.558296938338032</c:v>
                </c:pt>
                <c:pt idx="128">
                  <c:v>117.73333309338341</c:v>
                </c:pt>
                <c:pt idx="129">
                  <c:v>83.489900142339891</c:v>
                </c:pt>
                <c:pt idx="130">
                  <c:v>78.510581654339887</c:v>
                </c:pt>
                <c:pt idx="131">
                  <c:v>89.808458702336168</c:v>
                </c:pt>
                <c:pt idx="132">
                  <c:v>117.73333309338341</c:v>
                </c:pt>
                <c:pt idx="133">
                  <c:v>117.73333309338341</c:v>
                </c:pt>
                <c:pt idx="134">
                  <c:v>117.73333309338341</c:v>
                </c:pt>
                <c:pt idx="135">
                  <c:v>117.73333309338341</c:v>
                </c:pt>
                <c:pt idx="136">
                  <c:v>88.731937729827195</c:v>
                </c:pt>
                <c:pt idx="137">
                  <c:v>99.26450957382535</c:v>
                </c:pt>
                <c:pt idx="138">
                  <c:v>71.107035441827207</c:v>
                </c:pt>
                <c:pt idx="139">
                  <c:v>99.303589133825326</c:v>
                </c:pt>
                <c:pt idx="140">
                  <c:v>74.10610517782905</c:v>
                </c:pt>
                <c:pt idx="141">
                  <c:v>117.73333309338341</c:v>
                </c:pt>
                <c:pt idx="142">
                  <c:v>117.73333309338341</c:v>
                </c:pt>
                <c:pt idx="143">
                  <c:v>117.73333309338341</c:v>
                </c:pt>
                <c:pt idx="144">
                  <c:v>117.73333309338341</c:v>
                </c:pt>
                <c:pt idx="145">
                  <c:v>117.73333309338341</c:v>
                </c:pt>
                <c:pt idx="146">
                  <c:v>117.73333309338341</c:v>
                </c:pt>
                <c:pt idx="147">
                  <c:v>117.73333309338341</c:v>
                </c:pt>
                <c:pt idx="148">
                  <c:v>117.73333309338341</c:v>
                </c:pt>
                <c:pt idx="149">
                  <c:v>117.73333309338341</c:v>
                </c:pt>
                <c:pt idx="150">
                  <c:v>117.73333309338341</c:v>
                </c:pt>
                <c:pt idx="151">
                  <c:v>117.73333309338341</c:v>
                </c:pt>
                <c:pt idx="152">
                  <c:v>117.73333309338341</c:v>
                </c:pt>
                <c:pt idx="153">
                  <c:v>117.73333309338341</c:v>
                </c:pt>
                <c:pt idx="154">
                  <c:v>117.73333309338341</c:v>
                </c:pt>
                <c:pt idx="155">
                  <c:v>117.73333309338341</c:v>
                </c:pt>
                <c:pt idx="156">
                  <c:v>113.61144992513587</c:v>
                </c:pt>
                <c:pt idx="157">
                  <c:v>86.168504877137735</c:v>
                </c:pt>
                <c:pt idx="158">
                  <c:v>68.485321005135859</c:v>
                </c:pt>
                <c:pt idx="159">
                  <c:v>54.309322513139591</c:v>
                </c:pt>
                <c:pt idx="160">
                  <c:v>105.76662061713773</c:v>
                </c:pt>
                <c:pt idx="161">
                  <c:v>101.06598587713586</c:v>
                </c:pt>
                <c:pt idx="162">
                  <c:v>122.28854868134586</c:v>
                </c:pt>
                <c:pt idx="163">
                  <c:v>119.15357943334958</c:v>
                </c:pt>
                <c:pt idx="164">
                  <c:v>120.39103317734399</c:v>
                </c:pt>
                <c:pt idx="165">
                  <c:v>79.305829521347704</c:v>
                </c:pt>
                <c:pt idx="166">
                  <c:v>89.449654257349579</c:v>
                </c:pt>
                <c:pt idx="167">
                  <c:v>103.00871392534586</c:v>
                </c:pt>
                <c:pt idx="168">
                  <c:v>123.24675909882176</c:v>
                </c:pt>
                <c:pt idx="169">
                  <c:v>123.24675909882176</c:v>
                </c:pt>
                <c:pt idx="170">
                  <c:v>123.24675909882176</c:v>
                </c:pt>
                <c:pt idx="171">
                  <c:v>123.24675909882176</c:v>
                </c:pt>
                <c:pt idx="172">
                  <c:v>117.47030697267397</c:v>
                </c:pt>
                <c:pt idx="173">
                  <c:v>109.5993949366777</c:v>
                </c:pt>
                <c:pt idx="174">
                  <c:v>102.83659453667582</c:v>
                </c:pt>
                <c:pt idx="175">
                  <c:v>123.24675909882176</c:v>
                </c:pt>
                <c:pt idx="176">
                  <c:v>123.24675909882176</c:v>
                </c:pt>
                <c:pt idx="177">
                  <c:v>123.10703588562218</c:v>
                </c:pt>
                <c:pt idx="178">
                  <c:v>108.95650575362032</c:v>
                </c:pt>
                <c:pt idx="179">
                  <c:v>102.35917537762033</c:v>
                </c:pt>
                <c:pt idx="180">
                  <c:v>101.28505481762032</c:v>
                </c:pt>
                <c:pt idx="181">
                  <c:v>123.24675909882176</c:v>
                </c:pt>
                <c:pt idx="182">
                  <c:v>123.24675909882176</c:v>
                </c:pt>
                <c:pt idx="183">
                  <c:v>123.24675909882176</c:v>
                </c:pt>
                <c:pt idx="184">
                  <c:v>123.24675909882176</c:v>
                </c:pt>
                <c:pt idx="185">
                  <c:v>124.21094116612664</c:v>
                </c:pt>
                <c:pt idx="186">
                  <c:v>124.21094116612664</c:v>
                </c:pt>
                <c:pt idx="187">
                  <c:v>124.21094116612664</c:v>
                </c:pt>
                <c:pt idx="188">
                  <c:v>124.21094116612664</c:v>
                </c:pt>
                <c:pt idx="189">
                  <c:v>124.21094116612664</c:v>
                </c:pt>
                <c:pt idx="190">
                  <c:v>124.21094116612664</c:v>
                </c:pt>
                <c:pt idx="191">
                  <c:v>124.21094116612664</c:v>
                </c:pt>
                <c:pt idx="192">
                  <c:v>124.21094116612664</c:v>
                </c:pt>
                <c:pt idx="193">
                  <c:v>124.21094116612664</c:v>
                </c:pt>
                <c:pt idx="194">
                  <c:v>124.21094116612664</c:v>
                </c:pt>
                <c:pt idx="195">
                  <c:v>124.21094116612664</c:v>
                </c:pt>
                <c:pt idx="196">
                  <c:v>124.21094116612664</c:v>
                </c:pt>
                <c:pt idx="197">
                  <c:v>124.21094116612664</c:v>
                </c:pt>
                <c:pt idx="198">
                  <c:v>124.21094116612664</c:v>
                </c:pt>
                <c:pt idx="199">
                  <c:v>124.21094116612664</c:v>
                </c:pt>
                <c:pt idx="200">
                  <c:v>124.21094116612664</c:v>
                </c:pt>
                <c:pt idx="201">
                  <c:v>124.21094116612664</c:v>
                </c:pt>
                <c:pt idx="202">
                  <c:v>124.21094116612664</c:v>
                </c:pt>
                <c:pt idx="203">
                  <c:v>124.21094116612664</c:v>
                </c:pt>
                <c:pt idx="204">
                  <c:v>124.21094116612664</c:v>
                </c:pt>
                <c:pt idx="205">
                  <c:v>124.21094116612664</c:v>
                </c:pt>
                <c:pt idx="206">
                  <c:v>124.21094116612664</c:v>
                </c:pt>
                <c:pt idx="207">
                  <c:v>124.21094116612664</c:v>
                </c:pt>
                <c:pt idx="208">
                  <c:v>124.21094116612664</c:v>
                </c:pt>
                <c:pt idx="209">
                  <c:v>124.21094116612664</c:v>
                </c:pt>
                <c:pt idx="210">
                  <c:v>124.21094116612664</c:v>
                </c:pt>
                <c:pt idx="211">
                  <c:v>124.21094116612664</c:v>
                </c:pt>
                <c:pt idx="212">
                  <c:v>124.21094116612664</c:v>
                </c:pt>
                <c:pt idx="213">
                  <c:v>124.21094116612664</c:v>
                </c:pt>
                <c:pt idx="214">
                  <c:v>124.21094116612664</c:v>
                </c:pt>
                <c:pt idx="215">
                  <c:v>124.21094116612664</c:v>
                </c:pt>
                <c:pt idx="216">
                  <c:v>120.48277695281465</c:v>
                </c:pt>
                <c:pt idx="217">
                  <c:v>120.48277695281465</c:v>
                </c:pt>
                <c:pt idx="218">
                  <c:v>120.48277695281465</c:v>
                </c:pt>
                <c:pt idx="219">
                  <c:v>120.48277695281465</c:v>
                </c:pt>
                <c:pt idx="220">
                  <c:v>120.48277695281465</c:v>
                </c:pt>
                <c:pt idx="221">
                  <c:v>120.48277695281465</c:v>
                </c:pt>
                <c:pt idx="222">
                  <c:v>120.48277695281465</c:v>
                </c:pt>
                <c:pt idx="223">
                  <c:v>120.48277695281465</c:v>
                </c:pt>
                <c:pt idx="224">
                  <c:v>120.48277695281465</c:v>
                </c:pt>
                <c:pt idx="225">
                  <c:v>120.48277695281465</c:v>
                </c:pt>
                <c:pt idx="226">
                  <c:v>120.48277695281465</c:v>
                </c:pt>
                <c:pt idx="227">
                  <c:v>120.48277695281465</c:v>
                </c:pt>
                <c:pt idx="228">
                  <c:v>120.48277695281465</c:v>
                </c:pt>
                <c:pt idx="229">
                  <c:v>120.48277695281465</c:v>
                </c:pt>
                <c:pt idx="230">
                  <c:v>120.48277695281465</c:v>
                </c:pt>
                <c:pt idx="231">
                  <c:v>120.48277695281465</c:v>
                </c:pt>
                <c:pt idx="232">
                  <c:v>120.48277695281465</c:v>
                </c:pt>
                <c:pt idx="233">
                  <c:v>120.48277695281465</c:v>
                </c:pt>
                <c:pt idx="234">
                  <c:v>120.48277695281465</c:v>
                </c:pt>
                <c:pt idx="235">
                  <c:v>110.05218576633817</c:v>
                </c:pt>
                <c:pt idx="236">
                  <c:v>87.440320134340041</c:v>
                </c:pt>
                <c:pt idx="237">
                  <c:v>92.086433750340035</c:v>
                </c:pt>
                <c:pt idx="238">
                  <c:v>95.500044146338169</c:v>
                </c:pt>
                <c:pt idx="239">
                  <c:v>72.270608928215907</c:v>
                </c:pt>
                <c:pt idx="240">
                  <c:v>120.48277695281465</c:v>
                </c:pt>
                <c:pt idx="241">
                  <c:v>120.48277695281465</c:v>
                </c:pt>
                <c:pt idx="242">
                  <c:v>70.729769268219641</c:v>
                </c:pt>
                <c:pt idx="243">
                  <c:v>73.123158444215903</c:v>
                </c:pt>
                <c:pt idx="244">
                  <c:v>108.73240559621591</c:v>
                </c:pt>
                <c:pt idx="245">
                  <c:v>63.328363576215914</c:v>
                </c:pt>
                <c:pt idx="246">
                  <c:v>77.857236342601396</c:v>
                </c:pt>
                <c:pt idx="247">
                  <c:v>86.096953002601381</c:v>
                </c:pt>
                <c:pt idx="248">
                  <c:v>94.598559511397198</c:v>
                </c:pt>
                <c:pt idx="249">
                  <c:v>94.598559511397198</c:v>
                </c:pt>
                <c:pt idx="250">
                  <c:v>94.598559511397198</c:v>
                </c:pt>
                <c:pt idx="251">
                  <c:v>94.598559511397198</c:v>
                </c:pt>
                <c:pt idx="252">
                  <c:v>94.598559511397198</c:v>
                </c:pt>
                <c:pt idx="253">
                  <c:v>94.598559511397198</c:v>
                </c:pt>
                <c:pt idx="254">
                  <c:v>94.598559511397198</c:v>
                </c:pt>
                <c:pt idx="255">
                  <c:v>94.598559511397198</c:v>
                </c:pt>
                <c:pt idx="256">
                  <c:v>86.463638798072182</c:v>
                </c:pt>
                <c:pt idx="257">
                  <c:v>91.458399806070318</c:v>
                </c:pt>
                <c:pt idx="258">
                  <c:v>94.598559511397198</c:v>
                </c:pt>
                <c:pt idx="259">
                  <c:v>85.640644494070301</c:v>
                </c:pt>
                <c:pt idx="260">
                  <c:v>94.598559511397198</c:v>
                </c:pt>
                <c:pt idx="261">
                  <c:v>94.598559511397198</c:v>
                </c:pt>
                <c:pt idx="262">
                  <c:v>94.598559511397198</c:v>
                </c:pt>
                <c:pt idx="263">
                  <c:v>94.598559511397198</c:v>
                </c:pt>
                <c:pt idx="264">
                  <c:v>89.405080147018111</c:v>
                </c:pt>
                <c:pt idx="265">
                  <c:v>94.598559511397198</c:v>
                </c:pt>
                <c:pt idx="266">
                  <c:v>94.598559511397198</c:v>
                </c:pt>
                <c:pt idx="267">
                  <c:v>94.598559511397198</c:v>
                </c:pt>
                <c:pt idx="268">
                  <c:v>94.598559511397198</c:v>
                </c:pt>
                <c:pt idx="269">
                  <c:v>94.598559511397198</c:v>
                </c:pt>
                <c:pt idx="270">
                  <c:v>94.598559511397198</c:v>
                </c:pt>
                <c:pt idx="271">
                  <c:v>90.850104247716587</c:v>
                </c:pt>
                <c:pt idx="272">
                  <c:v>94.598559511397198</c:v>
                </c:pt>
                <c:pt idx="273">
                  <c:v>94.598559511397198</c:v>
                </c:pt>
                <c:pt idx="274">
                  <c:v>90.513166513554538</c:v>
                </c:pt>
                <c:pt idx="275">
                  <c:v>76.978392994548955</c:v>
                </c:pt>
                <c:pt idx="276">
                  <c:v>63.362365402552662</c:v>
                </c:pt>
                <c:pt idx="277">
                  <c:v>38.286462895550805</c:v>
                </c:pt>
                <c:pt idx="278">
                  <c:v>34.959588805550801</c:v>
                </c:pt>
                <c:pt idx="279">
                  <c:v>62.118181047620702</c:v>
                </c:pt>
                <c:pt idx="280">
                  <c:v>62.118181047620702</c:v>
                </c:pt>
                <c:pt idx="281">
                  <c:v>62.118181047620702</c:v>
                </c:pt>
                <c:pt idx="282">
                  <c:v>62.118181047620702</c:v>
                </c:pt>
                <c:pt idx="283">
                  <c:v>62.118181047620702</c:v>
                </c:pt>
                <c:pt idx="284">
                  <c:v>49.344224186758439</c:v>
                </c:pt>
                <c:pt idx="285">
                  <c:v>18.885342987756573</c:v>
                </c:pt>
                <c:pt idx="286">
                  <c:v>35.339031890758442</c:v>
                </c:pt>
                <c:pt idx="287">
                  <c:v>37.933004026758439</c:v>
                </c:pt>
                <c:pt idx="288">
                  <c:v>59.43926322416776</c:v>
                </c:pt>
                <c:pt idx="289">
                  <c:v>62.118181047620702</c:v>
                </c:pt>
                <c:pt idx="290">
                  <c:v>55.261341413165894</c:v>
                </c:pt>
                <c:pt idx="291">
                  <c:v>29.175896317171485</c:v>
                </c:pt>
                <c:pt idx="292">
                  <c:v>36.188644523165891</c:v>
                </c:pt>
                <c:pt idx="293">
                  <c:v>57.547679084169623</c:v>
                </c:pt>
                <c:pt idx="294">
                  <c:v>62.118181047620702</c:v>
                </c:pt>
                <c:pt idx="295">
                  <c:v>62.118181047620702</c:v>
                </c:pt>
                <c:pt idx="296">
                  <c:v>62.118181047620702</c:v>
                </c:pt>
                <c:pt idx="297">
                  <c:v>62.118181047620702</c:v>
                </c:pt>
                <c:pt idx="298">
                  <c:v>47.727151326860863</c:v>
                </c:pt>
                <c:pt idx="299">
                  <c:v>33.742812844855273</c:v>
                </c:pt>
                <c:pt idx="300">
                  <c:v>52.527604297859</c:v>
                </c:pt>
                <c:pt idx="301">
                  <c:v>62.118181047620702</c:v>
                </c:pt>
                <c:pt idx="302">
                  <c:v>60.972009802933215</c:v>
                </c:pt>
                <c:pt idx="303">
                  <c:v>56.595744420935077</c:v>
                </c:pt>
                <c:pt idx="304">
                  <c:v>50.196387182935084</c:v>
                </c:pt>
                <c:pt idx="305">
                  <c:v>33.269418029936951</c:v>
                </c:pt>
                <c:pt idx="306">
                  <c:v>30.098874029933228</c:v>
                </c:pt>
                <c:pt idx="307">
                  <c:v>19.921730996933221</c:v>
                </c:pt>
                <c:pt idx="308">
                  <c:v>25.875165676448685</c:v>
                </c:pt>
                <c:pt idx="309">
                  <c:v>25.875165676448685</c:v>
                </c:pt>
                <c:pt idx="310">
                  <c:v>25.875165676448685</c:v>
                </c:pt>
                <c:pt idx="311">
                  <c:v>25.875165676448685</c:v>
                </c:pt>
                <c:pt idx="312">
                  <c:v>13.55264597160717</c:v>
                </c:pt>
                <c:pt idx="313">
                  <c:v>17.822251617607165</c:v>
                </c:pt>
                <c:pt idx="314">
                  <c:v>25.875165676448685</c:v>
                </c:pt>
                <c:pt idx="315">
                  <c:v>25.875165676448685</c:v>
                </c:pt>
                <c:pt idx="316">
                  <c:v>25.875165676448685</c:v>
                </c:pt>
                <c:pt idx="317">
                  <c:v>25.875165676448685</c:v>
                </c:pt>
                <c:pt idx="318">
                  <c:v>25.875165676448685</c:v>
                </c:pt>
                <c:pt idx="319">
                  <c:v>12.135431256841329</c:v>
                </c:pt>
                <c:pt idx="320">
                  <c:v>4.1122439878450532</c:v>
                </c:pt>
                <c:pt idx="321">
                  <c:v>9.5468783338413274</c:v>
                </c:pt>
                <c:pt idx="322">
                  <c:v>25.875165676448685</c:v>
                </c:pt>
                <c:pt idx="323">
                  <c:v>25.374006574998873</c:v>
                </c:pt>
                <c:pt idx="324">
                  <c:v>25.875165676448685</c:v>
                </c:pt>
                <c:pt idx="325">
                  <c:v>25.875165676448685</c:v>
                </c:pt>
                <c:pt idx="326">
                  <c:v>1.0077448070007375</c:v>
                </c:pt>
                <c:pt idx="327">
                  <c:v>1.0527215990026015</c:v>
                </c:pt>
                <c:pt idx="328">
                  <c:v>1.0246350630007437</c:v>
                </c:pt>
                <c:pt idx="329">
                  <c:v>3.2234268750007469</c:v>
                </c:pt>
                <c:pt idx="330">
                  <c:v>1.8528455255350855</c:v>
                </c:pt>
                <c:pt idx="331">
                  <c:v>25.875165676448685</c:v>
                </c:pt>
                <c:pt idx="332">
                  <c:v>14.562202612535081</c:v>
                </c:pt>
                <c:pt idx="333">
                  <c:v>17.308269968536944</c:v>
                </c:pt>
                <c:pt idx="334">
                  <c:v>1.4702178345369394</c:v>
                </c:pt>
                <c:pt idx="335">
                  <c:v>18.003951853535082</c:v>
                </c:pt>
                <c:pt idx="336">
                  <c:v>15.426319300538802</c:v>
                </c:pt>
                <c:pt idx="337">
                  <c:v>23.403047202233427</c:v>
                </c:pt>
                <c:pt idx="338">
                  <c:v>1.3845853582334384</c:v>
                </c:pt>
                <c:pt idx="339">
                  <c:v>1.7417967702352981</c:v>
                </c:pt>
                <c:pt idx="340">
                  <c:v>1.7761869312334384</c:v>
                </c:pt>
                <c:pt idx="341">
                  <c:v>2.1984010832334318</c:v>
                </c:pt>
                <c:pt idx="342">
                  <c:v>1.9094402332371538</c:v>
                </c:pt>
                <c:pt idx="343">
                  <c:v>1.7397019062334367</c:v>
                </c:pt>
                <c:pt idx="344">
                  <c:v>1.6766537629369631</c:v>
                </c:pt>
                <c:pt idx="345">
                  <c:v>1.8219221099406859</c:v>
                </c:pt>
                <c:pt idx="346">
                  <c:v>1.5547923759388214</c:v>
                </c:pt>
                <c:pt idx="347">
                  <c:v>1.3104941479388217</c:v>
                </c:pt>
                <c:pt idx="348">
                  <c:v>1.7928450539369587</c:v>
                </c:pt>
                <c:pt idx="349">
                  <c:v>0.9079101749406836</c:v>
                </c:pt>
                <c:pt idx="350">
                  <c:v>4.6312181269388235</c:v>
                </c:pt>
                <c:pt idx="351">
                  <c:v>4.5179822510036249</c:v>
                </c:pt>
                <c:pt idx="352">
                  <c:v>4.862556444005488</c:v>
                </c:pt>
                <c:pt idx="353">
                  <c:v>3.4221165240073534</c:v>
                </c:pt>
                <c:pt idx="354">
                  <c:v>2.2011003840073537</c:v>
                </c:pt>
                <c:pt idx="355">
                  <c:v>1.572596509003626</c:v>
                </c:pt>
                <c:pt idx="356">
                  <c:v>1.1953842880036245</c:v>
                </c:pt>
                <c:pt idx="357">
                  <c:v>6.8312756870073503</c:v>
                </c:pt>
                <c:pt idx="358">
                  <c:v>11.735631864621784</c:v>
                </c:pt>
                <c:pt idx="359">
                  <c:v>15.286777579903106</c:v>
                </c:pt>
                <c:pt idx="360">
                  <c:v>10.033083395625509</c:v>
                </c:pt>
                <c:pt idx="361">
                  <c:v>3.4213069396255085</c:v>
                </c:pt>
                <c:pt idx="362">
                  <c:v>1.9701819436255064</c:v>
                </c:pt>
                <c:pt idx="363">
                  <c:v>15.286777579903106</c:v>
                </c:pt>
                <c:pt idx="364">
                  <c:v>15.286777579903106</c:v>
                </c:pt>
                <c:pt idx="365">
                  <c:v>15.286777579903106</c:v>
                </c:pt>
                <c:pt idx="366">
                  <c:v>15.286777579903106</c:v>
                </c:pt>
                <c:pt idx="367">
                  <c:v>9.341657343849743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7">
                  <c:v>20.220393285105605</c:v>
                </c:pt>
                <c:pt idx="47">
                  <c:v>40.400211353346023</c:v>
                </c:pt>
                <c:pt idx="78">
                  <c:v>80.938788836501317</c:v>
                </c:pt>
                <c:pt idx="108">
                  <c:v>105.77564059458246</c:v>
                </c:pt>
                <c:pt idx="139">
                  <c:v>117.73333309338341</c:v>
                </c:pt>
                <c:pt idx="170">
                  <c:v>123.24675909882176</c:v>
                </c:pt>
                <c:pt idx="199">
                  <c:v>124.21094116612664</c:v>
                </c:pt>
                <c:pt idx="230">
                  <c:v>120.48277695281465</c:v>
                </c:pt>
                <c:pt idx="260">
                  <c:v>94.598559511397198</c:v>
                </c:pt>
                <c:pt idx="291">
                  <c:v>62.118181047620702</c:v>
                </c:pt>
                <c:pt idx="321">
                  <c:v>25.875165676448685</c:v>
                </c:pt>
                <c:pt idx="352">
                  <c:v>15.286777579903106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153">
                    <c:v>2023 </c:v>
                  </c:pt>
                  <c:pt idx="518">
                    <c:v>2024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3.5158488080869938</c:v>
                </c:pt>
                <c:pt idx="1">
                  <c:v>5.5261776980869985</c:v>
                </c:pt>
                <c:pt idx="2">
                  <c:v>1.0188386552845767</c:v>
                </c:pt>
                <c:pt idx="3">
                  <c:v>1.4412675172845775</c:v>
                </c:pt>
                <c:pt idx="4">
                  <c:v>1.3329215492845761</c:v>
                </c:pt>
                <c:pt idx="5">
                  <c:v>0.83663648328457563</c:v>
                </c:pt>
                <c:pt idx="6">
                  <c:v>0.67314303928457597</c:v>
                </c:pt>
                <c:pt idx="7">
                  <c:v>1.3498702392864397</c:v>
                </c:pt>
                <c:pt idx="8">
                  <c:v>0.70941754728457818</c:v>
                </c:pt>
                <c:pt idx="9">
                  <c:v>4.9430723089984605</c:v>
                </c:pt>
                <c:pt idx="10">
                  <c:v>1.7937095069993885</c:v>
                </c:pt>
                <c:pt idx="11">
                  <c:v>1.2085088429984607</c:v>
                </c:pt>
                <c:pt idx="12">
                  <c:v>2.0580843149993888</c:v>
                </c:pt>
                <c:pt idx="13">
                  <c:v>1.3415646249993878</c:v>
                </c:pt>
                <c:pt idx="14">
                  <c:v>1.4799389209993896</c:v>
                </c:pt>
                <c:pt idx="15">
                  <c:v>1.9507038109975257</c:v>
                </c:pt>
                <c:pt idx="16">
                  <c:v>2.0448352808154886</c:v>
                </c:pt>
                <c:pt idx="17">
                  <c:v>4.3118216648145573</c:v>
                </c:pt>
                <c:pt idx="18">
                  <c:v>12.737456120815484</c:v>
                </c:pt>
                <c:pt idx="19">
                  <c:v>8.6795645528154886</c:v>
                </c:pt>
                <c:pt idx="20">
                  <c:v>0.63787914281455593</c:v>
                </c:pt>
                <c:pt idx="21">
                  <c:v>3.61111934681642</c:v>
                </c:pt>
                <c:pt idx="22">
                  <c:v>14.42095846081456</c:v>
                </c:pt>
                <c:pt idx="23">
                  <c:v>8.6421926085703387</c:v>
                </c:pt>
                <c:pt idx="24">
                  <c:v>1.5996729785712704</c:v>
                </c:pt>
                <c:pt idx="25">
                  <c:v>0.86446228857127061</c:v>
                </c:pt>
                <c:pt idx="26">
                  <c:v>6.8627261985703409</c:v>
                </c:pt>
                <c:pt idx="27">
                  <c:v>1.2790894625712717</c:v>
                </c:pt>
                <c:pt idx="28">
                  <c:v>7.5367625565703422</c:v>
                </c:pt>
                <c:pt idx="29">
                  <c:v>19.798910736570338</c:v>
                </c:pt>
                <c:pt idx="30">
                  <c:v>8.7315964332490115</c:v>
                </c:pt>
                <c:pt idx="31">
                  <c:v>3.7828873652471482</c:v>
                </c:pt>
                <c:pt idx="32">
                  <c:v>0.90883960924807983</c:v>
                </c:pt>
                <c:pt idx="33">
                  <c:v>1.0499202512480805</c:v>
                </c:pt>
                <c:pt idx="34">
                  <c:v>0.80755490724715129</c:v>
                </c:pt>
                <c:pt idx="35">
                  <c:v>1.2218452492471479</c:v>
                </c:pt>
                <c:pt idx="36">
                  <c:v>1.0894917012471488</c:v>
                </c:pt>
                <c:pt idx="37">
                  <c:v>2.8869032931076291</c:v>
                </c:pt>
                <c:pt idx="38">
                  <c:v>14.760340259105767</c:v>
                </c:pt>
                <c:pt idx="39">
                  <c:v>35.064965161107629</c:v>
                </c:pt>
                <c:pt idx="40">
                  <c:v>13.339951817105764</c:v>
                </c:pt>
                <c:pt idx="41">
                  <c:v>3.9322403651076274</c:v>
                </c:pt>
                <c:pt idx="42">
                  <c:v>5.1425005751057649</c:v>
                </c:pt>
                <c:pt idx="43">
                  <c:v>15.42366311510763</c:v>
                </c:pt>
                <c:pt idx="44">
                  <c:v>12.349760605496158</c:v>
                </c:pt>
                <c:pt idx="45">
                  <c:v>31.989309273495223</c:v>
                </c:pt>
                <c:pt idx="46">
                  <c:v>36.948285189495216</c:v>
                </c:pt>
                <c:pt idx="47">
                  <c:v>16.074023705495222</c:v>
                </c:pt>
                <c:pt idx="48">
                  <c:v>13.853308805496155</c:v>
                </c:pt>
                <c:pt idx="49">
                  <c:v>28.378632505496157</c:v>
                </c:pt>
                <c:pt idx="50">
                  <c:v>28.874847413494294</c:v>
                </c:pt>
                <c:pt idx="51">
                  <c:v>18.91056866332821</c:v>
                </c:pt>
                <c:pt idx="52">
                  <c:v>15.011955983329143</c:v>
                </c:pt>
                <c:pt idx="53">
                  <c:v>15.385728020327274</c:v>
                </c:pt>
                <c:pt idx="54">
                  <c:v>7.3847436263291382</c:v>
                </c:pt>
                <c:pt idx="55">
                  <c:v>1.3258039603282086</c:v>
                </c:pt>
                <c:pt idx="56">
                  <c:v>1.1169635263272795</c:v>
                </c:pt>
                <c:pt idx="57">
                  <c:v>0.78786596332913905</c:v>
                </c:pt>
                <c:pt idx="58">
                  <c:v>0.62199482457556587</c:v>
                </c:pt>
                <c:pt idx="59">
                  <c:v>1.5908444845746343</c:v>
                </c:pt>
                <c:pt idx="60">
                  <c:v>15.933703672575568</c:v>
                </c:pt>
                <c:pt idx="61">
                  <c:v>11.227034907575566</c:v>
                </c:pt>
                <c:pt idx="62">
                  <c:v>7.9707422325755672</c:v>
                </c:pt>
                <c:pt idx="63">
                  <c:v>20.891594586575568</c:v>
                </c:pt>
                <c:pt idx="64">
                  <c:v>16.433540057575566</c:v>
                </c:pt>
                <c:pt idx="65">
                  <c:v>8.6749098880381279</c:v>
                </c:pt>
                <c:pt idx="66">
                  <c:v>9.3689522890390577</c:v>
                </c:pt>
                <c:pt idx="67">
                  <c:v>13.773585029038127</c:v>
                </c:pt>
                <c:pt idx="68">
                  <c:v>5.7188718090381263</c:v>
                </c:pt>
                <c:pt idx="69">
                  <c:v>4.7329473290381268</c:v>
                </c:pt>
                <c:pt idx="70">
                  <c:v>14.908775329039058</c:v>
                </c:pt>
                <c:pt idx="71">
                  <c:v>11.686731429039057</c:v>
                </c:pt>
                <c:pt idx="72">
                  <c:v>8.0333308843297484</c:v>
                </c:pt>
                <c:pt idx="73">
                  <c:v>13.818515744328819</c:v>
                </c:pt>
                <c:pt idx="74">
                  <c:v>13.067054888329748</c:v>
                </c:pt>
                <c:pt idx="75">
                  <c:v>8.1490059843288183</c:v>
                </c:pt>
                <c:pt idx="76">
                  <c:v>9.3695336443297492</c:v>
                </c:pt>
                <c:pt idx="77">
                  <c:v>13.885516124329747</c:v>
                </c:pt>
                <c:pt idx="78">
                  <c:v>13.979799504328817</c:v>
                </c:pt>
                <c:pt idx="79">
                  <c:v>36.042525623746585</c:v>
                </c:pt>
                <c:pt idx="80">
                  <c:v>41.862411023747526</c:v>
                </c:pt>
                <c:pt idx="81">
                  <c:v>48.232235227746592</c:v>
                </c:pt>
                <c:pt idx="82">
                  <c:v>42.953111683746592</c:v>
                </c:pt>
                <c:pt idx="83">
                  <c:v>43.362609591746583</c:v>
                </c:pt>
                <c:pt idx="84">
                  <c:v>55.478940703746588</c:v>
                </c:pt>
                <c:pt idx="85">
                  <c:v>44.782790679745652</c:v>
                </c:pt>
                <c:pt idx="86">
                  <c:v>65.213771026325347</c:v>
                </c:pt>
                <c:pt idx="87">
                  <c:v>50.209895595325349</c:v>
                </c:pt>
                <c:pt idx="88">
                  <c:v>53.048136565324413</c:v>
                </c:pt>
                <c:pt idx="89">
                  <c:v>54.221547558325341</c:v>
                </c:pt>
                <c:pt idx="90">
                  <c:v>56.44741686632441</c:v>
                </c:pt>
                <c:pt idx="91">
                  <c:v>56.191996070324414</c:v>
                </c:pt>
                <c:pt idx="92">
                  <c:v>55.130181238325342</c:v>
                </c:pt>
                <c:pt idx="93">
                  <c:v>48.506123542046467</c:v>
                </c:pt>
                <c:pt idx="94">
                  <c:v>49.718320378047402</c:v>
                </c:pt>
                <c:pt idx="95">
                  <c:v>46.650063326046464</c:v>
                </c:pt>
                <c:pt idx="96">
                  <c:v>40.67551791804739</c:v>
                </c:pt>
                <c:pt idx="97">
                  <c:v>40.382972262046458</c:v>
                </c:pt>
                <c:pt idx="98">
                  <c:v>48.894716262047396</c:v>
                </c:pt>
                <c:pt idx="99">
                  <c:v>44.898839198047398</c:v>
                </c:pt>
                <c:pt idx="100">
                  <c:v>40.248126950567581</c:v>
                </c:pt>
                <c:pt idx="101">
                  <c:v>42.249594190569447</c:v>
                </c:pt>
                <c:pt idx="102">
                  <c:v>35.319905954567588</c:v>
                </c:pt>
                <c:pt idx="103">
                  <c:v>33.268927706570381</c:v>
                </c:pt>
                <c:pt idx="104">
                  <c:v>36.046191154565719</c:v>
                </c:pt>
                <c:pt idx="105">
                  <c:v>40.401686802569451</c:v>
                </c:pt>
                <c:pt idx="106">
                  <c:v>36.647924542569449</c:v>
                </c:pt>
                <c:pt idx="107">
                  <c:v>50.92107846073597</c:v>
                </c:pt>
                <c:pt idx="108">
                  <c:v>54.079362809736899</c:v>
                </c:pt>
                <c:pt idx="109">
                  <c:v>62.311454867738767</c:v>
                </c:pt>
                <c:pt idx="110">
                  <c:v>54.486124876736902</c:v>
                </c:pt>
                <c:pt idx="111">
                  <c:v>53.590608580737836</c:v>
                </c:pt>
                <c:pt idx="112">
                  <c:v>62.19546324073783</c:v>
                </c:pt>
                <c:pt idx="113">
                  <c:v>73.662484316736894</c:v>
                </c:pt>
                <c:pt idx="114">
                  <c:v>133.01293763312782</c:v>
                </c:pt>
                <c:pt idx="115">
                  <c:v>146.37909403312969</c:v>
                </c:pt>
                <c:pt idx="116">
                  <c:v>139.10208684112686</c:v>
                </c:pt>
                <c:pt idx="117">
                  <c:v>145.09204238912872</c:v>
                </c:pt>
                <c:pt idx="118">
                  <c:v>137.68673816912781</c:v>
                </c:pt>
                <c:pt idx="119">
                  <c:v>124.79451112512781</c:v>
                </c:pt>
                <c:pt idx="120">
                  <c:v>157.05292319312778</c:v>
                </c:pt>
                <c:pt idx="121">
                  <c:v>78.135611493811084</c:v>
                </c:pt>
                <c:pt idx="122">
                  <c:v>70.928567722812019</c:v>
                </c:pt>
                <c:pt idx="123">
                  <c:v>76.552537708811087</c:v>
                </c:pt>
                <c:pt idx="124">
                  <c:v>79.19663666181016</c:v>
                </c:pt>
                <c:pt idx="125">
                  <c:v>77.386342661811085</c:v>
                </c:pt>
                <c:pt idx="126">
                  <c:v>74.9116890218111</c:v>
                </c:pt>
                <c:pt idx="127">
                  <c:v>73.992880701812012</c:v>
                </c:pt>
                <c:pt idx="128">
                  <c:v>83.487556462748103</c:v>
                </c:pt>
                <c:pt idx="129">
                  <c:v>78.386562502751829</c:v>
                </c:pt>
                <c:pt idx="130">
                  <c:v>81.364727742749963</c:v>
                </c:pt>
                <c:pt idx="131">
                  <c:v>65.846046131749958</c:v>
                </c:pt>
                <c:pt idx="132">
                  <c:v>67.880276181749039</c:v>
                </c:pt>
                <c:pt idx="133">
                  <c:v>74.291155034749977</c:v>
                </c:pt>
                <c:pt idx="134">
                  <c:v>101.93849131074995</c:v>
                </c:pt>
                <c:pt idx="135">
                  <c:v>289.97392061030251</c:v>
                </c:pt>
                <c:pt idx="136">
                  <c:v>284.73792954630437</c:v>
                </c:pt>
                <c:pt idx="137">
                  <c:v>307.97685631430346</c:v>
                </c:pt>
                <c:pt idx="138">
                  <c:v>302.26623228230346</c:v>
                </c:pt>
                <c:pt idx="139">
                  <c:v>247.9712209903025</c:v>
                </c:pt>
                <c:pt idx="140">
                  <c:v>269.60022292630441</c:v>
                </c:pt>
                <c:pt idx="141">
                  <c:v>283.5932388583044</c:v>
                </c:pt>
                <c:pt idx="142">
                  <c:v>216.41231130322751</c:v>
                </c:pt>
                <c:pt idx="143">
                  <c:v>231.06819202322563</c:v>
                </c:pt>
                <c:pt idx="144">
                  <c:v>208.50973759122655</c:v>
                </c:pt>
                <c:pt idx="145">
                  <c:v>181.46844320322654</c:v>
                </c:pt>
                <c:pt idx="146">
                  <c:v>167.11491751522655</c:v>
                </c:pt>
                <c:pt idx="147">
                  <c:v>204.13234757522562</c:v>
                </c:pt>
                <c:pt idx="148">
                  <c:v>234.34795938322748</c:v>
                </c:pt>
                <c:pt idx="149">
                  <c:v>193.8002134387624</c:v>
                </c:pt>
                <c:pt idx="150">
                  <c:v>196.19100491875963</c:v>
                </c:pt>
                <c:pt idx="151">
                  <c:v>181.06590471476241</c:v>
                </c:pt>
                <c:pt idx="152">
                  <c:v>181.0535762667615</c:v>
                </c:pt>
                <c:pt idx="153">
                  <c:v>184.75735599076242</c:v>
                </c:pt>
                <c:pt idx="154">
                  <c:v>244.67985851076057</c:v>
                </c:pt>
                <c:pt idx="155">
                  <c:v>261.87291061476151</c:v>
                </c:pt>
                <c:pt idx="156">
                  <c:v>209.71860584719701</c:v>
                </c:pt>
                <c:pt idx="157">
                  <c:v>214.68212655219702</c:v>
                </c:pt>
                <c:pt idx="158">
                  <c:v>202.65080127619512</c:v>
                </c:pt>
                <c:pt idx="159">
                  <c:v>146.04670680019515</c:v>
                </c:pt>
                <c:pt idx="160">
                  <c:v>152.47383951619699</c:v>
                </c:pt>
                <c:pt idx="161">
                  <c:v>173.76520320419701</c:v>
                </c:pt>
                <c:pt idx="162">
                  <c:v>220.39382234819513</c:v>
                </c:pt>
                <c:pt idx="163">
                  <c:v>192.80566395746041</c:v>
                </c:pt>
                <c:pt idx="164">
                  <c:v>204.73352045346039</c:v>
                </c:pt>
                <c:pt idx="165">
                  <c:v>208.52852887346043</c:v>
                </c:pt>
                <c:pt idx="166">
                  <c:v>185.32112553746228</c:v>
                </c:pt>
                <c:pt idx="167">
                  <c:v>125.24761058545855</c:v>
                </c:pt>
                <c:pt idx="168">
                  <c:v>143.21331817346228</c:v>
                </c:pt>
                <c:pt idx="169">
                  <c:v>139.81863649845857</c:v>
                </c:pt>
                <c:pt idx="170">
                  <c:v>210.31799327556047</c:v>
                </c:pt>
                <c:pt idx="171">
                  <c:v>212.85371273355861</c:v>
                </c:pt>
                <c:pt idx="172">
                  <c:v>233.69651104555675</c:v>
                </c:pt>
                <c:pt idx="173">
                  <c:v>216.74085348956049</c:v>
                </c:pt>
                <c:pt idx="174">
                  <c:v>209.38934882955857</c:v>
                </c:pt>
                <c:pt idx="175">
                  <c:v>236.63857497755674</c:v>
                </c:pt>
                <c:pt idx="176">
                  <c:v>265.77015223356045</c:v>
                </c:pt>
                <c:pt idx="177">
                  <c:v>175.43269650291603</c:v>
                </c:pt>
                <c:pt idx="178">
                  <c:v>171.15210955092161</c:v>
                </c:pt>
                <c:pt idx="179">
                  <c:v>152.50442946691788</c:v>
                </c:pt>
                <c:pt idx="180">
                  <c:v>118.75098253891976</c:v>
                </c:pt>
                <c:pt idx="181">
                  <c:v>117.44109541892162</c:v>
                </c:pt>
                <c:pt idx="182">
                  <c:v>167.47841404691789</c:v>
                </c:pt>
                <c:pt idx="183">
                  <c:v>157.44045010691602</c:v>
                </c:pt>
                <c:pt idx="184">
                  <c:v>109.69644377138364</c:v>
                </c:pt>
                <c:pt idx="185">
                  <c:v>110.93907483538176</c:v>
                </c:pt>
                <c:pt idx="186">
                  <c:v>115.45928817137805</c:v>
                </c:pt>
                <c:pt idx="187">
                  <c:v>67.379530903383639</c:v>
                </c:pt>
                <c:pt idx="188">
                  <c:v>35.286046567381774</c:v>
                </c:pt>
                <c:pt idx="189">
                  <c:v>54.936889847379902</c:v>
                </c:pt>
                <c:pt idx="190">
                  <c:v>98.663010611379917</c:v>
                </c:pt>
                <c:pt idx="191">
                  <c:v>105.74671553278</c:v>
                </c:pt>
                <c:pt idx="192">
                  <c:v>90.159075136778128</c:v>
                </c:pt>
                <c:pt idx="193">
                  <c:v>92.669122980778141</c:v>
                </c:pt>
                <c:pt idx="194">
                  <c:v>63.645498124776275</c:v>
                </c:pt>
                <c:pt idx="195">
                  <c:v>58.624108388780002</c:v>
                </c:pt>
                <c:pt idx="196">
                  <c:v>73.806724304778143</c:v>
                </c:pt>
                <c:pt idx="197">
                  <c:v>62.580834532776279</c:v>
                </c:pt>
                <c:pt idx="198">
                  <c:v>73.77204675838793</c:v>
                </c:pt>
                <c:pt idx="199">
                  <c:v>76.179004566387931</c:v>
                </c:pt>
                <c:pt idx="200">
                  <c:v>60.705458206387938</c:v>
                </c:pt>
                <c:pt idx="201">
                  <c:v>55.492423114384202</c:v>
                </c:pt>
                <c:pt idx="202">
                  <c:v>47.155717002386076</c:v>
                </c:pt>
                <c:pt idx="203">
                  <c:v>55.316829946389802</c:v>
                </c:pt>
                <c:pt idx="204">
                  <c:v>69.958321530386073</c:v>
                </c:pt>
                <c:pt idx="205">
                  <c:v>79.308118382491884</c:v>
                </c:pt>
                <c:pt idx="206">
                  <c:v>71.608538294493741</c:v>
                </c:pt>
                <c:pt idx="207">
                  <c:v>87.803712022493741</c:v>
                </c:pt>
                <c:pt idx="208">
                  <c:v>79.125568238490018</c:v>
                </c:pt>
                <c:pt idx="209">
                  <c:v>40.344502714493743</c:v>
                </c:pt>
                <c:pt idx="210">
                  <c:v>42.078752766493743</c:v>
                </c:pt>
                <c:pt idx="211">
                  <c:v>59.996479074493742</c:v>
                </c:pt>
                <c:pt idx="212">
                  <c:v>64.10523624068739</c:v>
                </c:pt>
                <c:pt idx="213">
                  <c:v>65.83015458468553</c:v>
                </c:pt>
                <c:pt idx="214">
                  <c:v>63.859525172687398</c:v>
                </c:pt>
                <c:pt idx="215">
                  <c:v>68.86496240868739</c:v>
                </c:pt>
                <c:pt idx="216">
                  <c:v>73.302184176687405</c:v>
                </c:pt>
                <c:pt idx="217">
                  <c:v>65.163631980683675</c:v>
                </c:pt>
                <c:pt idx="218">
                  <c:v>29.740005709689257</c:v>
                </c:pt>
                <c:pt idx="219">
                  <c:v>84.36723091823626</c:v>
                </c:pt>
                <c:pt idx="220">
                  <c:v>81.922153380236267</c:v>
                </c:pt>
                <c:pt idx="221">
                  <c:v>75.499652818238133</c:v>
                </c:pt>
                <c:pt idx="222">
                  <c:v>73.835660547238135</c:v>
                </c:pt>
                <c:pt idx="223">
                  <c:v>92.418126339236281</c:v>
                </c:pt>
                <c:pt idx="224">
                  <c:v>82.977678331234401</c:v>
                </c:pt>
                <c:pt idx="225">
                  <c:v>92.246185647236274</c:v>
                </c:pt>
                <c:pt idx="226">
                  <c:v>124.45874304481936</c:v>
                </c:pt>
                <c:pt idx="227">
                  <c:v>96.08210055681937</c:v>
                </c:pt>
                <c:pt idx="228">
                  <c:v>91.725363812819353</c:v>
                </c:pt>
                <c:pt idx="229">
                  <c:v>103.30339391681936</c:v>
                </c:pt>
                <c:pt idx="230">
                  <c:v>95.547195064821224</c:v>
                </c:pt>
                <c:pt idx="231">
                  <c:v>113.42181727281749</c:v>
                </c:pt>
                <c:pt idx="232">
                  <c:v>112.91716830081937</c:v>
                </c:pt>
                <c:pt idx="233">
                  <c:v>85.710857835179567</c:v>
                </c:pt>
                <c:pt idx="234">
                  <c:v>75.546131003183305</c:v>
                </c:pt>
                <c:pt idx="235">
                  <c:v>72.836720667177715</c:v>
                </c:pt>
                <c:pt idx="236">
                  <c:v>62.203547844181436</c:v>
                </c:pt>
                <c:pt idx="237">
                  <c:v>48.055249123179571</c:v>
                </c:pt>
                <c:pt idx="238">
                  <c:v>85.30980674318144</c:v>
                </c:pt>
                <c:pt idx="239">
                  <c:v>98.447594666181445</c:v>
                </c:pt>
                <c:pt idx="240">
                  <c:v>64.740996202706128</c:v>
                </c:pt>
                <c:pt idx="241">
                  <c:v>59.034043382707992</c:v>
                </c:pt>
                <c:pt idx="242">
                  <c:v>53.334923355709854</c:v>
                </c:pt>
                <c:pt idx="243">
                  <c:v>42.505969209706137</c:v>
                </c:pt>
                <c:pt idx="244">
                  <c:v>36.476638470707989</c:v>
                </c:pt>
                <c:pt idx="245">
                  <c:v>71.611008515707994</c:v>
                </c:pt>
                <c:pt idx="246">
                  <c:v>57.266473254709851</c:v>
                </c:pt>
                <c:pt idx="247">
                  <c:v>64.603759284221596</c:v>
                </c:pt>
                <c:pt idx="248">
                  <c:v>46.726079355221593</c:v>
                </c:pt>
                <c:pt idx="249">
                  <c:v>37.478633657221593</c:v>
                </c:pt>
                <c:pt idx="250">
                  <c:v>46.020135151223457</c:v>
                </c:pt>
                <c:pt idx="251">
                  <c:v>35.09948877622346</c:v>
                </c:pt>
                <c:pt idx="252">
                  <c:v>30.006190424221597</c:v>
                </c:pt>
                <c:pt idx="253">
                  <c:v>50.323072453221599</c:v>
                </c:pt>
                <c:pt idx="254">
                  <c:v>26.623062863002275</c:v>
                </c:pt>
                <c:pt idx="255">
                  <c:v>33.466141938004135</c:v>
                </c:pt>
                <c:pt idx="256">
                  <c:v>32.08791668300227</c:v>
                </c:pt>
                <c:pt idx="257">
                  <c:v>26.979737495002272</c:v>
                </c:pt>
                <c:pt idx="258">
                  <c:v>23.588962971002271</c:v>
                </c:pt>
                <c:pt idx="259">
                  <c:v>40.393026851002276</c:v>
                </c:pt>
                <c:pt idx="260">
                  <c:v>41.699059407002281</c:v>
                </c:pt>
                <c:pt idx="261">
                  <c:v>38.472197478523015</c:v>
                </c:pt>
                <c:pt idx="262">
                  <c:v>44.615145438528607</c:v>
                </c:pt>
                <c:pt idx="263">
                  <c:v>42.979558294528601</c:v>
                </c:pt>
                <c:pt idx="264">
                  <c:v>32.306351322524876</c:v>
                </c:pt>
                <c:pt idx="265">
                  <c:v>16.132600974524877</c:v>
                </c:pt>
                <c:pt idx="266">
                  <c:v>34.184818114526735</c:v>
                </c:pt>
                <c:pt idx="267">
                  <c:v>34.273789814526737</c:v>
                </c:pt>
                <c:pt idx="268">
                  <c:v>47.842968063296354</c:v>
                </c:pt>
                <c:pt idx="269">
                  <c:v>51.853474083296355</c:v>
                </c:pt>
                <c:pt idx="270">
                  <c:v>52.04790482730008</c:v>
                </c:pt>
                <c:pt idx="271">
                  <c:v>40.591967135296358</c:v>
                </c:pt>
                <c:pt idx="272">
                  <c:v>28.057187235298219</c:v>
                </c:pt>
                <c:pt idx="273">
                  <c:v>19.092487231298218</c:v>
                </c:pt>
                <c:pt idx="274">
                  <c:v>39.405853023296359</c:v>
                </c:pt>
                <c:pt idx="275">
                  <c:v>24.250388117605894</c:v>
                </c:pt>
                <c:pt idx="276">
                  <c:v>29.79439370560403</c:v>
                </c:pt>
                <c:pt idx="277">
                  <c:v>35.535471725605895</c:v>
                </c:pt>
                <c:pt idx="278">
                  <c:v>22.351450693602171</c:v>
                </c:pt>
                <c:pt idx="279">
                  <c:v>20.944393357607762</c:v>
                </c:pt>
                <c:pt idx="280">
                  <c:v>34.737667977604033</c:v>
                </c:pt>
                <c:pt idx="281">
                  <c:v>23.205484058604029</c:v>
                </c:pt>
                <c:pt idx="282">
                  <c:v>30.853679723611844</c:v>
                </c:pt>
                <c:pt idx="283">
                  <c:v>26.683611412613704</c:v>
                </c:pt>
                <c:pt idx="284">
                  <c:v>24.764966420613703</c:v>
                </c:pt>
                <c:pt idx="285">
                  <c:v>14.925892304609981</c:v>
                </c:pt>
                <c:pt idx="286">
                  <c:v>12.596784300613704</c:v>
                </c:pt>
                <c:pt idx="287">
                  <c:v>19.712968096613704</c:v>
                </c:pt>
                <c:pt idx="288">
                  <c:v>16.339714832609978</c:v>
                </c:pt>
                <c:pt idx="289">
                  <c:v>12.398112724485971</c:v>
                </c:pt>
                <c:pt idx="290">
                  <c:v>16.378724560484109</c:v>
                </c:pt>
                <c:pt idx="291">
                  <c:v>22.089085252485972</c:v>
                </c:pt>
                <c:pt idx="292">
                  <c:v>20.208816392484106</c:v>
                </c:pt>
                <c:pt idx="293">
                  <c:v>23.568624800484113</c:v>
                </c:pt>
                <c:pt idx="294">
                  <c:v>46.343368824487833</c:v>
                </c:pt>
                <c:pt idx="295">
                  <c:v>35.955817148484108</c:v>
                </c:pt>
                <c:pt idx="296">
                  <c:v>37.389239182011075</c:v>
                </c:pt>
                <c:pt idx="297">
                  <c:v>31.240622650009207</c:v>
                </c:pt>
                <c:pt idx="298">
                  <c:v>26.460302566012935</c:v>
                </c:pt>
                <c:pt idx="299">
                  <c:v>36.116081978012929</c:v>
                </c:pt>
                <c:pt idx="300">
                  <c:v>27.369462378011072</c:v>
                </c:pt>
                <c:pt idx="301">
                  <c:v>38.020336738009206</c:v>
                </c:pt>
                <c:pt idx="302">
                  <c:v>53.465328844011069</c:v>
                </c:pt>
                <c:pt idx="303">
                  <c:v>50.24981133089922</c:v>
                </c:pt>
                <c:pt idx="304">
                  <c:v>60.937387178901076</c:v>
                </c:pt>
                <c:pt idx="305">
                  <c:v>61.701120250901077</c:v>
                </c:pt>
                <c:pt idx="306">
                  <c:v>40.845150482899221</c:v>
                </c:pt>
                <c:pt idx="307">
                  <c:v>32.963007770899218</c:v>
                </c:pt>
                <c:pt idx="308">
                  <c:v>59.218896934901075</c:v>
                </c:pt>
                <c:pt idx="309">
                  <c:v>56.801369274899216</c:v>
                </c:pt>
                <c:pt idx="310">
                  <c:v>69.426534720859507</c:v>
                </c:pt>
                <c:pt idx="311">
                  <c:v>73.121807024859521</c:v>
                </c:pt>
                <c:pt idx="312">
                  <c:v>63.260473376857647</c:v>
                </c:pt>
                <c:pt idx="313">
                  <c:v>60.540883828859513</c:v>
                </c:pt>
                <c:pt idx="314">
                  <c:v>51.992408908859517</c:v>
                </c:pt>
                <c:pt idx="315">
                  <c:v>78.557423872859502</c:v>
                </c:pt>
                <c:pt idx="316">
                  <c:v>74.769312744859505</c:v>
                </c:pt>
                <c:pt idx="317">
                  <c:v>61.628951758491617</c:v>
                </c:pt>
                <c:pt idx="318">
                  <c:v>70.00697094249162</c:v>
                </c:pt>
                <c:pt idx="319">
                  <c:v>78.617008598495346</c:v>
                </c:pt>
                <c:pt idx="320">
                  <c:v>56.597899126493481</c:v>
                </c:pt>
                <c:pt idx="321">
                  <c:v>40.729862390491625</c:v>
                </c:pt>
                <c:pt idx="322">
                  <c:v>64.049001278493478</c:v>
                </c:pt>
                <c:pt idx="323">
                  <c:v>64.119800196493486</c:v>
                </c:pt>
                <c:pt idx="324">
                  <c:v>76.899436403560856</c:v>
                </c:pt>
                <c:pt idx="325">
                  <c:v>61.625633239560862</c:v>
                </c:pt>
                <c:pt idx="326">
                  <c:v>56.721971815560863</c:v>
                </c:pt>
                <c:pt idx="327">
                  <c:v>45.663226307560862</c:v>
                </c:pt>
                <c:pt idx="328">
                  <c:v>40.228100859559</c:v>
                </c:pt>
                <c:pt idx="329">
                  <c:v>49.799011407560869</c:v>
                </c:pt>
                <c:pt idx="330">
                  <c:v>61.207646259558999</c:v>
                </c:pt>
                <c:pt idx="331">
                  <c:v>37.413587723792915</c:v>
                </c:pt>
                <c:pt idx="332">
                  <c:v>17.915863911791057</c:v>
                </c:pt>
                <c:pt idx="333">
                  <c:v>22.713463347792917</c:v>
                </c:pt>
                <c:pt idx="334">
                  <c:v>11.057603951792917</c:v>
                </c:pt>
                <c:pt idx="335">
                  <c:v>12.640831087792918</c:v>
                </c:pt>
                <c:pt idx="336">
                  <c:v>25.848530035791061</c:v>
                </c:pt>
                <c:pt idx="337">
                  <c:v>23.342886199792918</c:v>
                </c:pt>
                <c:pt idx="338">
                  <c:v>26.013846156998653</c:v>
                </c:pt>
                <c:pt idx="339">
                  <c:v>26.377939548998651</c:v>
                </c:pt>
                <c:pt idx="340">
                  <c:v>17.550853412998652</c:v>
                </c:pt>
                <c:pt idx="341">
                  <c:v>15.252594685000513</c:v>
                </c:pt>
                <c:pt idx="342">
                  <c:v>10.95120852899865</c:v>
                </c:pt>
                <c:pt idx="343">
                  <c:v>29.002316092998647</c:v>
                </c:pt>
                <c:pt idx="344">
                  <c:v>31.277200037000512</c:v>
                </c:pt>
                <c:pt idx="345">
                  <c:v>14.402760333087565</c:v>
                </c:pt>
                <c:pt idx="346">
                  <c:v>10.548450363085699</c:v>
                </c:pt>
                <c:pt idx="347">
                  <c:v>5.0072190490875581</c:v>
                </c:pt>
                <c:pt idx="348">
                  <c:v>1.2442010510875625</c:v>
                </c:pt>
                <c:pt idx="349">
                  <c:v>1.3627097760875622</c:v>
                </c:pt>
                <c:pt idx="350">
                  <c:v>9.6227560880875611</c:v>
                </c:pt>
                <c:pt idx="351">
                  <c:v>21.350697024087559</c:v>
                </c:pt>
                <c:pt idx="352">
                  <c:v>14.805249948133191</c:v>
                </c:pt>
                <c:pt idx="353">
                  <c:v>4.4855053001350536</c:v>
                </c:pt>
                <c:pt idx="354">
                  <c:v>2.8683411081313244</c:v>
                </c:pt>
                <c:pt idx="355">
                  <c:v>3.4894988281331898</c:v>
                </c:pt>
                <c:pt idx="356">
                  <c:v>0.74367702413319059</c:v>
                </c:pt>
                <c:pt idx="357">
                  <c:v>2.4391617521331863</c:v>
                </c:pt>
                <c:pt idx="358">
                  <c:v>1.3738553881341213</c:v>
                </c:pt>
                <c:pt idx="359">
                  <c:v>6.9060940918694032</c:v>
                </c:pt>
                <c:pt idx="360">
                  <c:v>4.8536661118684714</c:v>
                </c:pt>
                <c:pt idx="361">
                  <c:v>6.8787281798703335</c:v>
                </c:pt>
                <c:pt idx="362">
                  <c:v>3.8767496798684733</c:v>
                </c:pt>
                <c:pt idx="363">
                  <c:v>1.4308949198694063</c:v>
                </c:pt>
                <c:pt idx="364">
                  <c:v>1.6952542158694051</c:v>
                </c:pt>
                <c:pt idx="365">
                  <c:v>2.0567678918694039</c:v>
                </c:pt>
                <c:pt idx="366">
                  <c:v>3.1671972764460805</c:v>
                </c:pt>
                <c:pt idx="367">
                  <c:v>1.259964076450742</c:v>
                </c:pt>
                <c:pt idx="368">
                  <c:v>1.4914715644470162</c:v>
                </c:pt>
                <c:pt idx="369">
                  <c:v>2.0794868124498098</c:v>
                </c:pt>
                <c:pt idx="370">
                  <c:v>1.3288751524479485</c:v>
                </c:pt>
                <c:pt idx="371">
                  <c:v>1.2214171964488778</c:v>
                </c:pt>
                <c:pt idx="372">
                  <c:v>5.6127602324488759</c:v>
                </c:pt>
                <c:pt idx="373">
                  <c:v>10.558502378786354</c:v>
                </c:pt>
                <c:pt idx="374">
                  <c:v>1.162073298789146</c:v>
                </c:pt>
                <c:pt idx="375">
                  <c:v>5.9386223107863483</c:v>
                </c:pt>
                <c:pt idx="376">
                  <c:v>1.1942129507872814</c:v>
                </c:pt>
                <c:pt idx="377">
                  <c:v>1.3534781667872813</c:v>
                </c:pt>
                <c:pt idx="378">
                  <c:v>1.2208629467872816</c:v>
                </c:pt>
                <c:pt idx="379">
                  <c:v>1.4380009587863496</c:v>
                </c:pt>
                <c:pt idx="380">
                  <c:v>1.8177414894848845</c:v>
                </c:pt>
                <c:pt idx="381">
                  <c:v>1.2516218494886089</c:v>
                </c:pt>
                <c:pt idx="382">
                  <c:v>2.0038083974848853</c:v>
                </c:pt>
                <c:pt idx="383">
                  <c:v>1.3961793294867457</c:v>
                </c:pt>
                <c:pt idx="384">
                  <c:v>1.4214085774867453</c:v>
                </c:pt>
                <c:pt idx="385">
                  <c:v>1.4009326014848849</c:v>
                </c:pt>
                <c:pt idx="386">
                  <c:v>1.2931128454848804</c:v>
                </c:pt>
                <c:pt idx="387">
                  <c:v>5.8665420599029092</c:v>
                </c:pt>
                <c:pt idx="388">
                  <c:v>1.9923396158991817</c:v>
                </c:pt>
                <c:pt idx="389">
                  <c:v>1.2629584079010456</c:v>
                </c:pt>
                <c:pt idx="390">
                  <c:v>1.3772662439019769</c:v>
                </c:pt>
                <c:pt idx="391">
                  <c:v>1.7928808999001122</c:v>
                </c:pt>
                <c:pt idx="392">
                  <c:v>1.0843151359001131</c:v>
                </c:pt>
                <c:pt idx="393">
                  <c:v>1.9521874078991823</c:v>
                </c:pt>
                <c:pt idx="394">
                  <c:v>2.5609740729217809</c:v>
                </c:pt>
                <c:pt idx="395">
                  <c:v>2.8037950889227141</c:v>
                </c:pt>
                <c:pt idx="396">
                  <c:v>19.901597212921786</c:v>
                </c:pt>
                <c:pt idx="397">
                  <c:v>8.913845752920853</c:v>
                </c:pt>
                <c:pt idx="398">
                  <c:v>9.7827039929199202</c:v>
                </c:pt>
                <c:pt idx="399">
                  <c:v>12.122720236922715</c:v>
                </c:pt>
                <c:pt idx="400">
                  <c:v>19.742828852921782</c:v>
                </c:pt>
                <c:pt idx="401">
                  <c:v>38.82376314857428</c:v>
                </c:pt>
                <c:pt idx="402">
                  <c:v>42.779808828575206</c:v>
                </c:pt>
                <c:pt idx="403">
                  <c:v>38.395821017574278</c:v>
                </c:pt>
                <c:pt idx="404">
                  <c:v>25.825047667576143</c:v>
                </c:pt>
                <c:pt idx="405">
                  <c:v>22.12214836057521</c:v>
                </c:pt>
                <c:pt idx="406">
                  <c:v>33.854138380574284</c:v>
                </c:pt>
                <c:pt idx="407">
                  <c:v>35.628153696575211</c:v>
                </c:pt>
                <c:pt idx="408">
                  <c:v>20.725729154021089</c:v>
                </c:pt>
                <c:pt idx="409">
                  <c:v>18.280564747020158</c:v>
                </c:pt>
                <c:pt idx="410">
                  <c:v>24.527595957019226</c:v>
                </c:pt>
                <c:pt idx="411">
                  <c:v>17.627827146022021</c:v>
                </c:pt>
                <c:pt idx="412">
                  <c:v>9.032721378019227</c:v>
                </c:pt>
                <c:pt idx="413">
                  <c:v>25.254581350022022</c:v>
                </c:pt>
                <c:pt idx="414">
                  <c:v>26.548652466020162</c:v>
                </c:pt>
                <c:pt idx="415">
                  <c:v>22.231549107410476</c:v>
                </c:pt>
                <c:pt idx="416">
                  <c:v>13.364341731411409</c:v>
                </c:pt>
                <c:pt idx="417">
                  <c:v>24.269787983410474</c:v>
                </c:pt>
                <c:pt idx="418">
                  <c:v>17.486814947411407</c:v>
                </c:pt>
                <c:pt idx="419">
                  <c:v>16.463663575408614</c:v>
                </c:pt>
                <c:pt idx="420">
                  <c:v>32.121659671412338</c:v>
                </c:pt>
                <c:pt idx="421">
                  <c:v>33.959315899409546</c:v>
                </c:pt>
                <c:pt idx="422">
                  <c:v>20.924745369558106</c:v>
                </c:pt>
                <c:pt idx="423">
                  <c:v>18.354848873559042</c:v>
                </c:pt>
                <c:pt idx="424">
                  <c:v>20.153751989558106</c:v>
                </c:pt>
                <c:pt idx="425">
                  <c:v>4.0966366895590403</c:v>
                </c:pt>
                <c:pt idx="426">
                  <c:v>2.1574244495590391</c:v>
                </c:pt>
                <c:pt idx="427">
                  <c:v>0.98753413755810837</c:v>
                </c:pt>
                <c:pt idx="428">
                  <c:v>3.2331491695590411</c:v>
                </c:pt>
                <c:pt idx="429">
                  <c:v>7.7389653218427084</c:v>
                </c:pt>
                <c:pt idx="430">
                  <c:v>18.862793646844569</c:v>
                </c:pt>
                <c:pt idx="431">
                  <c:v>21.645349225843638</c:v>
                </c:pt>
                <c:pt idx="432">
                  <c:v>4.6479343218445717</c:v>
                </c:pt>
                <c:pt idx="433">
                  <c:v>2.9888472828436425</c:v>
                </c:pt>
                <c:pt idx="434">
                  <c:v>22.058485284844572</c:v>
                </c:pt>
                <c:pt idx="435">
                  <c:v>23.826062561843639</c:v>
                </c:pt>
                <c:pt idx="436">
                  <c:v>16.235678536526954</c:v>
                </c:pt>
                <c:pt idx="437">
                  <c:v>8.2451969895250876</c:v>
                </c:pt>
                <c:pt idx="438">
                  <c:v>3.3181902715278846</c:v>
                </c:pt>
                <c:pt idx="439">
                  <c:v>11.156382864526954</c:v>
                </c:pt>
                <c:pt idx="440">
                  <c:v>4.9460030605269498</c:v>
                </c:pt>
                <c:pt idx="441">
                  <c:v>27.063808200526953</c:v>
                </c:pt>
                <c:pt idx="442">
                  <c:v>4.8549849325269534</c:v>
                </c:pt>
                <c:pt idx="443">
                  <c:v>69.455240732977401</c:v>
                </c:pt>
                <c:pt idx="444">
                  <c:v>77.001288715978347</c:v>
                </c:pt>
                <c:pt idx="445">
                  <c:v>88.83209940097926</c:v>
                </c:pt>
                <c:pt idx="446">
                  <c:v>94.972363856979271</c:v>
                </c:pt>
                <c:pt idx="447">
                  <c:v>103.3175379489774</c:v>
                </c:pt>
                <c:pt idx="448">
                  <c:v>121.91762867297928</c:v>
                </c:pt>
                <c:pt idx="449">
                  <c:v>99.73702340097833</c:v>
                </c:pt>
                <c:pt idx="450">
                  <c:v>153.55247943682235</c:v>
                </c:pt>
                <c:pt idx="451">
                  <c:v>159.44098339982142</c:v>
                </c:pt>
                <c:pt idx="452">
                  <c:v>171.62040610182234</c:v>
                </c:pt>
                <c:pt idx="453">
                  <c:v>165.84324548382139</c:v>
                </c:pt>
                <c:pt idx="454">
                  <c:v>176.63126728882233</c:v>
                </c:pt>
                <c:pt idx="455">
                  <c:v>177.60259101782233</c:v>
                </c:pt>
                <c:pt idx="456">
                  <c:v>217.85814162782046</c:v>
                </c:pt>
                <c:pt idx="457">
                  <c:v>252.3652375318982</c:v>
                </c:pt>
                <c:pt idx="458">
                  <c:v>252.86147348389821</c:v>
                </c:pt>
                <c:pt idx="459">
                  <c:v>262.53834228789816</c:v>
                </c:pt>
                <c:pt idx="460">
                  <c:v>260.09934461189818</c:v>
                </c:pt>
                <c:pt idx="461">
                  <c:v>259.23785464389914</c:v>
                </c:pt>
                <c:pt idx="462">
                  <c:v>270.59388865289725</c:v>
                </c:pt>
                <c:pt idx="463">
                  <c:v>287.0780279698991</c:v>
                </c:pt>
                <c:pt idx="464">
                  <c:v>200.31608127970352</c:v>
                </c:pt>
                <c:pt idx="465">
                  <c:v>191.21936201370164</c:v>
                </c:pt>
                <c:pt idx="466">
                  <c:v>188.97351986770164</c:v>
                </c:pt>
                <c:pt idx="467">
                  <c:v>163.9943349897035</c:v>
                </c:pt>
                <c:pt idx="468">
                  <c:v>170.23901479870352</c:v>
                </c:pt>
                <c:pt idx="469">
                  <c:v>185.73735072670354</c:v>
                </c:pt>
                <c:pt idx="470">
                  <c:v>194.28850073870166</c:v>
                </c:pt>
                <c:pt idx="471">
                  <c:v>136.17323427041907</c:v>
                </c:pt>
                <c:pt idx="472">
                  <c:v>137.09973502641907</c:v>
                </c:pt>
                <c:pt idx="473">
                  <c:v>153.38900835041906</c:v>
                </c:pt>
                <c:pt idx="474">
                  <c:v>146.82716578242093</c:v>
                </c:pt>
                <c:pt idx="475">
                  <c:v>112.97007877041908</c:v>
                </c:pt>
                <c:pt idx="476">
                  <c:v>132.85493211441906</c:v>
                </c:pt>
                <c:pt idx="477">
                  <c:v>95.889306298420919</c:v>
                </c:pt>
                <c:pt idx="478">
                  <c:v>53.810678812797732</c:v>
                </c:pt>
                <c:pt idx="479">
                  <c:v>68.869514128795871</c:v>
                </c:pt>
                <c:pt idx="480">
                  <c:v>81.78898898879774</c:v>
                </c:pt>
                <c:pt idx="481">
                  <c:v>77.787277240797735</c:v>
                </c:pt>
                <c:pt idx="482">
                  <c:v>119.26218444079775</c:v>
                </c:pt>
                <c:pt idx="483">
                  <c:v>115.98283880879588</c:v>
                </c:pt>
                <c:pt idx="484">
                  <c:v>111.39821023679772</c:v>
                </c:pt>
                <c:pt idx="485">
                  <c:v>137.84926717065375</c:v>
                </c:pt>
                <c:pt idx="486">
                  <c:v>160.88017939865748</c:v>
                </c:pt>
                <c:pt idx="487">
                  <c:v>160.02230128265373</c:v>
                </c:pt>
                <c:pt idx="488">
                  <c:v>156.8765963266556</c:v>
                </c:pt>
                <c:pt idx="489">
                  <c:v>163.60383361465372</c:v>
                </c:pt>
                <c:pt idx="490">
                  <c:v>170.80185295065746</c:v>
                </c:pt>
                <c:pt idx="491">
                  <c:v>200.19432958265372</c:v>
                </c:pt>
                <c:pt idx="492">
                  <c:v>203.33718013522719</c:v>
                </c:pt>
                <c:pt idx="493">
                  <c:v>174.39427492322719</c:v>
                </c:pt>
                <c:pt idx="494">
                  <c:v>129.03605772722534</c:v>
                </c:pt>
                <c:pt idx="495">
                  <c:v>132.41654455122719</c:v>
                </c:pt>
                <c:pt idx="496">
                  <c:v>139.11177337922535</c:v>
                </c:pt>
                <c:pt idx="497">
                  <c:v>159.5807926972272</c:v>
                </c:pt>
                <c:pt idx="498">
                  <c:v>171.70179109122716</c:v>
                </c:pt>
                <c:pt idx="499">
                  <c:v>142.39942020657489</c:v>
                </c:pt>
                <c:pt idx="500">
                  <c:v>141.47229057457304</c:v>
                </c:pt>
                <c:pt idx="501">
                  <c:v>153.98167803057305</c:v>
                </c:pt>
                <c:pt idx="502">
                  <c:v>155.33181704257305</c:v>
                </c:pt>
                <c:pt idx="503">
                  <c:v>162.8268041745749</c:v>
                </c:pt>
                <c:pt idx="504">
                  <c:v>188.14638225057305</c:v>
                </c:pt>
                <c:pt idx="505">
                  <c:v>183.50281605057305</c:v>
                </c:pt>
                <c:pt idx="506">
                  <c:v>90.541645069493569</c:v>
                </c:pt>
                <c:pt idx="507">
                  <c:v>95.428625213493561</c:v>
                </c:pt>
                <c:pt idx="508">
                  <c:v>84.189741525495421</c:v>
                </c:pt>
                <c:pt idx="509">
                  <c:v>81.954695937491707</c:v>
                </c:pt>
                <c:pt idx="510">
                  <c:v>105.69303443349543</c:v>
                </c:pt>
                <c:pt idx="511">
                  <c:v>86.753080425495426</c:v>
                </c:pt>
                <c:pt idx="512">
                  <c:v>121.07046378949357</c:v>
                </c:pt>
                <c:pt idx="513">
                  <c:v>130.46747255014625</c:v>
                </c:pt>
                <c:pt idx="514">
                  <c:v>126.01592622614812</c:v>
                </c:pt>
                <c:pt idx="515">
                  <c:v>137.24377890614628</c:v>
                </c:pt>
                <c:pt idx="516">
                  <c:v>80.772191482146255</c:v>
                </c:pt>
                <c:pt idx="517">
                  <c:v>58.310094374148129</c:v>
                </c:pt>
                <c:pt idx="518">
                  <c:v>43.990629766148125</c:v>
                </c:pt>
                <c:pt idx="519">
                  <c:v>53.376614536146263</c:v>
                </c:pt>
                <c:pt idx="520">
                  <c:v>93.558296938338032</c:v>
                </c:pt>
                <c:pt idx="521">
                  <c:v>139.48524847033804</c:v>
                </c:pt>
                <c:pt idx="522">
                  <c:v>83.489900142339891</c:v>
                </c:pt>
                <c:pt idx="523">
                  <c:v>78.510581654339887</c:v>
                </c:pt>
                <c:pt idx="524">
                  <c:v>89.808458702336168</c:v>
                </c:pt>
                <c:pt idx="525">
                  <c:v>145.83787332633992</c:v>
                </c:pt>
                <c:pt idx="526">
                  <c:v>172.8468486413399</c:v>
                </c:pt>
                <c:pt idx="527">
                  <c:v>126.52901041382533</c:v>
                </c:pt>
                <c:pt idx="528">
                  <c:v>120.5656523498272</c:v>
                </c:pt>
                <c:pt idx="529">
                  <c:v>88.731937729827195</c:v>
                </c:pt>
                <c:pt idx="530">
                  <c:v>99.26450957382535</c:v>
                </c:pt>
                <c:pt idx="531">
                  <c:v>71.107035441827207</c:v>
                </c:pt>
                <c:pt idx="532">
                  <c:v>99.303589133825326</c:v>
                </c:pt>
                <c:pt idx="533">
                  <c:v>74.10610517782905</c:v>
                </c:pt>
                <c:pt idx="534">
                  <c:v>289.19519349339851</c:v>
                </c:pt>
                <c:pt idx="535">
                  <c:v>304.43938394139849</c:v>
                </c:pt>
                <c:pt idx="536">
                  <c:v>321.96625062540033</c:v>
                </c:pt>
                <c:pt idx="537">
                  <c:v>322.88644108940031</c:v>
                </c:pt>
                <c:pt idx="538">
                  <c:v>323.73067605340037</c:v>
                </c:pt>
                <c:pt idx="539">
                  <c:v>327.93894640239853</c:v>
                </c:pt>
                <c:pt idx="540">
                  <c:v>334.1230574524003</c:v>
                </c:pt>
                <c:pt idx="541">
                  <c:v>172.33110386489705</c:v>
                </c:pt>
                <c:pt idx="542">
                  <c:v>187.79909531289888</c:v>
                </c:pt>
                <c:pt idx="543">
                  <c:v>197.33439962889329</c:v>
                </c:pt>
                <c:pt idx="544">
                  <c:v>155.09314256089891</c:v>
                </c:pt>
                <c:pt idx="545">
                  <c:v>142.19875371289891</c:v>
                </c:pt>
                <c:pt idx="546">
                  <c:v>166.60100950889702</c:v>
                </c:pt>
                <c:pt idx="547">
                  <c:v>191.85532296889517</c:v>
                </c:pt>
                <c:pt idx="548">
                  <c:v>125.67725729313773</c:v>
                </c:pt>
                <c:pt idx="549">
                  <c:v>113.61144992513587</c:v>
                </c:pt>
                <c:pt idx="550">
                  <c:v>86.168504877137735</c:v>
                </c:pt>
                <c:pt idx="551">
                  <c:v>68.485321005135859</c:v>
                </c:pt>
                <c:pt idx="552">
                  <c:v>54.309322513139591</c:v>
                </c:pt>
                <c:pt idx="553">
                  <c:v>105.76662061713773</c:v>
                </c:pt>
                <c:pt idx="554">
                  <c:v>101.06598587713586</c:v>
                </c:pt>
                <c:pt idx="555">
                  <c:v>122.28854868134586</c:v>
                </c:pt>
                <c:pt idx="556">
                  <c:v>119.15357943334958</c:v>
                </c:pt>
                <c:pt idx="557">
                  <c:v>120.39103317734399</c:v>
                </c:pt>
                <c:pt idx="558">
                  <c:v>79.305829521347704</c:v>
                </c:pt>
                <c:pt idx="559">
                  <c:v>89.449654257349579</c:v>
                </c:pt>
                <c:pt idx="560">
                  <c:v>103.00871392534586</c:v>
                </c:pt>
                <c:pt idx="561">
                  <c:v>153.54620028534771</c:v>
                </c:pt>
                <c:pt idx="562">
                  <c:v>154.11643092467583</c:v>
                </c:pt>
                <c:pt idx="563">
                  <c:v>143.90651973267771</c:v>
                </c:pt>
                <c:pt idx="564">
                  <c:v>132.00201114867582</c:v>
                </c:pt>
                <c:pt idx="565">
                  <c:v>117.47030697267397</c:v>
                </c:pt>
                <c:pt idx="566">
                  <c:v>109.5993949366777</c:v>
                </c:pt>
                <c:pt idx="567">
                  <c:v>102.83659453667582</c:v>
                </c:pt>
                <c:pt idx="568">
                  <c:v>140.39129904467583</c:v>
                </c:pt>
                <c:pt idx="569">
                  <c:v>178.83464696162031</c:v>
                </c:pt>
                <c:pt idx="570">
                  <c:v>123.10703588562218</c:v>
                </c:pt>
                <c:pt idx="571">
                  <c:v>108.95650575362032</c:v>
                </c:pt>
                <c:pt idx="572">
                  <c:v>102.35917537762033</c:v>
                </c:pt>
                <c:pt idx="573">
                  <c:v>101.28505481762032</c:v>
                </c:pt>
                <c:pt idx="574">
                  <c:v>132.23952649762407</c:v>
                </c:pt>
                <c:pt idx="575">
                  <c:v>143.34250574162033</c:v>
                </c:pt>
                <c:pt idx="576">
                  <c:v>202.49332748474106</c:v>
                </c:pt>
                <c:pt idx="577">
                  <c:v>207.01034946474479</c:v>
                </c:pt>
                <c:pt idx="578">
                  <c:v>208.86176576073922</c:v>
                </c:pt>
                <c:pt idx="579">
                  <c:v>209.11036981274293</c:v>
                </c:pt>
                <c:pt idx="580">
                  <c:v>195.23583224074105</c:v>
                </c:pt>
                <c:pt idx="581">
                  <c:v>210.94218839274293</c:v>
                </c:pt>
                <c:pt idx="582">
                  <c:v>235.52572274874106</c:v>
                </c:pt>
                <c:pt idx="583">
                  <c:v>231.9306936648228</c:v>
                </c:pt>
                <c:pt idx="584">
                  <c:v>213.3224108448228</c:v>
                </c:pt>
                <c:pt idx="585">
                  <c:v>219.19428945282465</c:v>
                </c:pt>
                <c:pt idx="586">
                  <c:v>216.03596525682278</c:v>
                </c:pt>
                <c:pt idx="587">
                  <c:v>199.52081670882092</c:v>
                </c:pt>
                <c:pt idx="588">
                  <c:v>218.60455964882465</c:v>
                </c:pt>
                <c:pt idx="589">
                  <c:v>232.09785128482466</c:v>
                </c:pt>
                <c:pt idx="590">
                  <c:v>209.50388243101571</c:v>
                </c:pt>
                <c:pt idx="591">
                  <c:v>213.71284133901571</c:v>
                </c:pt>
                <c:pt idx="592">
                  <c:v>220.62686756701942</c:v>
                </c:pt>
                <c:pt idx="593">
                  <c:v>204.64757958701571</c:v>
                </c:pt>
                <c:pt idx="594">
                  <c:v>205.80028040701569</c:v>
                </c:pt>
                <c:pt idx="595">
                  <c:v>225.34181118701756</c:v>
                </c:pt>
                <c:pt idx="596">
                  <c:v>231.95094266701943</c:v>
                </c:pt>
                <c:pt idx="597">
                  <c:v>196.36262742418339</c:v>
                </c:pt>
                <c:pt idx="598">
                  <c:v>174.40513921218712</c:v>
                </c:pt>
                <c:pt idx="599">
                  <c:v>182.65841938818525</c:v>
                </c:pt>
                <c:pt idx="600">
                  <c:v>143.49102618018341</c:v>
                </c:pt>
                <c:pt idx="601">
                  <c:v>134.71799561218899</c:v>
                </c:pt>
                <c:pt idx="602">
                  <c:v>187.36683584818712</c:v>
                </c:pt>
                <c:pt idx="603">
                  <c:v>176.51579457218526</c:v>
                </c:pt>
                <c:pt idx="604">
                  <c:v>221.98280508788727</c:v>
                </c:pt>
                <c:pt idx="605">
                  <c:v>227.73512533589098</c:v>
                </c:pt>
                <c:pt idx="606">
                  <c:v>242.25747727988724</c:v>
                </c:pt>
                <c:pt idx="607">
                  <c:v>249.87690140788538</c:v>
                </c:pt>
                <c:pt idx="608">
                  <c:v>242.05115775188912</c:v>
                </c:pt>
                <c:pt idx="609">
                  <c:v>241.60885793988911</c:v>
                </c:pt>
                <c:pt idx="610">
                  <c:v>254.39731122788726</c:v>
                </c:pt>
                <c:pt idx="611">
                  <c:v>262.20646880166044</c:v>
                </c:pt>
                <c:pt idx="612">
                  <c:v>260.8100189136623</c:v>
                </c:pt>
                <c:pt idx="613">
                  <c:v>255.16462006966046</c:v>
                </c:pt>
                <c:pt idx="614">
                  <c:v>257.89640141766046</c:v>
                </c:pt>
                <c:pt idx="615">
                  <c:v>265.74342469766049</c:v>
                </c:pt>
                <c:pt idx="616">
                  <c:v>268.45493480165862</c:v>
                </c:pt>
                <c:pt idx="617">
                  <c:v>261.42315213066047</c:v>
                </c:pt>
                <c:pt idx="618">
                  <c:v>192.8654702451166</c:v>
                </c:pt>
                <c:pt idx="619">
                  <c:v>172.96742761711846</c:v>
                </c:pt>
                <c:pt idx="620">
                  <c:v>193.76569346511289</c:v>
                </c:pt>
                <c:pt idx="621">
                  <c:v>177.08682986911847</c:v>
                </c:pt>
                <c:pt idx="622">
                  <c:v>164.3685818811166</c:v>
                </c:pt>
                <c:pt idx="623">
                  <c:v>159.50918796911475</c:v>
                </c:pt>
                <c:pt idx="624">
                  <c:v>145.19918291711849</c:v>
                </c:pt>
                <c:pt idx="625">
                  <c:v>122.48504982233817</c:v>
                </c:pt>
                <c:pt idx="626">
                  <c:v>120.6658019663419</c:v>
                </c:pt>
                <c:pt idx="627">
                  <c:v>136.12585242733817</c:v>
                </c:pt>
                <c:pt idx="628">
                  <c:v>110.05218576633817</c:v>
                </c:pt>
                <c:pt idx="629">
                  <c:v>87.440320134340041</c:v>
                </c:pt>
                <c:pt idx="630">
                  <c:v>92.086433750340035</c:v>
                </c:pt>
                <c:pt idx="631">
                  <c:v>95.500044146338169</c:v>
                </c:pt>
                <c:pt idx="632">
                  <c:v>72.270608928215907</c:v>
                </c:pt>
                <c:pt idx="633">
                  <c:v>123.19493814421219</c:v>
                </c:pt>
                <c:pt idx="634">
                  <c:v>130.72936060321962</c:v>
                </c:pt>
                <c:pt idx="635">
                  <c:v>70.729769268219641</c:v>
                </c:pt>
                <c:pt idx="636">
                  <c:v>73.123158444215903</c:v>
                </c:pt>
                <c:pt idx="637">
                  <c:v>108.73240559621591</c:v>
                </c:pt>
                <c:pt idx="638">
                  <c:v>63.328363576215914</c:v>
                </c:pt>
                <c:pt idx="639">
                  <c:v>77.857236342601396</c:v>
                </c:pt>
                <c:pt idx="640">
                  <c:v>86.096953002601381</c:v>
                </c:pt>
                <c:pt idx="641">
                  <c:v>100.51093243460139</c:v>
                </c:pt>
                <c:pt idx="642">
                  <c:v>103.43349724659767</c:v>
                </c:pt>
                <c:pt idx="643">
                  <c:v>102.97581737960326</c:v>
                </c:pt>
                <c:pt idx="644">
                  <c:v>135.80420292159766</c:v>
                </c:pt>
                <c:pt idx="645">
                  <c:v>113.26744242259952</c:v>
                </c:pt>
                <c:pt idx="646">
                  <c:v>94.840650238072186</c:v>
                </c:pt>
                <c:pt idx="647">
                  <c:v>108.87074605407219</c:v>
                </c:pt>
                <c:pt idx="648">
                  <c:v>109.14187213007031</c:v>
                </c:pt>
                <c:pt idx="649">
                  <c:v>86.463638798072182</c:v>
                </c:pt>
                <c:pt idx="650">
                  <c:v>91.458399806070318</c:v>
                </c:pt>
                <c:pt idx="651">
                  <c:v>97.452820402070316</c:v>
                </c:pt>
                <c:pt idx="652">
                  <c:v>85.640644494070301</c:v>
                </c:pt>
                <c:pt idx="653">
                  <c:v>103.75710524701439</c:v>
                </c:pt>
                <c:pt idx="654">
                  <c:v>119.73690667101626</c:v>
                </c:pt>
                <c:pt idx="655">
                  <c:v>145.97373886701251</c:v>
                </c:pt>
                <c:pt idx="656">
                  <c:v>99.294760631014384</c:v>
                </c:pt>
                <c:pt idx="657">
                  <c:v>89.405080147018111</c:v>
                </c:pt>
                <c:pt idx="658">
                  <c:v>103.74426495901253</c:v>
                </c:pt>
                <c:pt idx="659">
                  <c:v>117.88630363801438</c:v>
                </c:pt>
                <c:pt idx="660">
                  <c:v>112.49343206372031</c:v>
                </c:pt>
                <c:pt idx="661">
                  <c:v>117.8541247807203</c:v>
                </c:pt>
                <c:pt idx="662">
                  <c:v>112.78953175571844</c:v>
                </c:pt>
                <c:pt idx="663">
                  <c:v>97.840737526716595</c:v>
                </c:pt>
                <c:pt idx="664">
                  <c:v>90.850104247716587</c:v>
                </c:pt>
                <c:pt idx="665">
                  <c:v>99.31338818772403</c:v>
                </c:pt>
                <c:pt idx="666">
                  <c:v>109.04541840771658</c:v>
                </c:pt>
                <c:pt idx="667">
                  <c:v>90.513166513554538</c:v>
                </c:pt>
                <c:pt idx="668">
                  <c:v>76.978392994548955</c:v>
                </c:pt>
                <c:pt idx="669">
                  <c:v>63.362365402552662</c:v>
                </c:pt>
                <c:pt idx="670">
                  <c:v>38.286462895550805</c:v>
                </c:pt>
                <c:pt idx="671">
                  <c:v>34.959588805550801</c:v>
                </c:pt>
                <c:pt idx="672">
                  <c:v>65.684311642548948</c:v>
                </c:pt>
                <c:pt idx="673">
                  <c:v>97.593656746552682</c:v>
                </c:pt>
                <c:pt idx="674">
                  <c:v>78.081712932758435</c:v>
                </c:pt>
                <c:pt idx="675">
                  <c:v>67.729828634758434</c:v>
                </c:pt>
                <c:pt idx="676">
                  <c:v>69.196284622756579</c:v>
                </c:pt>
                <c:pt idx="677">
                  <c:v>49.344224186758439</c:v>
                </c:pt>
                <c:pt idx="678">
                  <c:v>18.885342987756573</c:v>
                </c:pt>
                <c:pt idx="679">
                  <c:v>35.339031890758442</c:v>
                </c:pt>
                <c:pt idx="680">
                  <c:v>37.933004026758439</c:v>
                </c:pt>
                <c:pt idx="681">
                  <c:v>59.43926322416776</c:v>
                </c:pt>
                <c:pt idx="682">
                  <c:v>64.68352216116962</c:v>
                </c:pt>
                <c:pt idx="683">
                  <c:v>55.261341413165894</c:v>
                </c:pt>
                <c:pt idx="684">
                  <c:v>29.175896317171485</c:v>
                </c:pt>
                <c:pt idx="685">
                  <c:v>36.188644523165891</c:v>
                </c:pt>
                <c:pt idx="686">
                  <c:v>57.547679084169623</c:v>
                </c:pt>
                <c:pt idx="687">
                  <c:v>80.580196965169634</c:v>
                </c:pt>
                <c:pt idx="688">
                  <c:v>86.256016643855276</c:v>
                </c:pt>
                <c:pt idx="689">
                  <c:v>74.659843505859001</c:v>
                </c:pt>
                <c:pt idx="690">
                  <c:v>72.302200409853413</c:v>
                </c:pt>
                <c:pt idx="691">
                  <c:v>47.727151326860863</c:v>
                </c:pt>
                <c:pt idx="692">
                  <c:v>33.742812844855273</c:v>
                </c:pt>
                <c:pt idx="693">
                  <c:v>52.527604297859</c:v>
                </c:pt>
                <c:pt idx="694">
                  <c:v>67.867485835855277</c:v>
                </c:pt>
                <c:pt idx="695">
                  <c:v>60.972009802933215</c:v>
                </c:pt>
                <c:pt idx="696">
                  <c:v>56.595744420935077</c:v>
                </c:pt>
                <c:pt idx="697">
                  <c:v>50.196387182935084</c:v>
                </c:pt>
                <c:pt idx="698">
                  <c:v>33.269418029936951</c:v>
                </c:pt>
                <c:pt idx="699">
                  <c:v>30.098874029933228</c:v>
                </c:pt>
                <c:pt idx="700">
                  <c:v>19.921730996933221</c:v>
                </c:pt>
                <c:pt idx="701">
                  <c:v>32.955377538935075</c:v>
                </c:pt>
                <c:pt idx="702">
                  <c:v>50.665537232607164</c:v>
                </c:pt>
                <c:pt idx="703">
                  <c:v>42.649060307609034</c:v>
                </c:pt>
                <c:pt idx="704">
                  <c:v>43.589782433607162</c:v>
                </c:pt>
                <c:pt idx="705">
                  <c:v>13.55264597160717</c:v>
                </c:pt>
                <c:pt idx="706">
                  <c:v>17.822251617607165</c:v>
                </c:pt>
                <c:pt idx="707">
                  <c:v>34.019863139609029</c:v>
                </c:pt>
                <c:pt idx="708">
                  <c:v>40.287331012607176</c:v>
                </c:pt>
                <c:pt idx="709">
                  <c:v>39.887391230845054</c:v>
                </c:pt>
                <c:pt idx="710">
                  <c:v>40.154201100841327</c:v>
                </c:pt>
                <c:pt idx="711">
                  <c:v>26.245739094843184</c:v>
                </c:pt>
                <c:pt idx="712">
                  <c:v>12.135431256841329</c:v>
                </c:pt>
                <c:pt idx="713">
                  <c:v>4.1122439878450532</c:v>
                </c:pt>
                <c:pt idx="714">
                  <c:v>9.5468783338413274</c:v>
                </c:pt>
                <c:pt idx="715">
                  <c:v>33.42654932284691</c:v>
                </c:pt>
                <c:pt idx="716">
                  <c:v>25.374006574998873</c:v>
                </c:pt>
                <c:pt idx="717">
                  <c:v>45.873251555000735</c:v>
                </c:pt>
                <c:pt idx="718">
                  <c:v>30.904016791002608</c:v>
                </c:pt>
                <c:pt idx="719">
                  <c:v>1.0077448070007375</c:v>
                </c:pt>
                <c:pt idx="720">
                  <c:v>1.0527215990026015</c:v>
                </c:pt>
                <c:pt idx="721">
                  <c:v>1.0246350630007437</c:v>
                </c:pt>
                <c:pt idx="722">
                  <c:v>3.2234268750007469</c:v>
                </c:pt>
                <c:pt idx="723">
                  <c:v>1.8528455255350855</c:v>
                </c:pt>
                <c:pt idx="724">
                  <c:v>26.222543087538796</c:v>
                </c:pt>
                <c:pt idx="725">
                  <c:v>14.562202612535081</c:v>
                </c:pt>
                <c:pt idx="726">
                  <c:v>17.308269968536944</c:v>
                </c:pt>
                <c:pt idx="727">
                  <c:v>1.4702178345369394</c:v>
                </c:pt>
                <c:pt idx="728">
                  <c:v>18.003951853535082</c:v>
                </c:pt>
                <c:pt idx="729">
                  <c:v>15.426319300538802</c:v>
                </c:pt>
                <c:pt idx="730">
                  <c:v>23.403047202233427</c:v>
                </c:pt>
                <c:pt idx="731">
                  <c:v>1.3845853582334384</c:v>
                </c:pt>
                <c:pt idx="732">
                  <c:v>1.7417967702352981</c:v>
                </c:pt>
                <c:pt idx="733">
                  <c:v>1.7761869312334384</c:v>
                </c:pt>
                <c:pt idx="734">
                  <c:v>2.1984010832334318</c:v>
                </c:pt>
                <c:pt idx="735">
                  <c:v>1.9094402332371538</c:v>
                </c:pt>
                <c:pt idx="736">
                  <c:v>1.7397019062334367</c:v>
                </c:pt>
                <c:pt idx="737">
                  <c:v>1.6766537629369631</c:v>
                </c:pt>
                <c:pt idx="738">
                  <c:v>1.8219221099406859</c:v>
                </c:pt>
                <c:pt idx="739">
                  <c:v>1.5547923759388214</c:v>
                </c:pt>
                <c:pt idx="740">
                  <c:v>1.3104941479388217</c:v>
                </c:pt>
                <c:pt idx="741">
                  <c:v>1.7928450539369587</c:v>
                </c:pt>
                <c:pt idx="742">
                  <c:v>0.9079101749406836</c:v>
                </c:pt>
                <c:pt idx="743">
                  <c:v>4.6312181269388235</c:v>
                </c:pt>
                <c:pt idx="744">
                  <c:v>4.5179822510036249</c:v>
                </c:pt>
                <c:pt idx="745">
                  <c:v>4.862556444005488</c:v>
                </c:pt>
                <c:pt idx="746">
                  <c:v>3.4221165240073534</c:v>
                </c:pt>
                <c:pt idx="747">
                  <c:v>2.2011003840073537</c:v>
                </c:pt>
                <c:pt idx="748">
                  <c:v>1.572596509003626</c:v>
                </c:pt>
                <c:pt idx="749">
                  <c:v>1.1953842880036245</c:v>
                </c:pt>
                <c:pt idx="750">
                  <c:v>6.8312756870073503</c:v>
                </c:pt>
                <c:pt idx="751">
                  <c:v>11.735631864621784</c:v>
                </c:pt>
                <c:pt idx="752">
                  <c:v>16.308556375627376</c:v>
                </c:pt>
                <c:pt idx="753">
                  <c:v>10.033083395625509</c:v>
                </c:pt>
                <c:pt idx="754">
                  <c:v>3.4213069396255085</c:v>
                </c:pt>
                <c:pt idx="755">
                  <c:v>1.9701819436255064</c:v>
                </c:pt>
                <c:pt idx="756">
                  <c:v>17.130937971623645</c:v>
                </c:pt>
                <c:pt idx="757">
                  <c:v>18.302664587625507</c:v>
                </c:pt>
                <c:pt idx="758">
                  <c:v>23.647363284847888</c:v>
                </c:pt>
                <c:pt idx="759">
                  <c:v>16.11576300884974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153">
                    <c:v>2023 </c:v>
                  </c:pt>
                  <c:pt idx="518">
                    <c:v>2024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16.581237981614105</c:v>
                </c:pt>
                <c:pt idx="1">
                  <c:v>16.581237981614105</c:v>
                </c:pt>
                <c:pt idx="2">
                  <c:v>16.581237981614105</c:v>
                </c:pt>
                <c:pt idx="3">
                  <c:v>16.581237981614105</c:v>
                </c:pt>
                <c:pt idx="4">
                  <c:v>16.581237981614105</c:v>
                </c:pt>
                <c:pt idx="5">
                  <c:v>16.581237981614105</c:v>
                </c:pt>
                <c:pt idx="6">
                  <c:v>16.581237981614105</c:v>
                </c:pt>
                <c:pt idx="7">
                  <c:v>16.581237981614105</c:v>
                </c:pt>
                <c:pt idx="8">
                  <c:v>16.581237981614105</c:v>
                </c:pt>
                <c:pt idx="9">
                  <c:v>16.581237981614105</c:v>
                </c:pt>
                <c:pt idx="10">
                  <c:v>16.581237981614105</c:v>
                </c:pt>
                <c:pt idx="11">
                  <c:v>16.581237981614105</c:v>
                </c:pt>
                <c:pt idx="12">
                  <c:v>16.581237981614105</c:v>
                </c:pt>
                <c:pt idx="13">
                  <c:v>16.581237981614105</c:v>
                </c:pt>
                <c:pt idx="14">
                  <c:v>16.581237981614105</c:v>
                </c:pt>
                <c:pt idx="15">
                  <c:v>16.581237981614105</c:v>
                </c:pt>
                <c:pt idx="16">
                  <c:v>16.581237981614105</c:v>
                </c:pt>
                <c:pt idx="17">
                  <c:v>16.581237981614105</c:v>
                </c:pt>
                <c:pt idx="18">
                  <c:v>16.581237981614105</c:v>
                </c:pt>
                <c:pt idx="19">
                  <c:v>16.581237981614105</c:v>
                </c:pt>
                <c:pt idx="20">
                  <c:v>16.581237981614105</c:v>
                </c:pt>
                <c:pt idx="21">
                  <c:v>16.581237981614105</c:v>
                </c:pt>
                <c:pt idx="22">
                  <c:v>16.581237981614105</c:v>
                </c:pt>
                <c:pt idx="23">
                  <c:v>16.581237981614105</c:v>
                </c:pt>
                <c:pt idx="24">
                  <c:v>16.581237981614105</c:v>
                </c:pt>
                <c:pt idx="25">
                  <c:v>16.581237981614105</c:v>
                </c:pt>
                <c:pt idx="26">
                  <c:v>16.581237981614105</c:v>
                </c:pt>
                <c:pt idx="27">
                  <c:v>16.581237981614105</c:v>
                </c:pt>
                <c:pt idx="28">
                  <c:v>16.581237981614105</c:v>
                </c:pt>
                <c:pt idx="29">
                  <c:v>16.581237981614105</c:v>
                </c:pt>
                <c:pt idx="30">
                  <c:v>16.581237981614105</c:v>
                </c:pt>
                <c:pt idx="31">
                  <c:v>21.033168040284398</c:v>
                </c:pt>
                <c:pt idx="32">
                  <c:v>21.033168040284398</c:v>
                </c:pt>
                <c:pt idx="33">
                  <c:v>21.033168040284398</c:v>
                </c:pt>
                <c:pt idx="34">
                  <c:v>21.033168040284398</c:v>
                </c:pt>
                <c:pt idx="35">
                  <c:v>21.033168040284398</c:v>
                </c:pt>
                <c:pt idx="36">
                  <c:v>21.033168040284398</c:v>
                </c:pt>
                <c:pt idx="37">
                  <c:v>21.033168040284398</c:v>
                </c:pt>
                <c:pt idx="38">
                  <c:v>21.033168040284398</c:v>
                </c:pt>
                <c:pt idx="39">
                  <c:v>21.033168040284398</c:v>
                </c:pt>
                <c:pt idx="40">
                  <c:v>21.033168040284398</c:v>
                </c:pt>
                <c:pt idx="41">
                  <c:v>21.033168040284398</c:v>
                </c:pt>
                <c:pt idx="42">
                  <c:v>21.033168040284398</c:v>
                </c:pt>
                <c:pt idx="43">
                  <c:v>21.033168040284398</c:v>
                </c:pt>
                <c:pt idx="44">
                  <c:v>21.033168040284398</c:v>
                </c:pt>
                <c:pt idx="45">
                  <c:v>21.033168040284398</c:v>
                </c:pt>
                <c:pt idx="46">
                  <c:v>21.033168040284398</c:v>
                </c:pt>
                <c:pt idx="47">
                  <c:v>21.033168040284398</c:v>
                </c:pt>
                <c:pt idx="48">
                  <c:v>21.033168040284398</c:v>
                </c:pt>
                <c:pt idx="49">
                  <c:v>21.033168040284398</c:v>
                </c:pt>
                <c:pt idx="50">
                  <c:v>21.033168040284398</c:v>
                </c:pt>
                <c:pt idx="51">
                  <c:v>21.033168040284398</c:v>
                </c:pt>
                <c:pt idx="52">
                  <c:v>21.033168040284398</c:v>
                </c:pt>
                <c:pt idx="53">
                  <c:v>21.033168040284398</c:v>
                </c:pt>
                <c:pt idx="54">
                  <c:v>21.033168040284398</c:v>
                </c:pt>
                <c:pt idx="55">
                  <c:v>21.033168040284398</c:v>
                </c:pt>
                <c:pt idx="56">
                  <c:v>21.033168040284398</c:v>
                </c:pt>
                <c:pt idx="57">
                  <c:v>21.033168040284398</c:v>
                </c:pt>
                <c:pt idx="58">
                  <c:v>21.033168040284398</c:v>
                </c:pt>
                <c:pt idx="59">
                  <c:v>21.033168040284398</c:v>
                </c:pt>
                <c:pt idx="60">
                  <c:v>21.033168040284398</c:v>
                </c:pt>
                <c:pt idx="61">
                  <c:v>41.704179443866899</c:v>
                </c:pt>
                <c:pt idx="62">
                  <c:v>41.704179443866899</c:v>
                </c:pt>
                <c:pt idx="63">
                  <c:v>41.704179443866899</c:v>
                </c:pt>
                <c:pt idx="64">
                  <c:v>41.704179443866899</c:v>
                </c:pt>
                <c:pt idx="65">
                  <c:v>41.704179443866899</c:v>
                </c:pt>
                <c:pt idx="66">
                  <c:v>41.704179443866899</c:v>
                </c:pt>
                <c:pt idx="67">
                  <c:v>41.704179443866899</c:v>
                </c:pt>
                <c:pt idx="68">
                  <c:v>41.704179443866899</c:v>
                </c:pt>
                <c:pt idx="69">
                  <c:v>41.704179443866899</c:v>
                </c:pt>
                <c:pt idx="70">
                  <c:v>41.704179443866899</c:v>
                </c:pt>
                <c:pt idx="71">
                  <c:v>41.704179443866899</c:v>
                </c:pt>
                <c:pt idx="72">
                  <c:v>41.704179443866899</c:v>
                </c:pt>
                <c:pt idx="73">
                  <c:v>41.704179443866899</c:v>
                </c:pt>
                <c:pt idx="74">
                  <c:v>41.704179443866899</c:v>
                </c:pt>
                <c:pt idx="75">
                  <c:v>41.704179443866899</c:v>
                </c:pt>
                <c:pt idx="76">
                  <c:v>41.704179443866899</c:v>
                </c:pt>
                <c:pt idx="77">
                  <c:v>41.704179443866899</c:v>
                </c:pt>
                <c:pt idx="78">
                  <c:v>41.704179443866899</c:v>
                </c:pt>
                <c:pt idx="79">
                  <c:v>41.704179443866899</c:v>
                </c:pt>
                <c:pt idx="80">
                  <c:v>41.704179443866899</c:v>
                </c:pt>
                <c:pt idx="81">
                  <c:v>41.704179443866899</c:v>
                </c:pt>
                <c:pt idx="82">
                  <c:v>41.704179443866899</c:v>
                </c:pt>
                <c:pt idx="83">
                  <c:v>41.704179443866899</c:v>
                </c:pt>
                <c:pt idx="84">
                  <c:v>41.704179443866899</c:v>
                </c:pt>
                <c:pt idx="85">
                  <c:v>41.704179443866899</c:v>
                </c:pt>
                <c:pt idx="86">
                  <c:v>41.704179443866899</c:v>
                </c:pt>
                <c:pt idx="87">
                  <c:v>41.704179443866899</c:v>
                </c:pt>
                <c:pt idx="88">
                  <c:v>41.704179443866899</c:v>
                </c:pt>
                <c:pt idx="89">
                  <c:v>41.704179443866899</c:v>
                </c:pt>
                <c:pt idx="90">
                  <c:v>41.704179443866899</c:v>
                </c:pt>
                <c:pt idx="91">
                  <c:v>41.704179443866899</c:v>
                </c:pt>
                <c:pt idx="92">
                  <c:v>83.437278222405467</c:v>
                </c:pt>
                <c:pt idx="93">
                  <c:v>83.437278222405467</c:v>
                </c:pt>
                <c:pt idx="94">
                  <c:v>83.437278222405467</c:v>
                </c:pt>
                <c:pt idx="95">
                  <c:v>83.437278222405467</c:v>
                </c:pt>
                <c:pt idx="96">
                  <c:v>83.437278222405467</c:v>
                </c:pt>
                <c:pt idx="97">
                  <c:v>83.437278222405467</c:v>
                </c:pt>
                <c:pt idx="98">
                  <c:v>83.437278222405467</c:v>
                </c:pt>
                <c:pt idx="99">
                  <c:v>83.437278222405467</c:v>
                </c:pt>
                <c:pt idx="100">
                  <c:v>83.437278222405467</c:v>
                </c:pt>
                <c:pt idx="101">
                  <c:v>83.437278222405467</c:v>
                </c:pt>
                <c:pt idx="102">
                  <c:v>83.437278222405467</c:v>
                </c:pt>
                <c:pt idx="103">
                  <c:v>83.437278222405467</c:v>
                </c:pt>
                <c:pt idx="104">
                  <c:v>83.437278222405467</c:v>
                </c:pt>
                <c:pt idx="105">
                  <c:v>83.437278222405467</c:v>
                </c:pt>
                <c:pt idx="106">
                  <c:v>83.437278222405467</c:v>
                </c:pt>
                <c:pt idx="107">
                  <c:v>83.437278222405467</c:v>
                </c:pt>
                <c:pt idx="108">
                  <c:v>83.437278222405467</c:v>
                </c:pt>
                <c:pt idx="109">
                  <c:v>83.437278222405467</c:v>
                </c:pt>
                <c:pt idx="110">
                  <c:v>83.437278222405467</c:v>
                </c:pt>
                <c:pt idx="111">
                  <c:v>83.437278222405467</c:v>
                </c:pt>
                <c:pt idx="112">
                  <c:v>83.437278222405467</c:v>
                </c:pt>
                <c:pt idx="113">
                  <c:v>83.437278222405467</c:v>
                </c:pt>
                <c:pt idx="114">
                  <c:v>83.437278222405467</c:v>
                </c:pt>
                <c:pt idx="115">
                  <c:v>83.437278222405467</c:v>
                </c:pt>
                <c:pt idx="116">
                  <c:v>83.437278222405467</c:v>
                </c:pt>
                <c:pt idx="117">
                  <c:v>83.437278222405467</c:v>
                </c:pt>
                <c:pt idx="118">
                  <c:v>83.437278222405467</c:v>
                </c:pt>
                <c:pt idx="119">
                  <c:v>83.437278222405467</c:v>
                </c:pt>
                <c:pt idx="120">
                  <c:v>83.437278222405467</c:v>
                </c:pt>
                <c:pt idx="121">
                  <c:v>83.437278222405467</c:v>
                </c:pt>
                <c:pt idx="122">
                  <c:v>108.10243370537623</c:v>
                </c:pt>
                <c:pt idx="123">
                  <c:v>108.10243370537623</c:v>
                </c:pt>
                <c:pt idx="124">
                  <c:v>108.10243370537623</c:v>
                </c:pt>
                <c:pt idx="125">
                  <c:v>108.10243370537623</c:v>
                </c:pt>
                <c:pt idx="126">
                  <c:v>108.10243370537623</c:v>
                </c:pt>
                <c:pt idx="127">
                  <c:v>108.10243370537623</c:v>
                </c:pt>
                <c:pt idx="128">
                  <c:v>108.10243370537623</c:v>
                </c:pt>
                <c:pt idx="129">
                  <c:v>108.10243370537623</c:v>
                </c:pt>
                <c:pt idx="130">
                  <c:v>108.10243370537623</c:v>
                </c:pt>
                <c:pt idx="131">
                  <c:v>108.10243370537623</c:v>
                </c:pt>
                <c:pt idx="132">
                  <c:v>108.10243370537623</c:v>
                </c:pt>
                <c:pt idx="133">
                  <c:v>108.10243370537623</c:v>
                </c:pt>
                <c:pt idx="134">
                  <c:v>108.10243370537623</c:v>
                </c:pt>
                <c:pt idx="135">
                  <c:v>108.10243370537623</c:v>
                </c:pt>
                <c:pt idx="136">
                  <c:v>108.10243370537623</c:v>
                </c:pt>
                <c:pt idx="137">
                  <c:v>108.10243370537623</c:v>
                </c:pt>
                <c:pt idx="138">
                  <c:v>108.10243370537623</c:v>
                </c:pt>
                <c:pt idx="139">
                  <c:v>108.10243370537623</c:v>
                </c:pt>
                <c:pt idx="140">
                  <c:v>108.10243370537623</c:v>
                </c:pt>
                <c:pt idx="141">
                  <c:v>108.10243370537623</c:v>
                </c:pt>
                <c:pt idx="142">
                  <c:v>108.10243370537623</c:v>
                </c:pt>
                <c:pt idx="143">
                  <c:v>108.10243370537623</c:v>
                </c:pt>
                <c:pt idx="144">
                  <c:v>108.10243370537623</c:v>
                </c:pt>
                <c:pt idx="145">
                  <c:v>108.10243370537623</c:v>
                </c:pt>
                <c:pt idx="146">
                  <c:v>108.10243370537623</c:v>
                </c:pt>
                <c:pt idx="147">
                  <c:v>108.10243370537623</c:v>
                </c:pt>
                <c:pt idx="148">
                  <c:v>108.10243370537623</c:v>
                </c:pt>
                <c:pt idx="149">
                  <c:v>108.10243370537623</c:v>
                </c:pt>
                <c:pt idx="150">
                  <c:v>108.10243370537623</c:v>
                </c:pt>
                <c:pt idx="151">
                  <c:v>108.10243370537623</c:v>
                </c:pt>
                <c:pt idx="152">
                  <c:v>108.10243370537623</c:v>
                </c:pt>
                <c:pt idx="153">
                  <c:v>119.44455644829111</c:v>
                </c:pt>
                <c:pt idx="154">
                  <c:v>119.44455644829111</c:v>
                </c:pt>
                <c:pt idx="155">
                  <c:v>119.44455644829111</c:v>
                </c:pt>
                <c:pt idx="156">
                  <c:v>119.44455644829111</c:v>
                </c:pt>
                <c:pt idx="157">
                  <c:v>119.44455644829111</c:v>
                </c:pt>
                <c:pt idx="158">
                  <c:v>119.44455644829111</c:v>
                </c:pt>
                <c:pt idx="159">
                  <c:v>119.44455644829111</c:v>
                </c:pt>
                <c:pt idx="160">
                  <c:v>119.44455644829111</c:v>
                </c:pt>
                <c:pt idx="161">
                  <c:v>119.44455644829111</c:v>
                </c:pt>
                <c:pt idx="162">
                  <c:v>119.44455644829111</c:v>
                </c:pt>
                <c:pt idx="163">
                  <c:v>119.44455644829111</c:v>
                </c:pt>
                <c:pt idx="164">
                  <c:v>119.44455644829111</c:v>
                </c:pt>
                <c:pt idx="165">
                  <c:v>119.44455644829111</c:v>
                </c:pt>
                <c:pt idx="166">
                  <c:v>119.44455644829111</c:v>
                </c:pt>
                <c:pt idx="167">
                  <c:v>119.44455644829111</c:v>
                </c:pt>
                <c:pt idx="168">
                  <c:v>119.44455644829111</c:v>
                </c:pt>
                <c:pt idx="169">
                  <c:v>119.44455644829111</c:v>
                </c:pt>
                <c:pt idx="170">
                  <c:v>119.44455644829111</c:v>
                </c:pt>
                <c:pt idx="171">
                  <c:v>119.44455644829111</c:v>
                </c:pt>
                <c:pt idx="172">
                  <c:v>119.44455644829111</c:v>
                </c:pt>
                <c:pt idx="173">
                  <c:v>119.44455644829111</c:v>
                </c:pt>
                <c:pt idx="174">
                  <c:v>119.44455644829111</c:v>
                </c:pt>
                <c:pt idx="175">
                  <c:v>119.44455644829111</c:v>
                </c:pt>
                <c:pt idx="176">
                  <c:v>119.44455644829111</c:v>
                </c:pt>
                <c:pt idx="177">
                  <c:v>119.44455644829111</c:v>
                </c:pt>
                <c:pt idx="178">
                  <c:v>119.44455644829111</c:v>
                </c:pt>
                <c:pt idx="179">
                  <c:v>119.44455644829111</c:v>
                </c:pt>
                <c:pt idx="180">
                  <c:v>119.44455644829111</c:v>
                </c:pt>
                <c:pt idx="181">
                  <c:v>119.44455644829111</c:v>
                </c:pt>
                <c:pt idx="182">
                  <c:v>119.44455644829111</c:v>
                </c:pt>
                <c:pt idx="183">
                  <c:v>119.44455644829111</c:v>
                </c:pt>
                <c:pt idx="184">
                  <c:v>127.90897946252304</c:v>
                </c:pt>
                <c:pt idx="185">
                  <c:v>127.90897946252304</c:v>
                </c:pt>
                <c:pt idx="186">
                  <c:v>127.90897946252304</c:v>
                </c:pt>
                <c:pt idx="187">
                  <c:v>127.90897946252304</c:v>
                </c:pt>
                <c:pt idx="188">
                  <c:v>127.90897946252304</c:v>
                </c:pt>
                <c:pt idx="189">
                  <c:v>127.90897946252304</c:v>
                </c:pt>
                <c:pt idx="190">
                  <c:v>127.90897946252304</c:v>
                </c:pt>
                <c:pt idx="191">
                  <c:v>127.90897946252304</c:v>
                </c:pt>
                <c:pt idx="192">
                  <c:v>127.90897946252304</c:v>
                </c:pt>
                <c:pt idx="193">
                  <c:v>127.90897946252304</c:v>
                </c:pt>
                <c:pt idx="194">
                  <c:v>127.90897946252304</c:v>
                </c:pt>
                <c:pt idx="195">
                  <c:v>127.90897946252304</c:v>
                </c:pt>
                <c:pt idx="196">
                  <c:v>127.90897946252304</c:v>
                </c:pt>
                <c:pt idx="197">
                  <c:v>127.90897946252304</c:v>
                </c:pt>
                <c:pt idx="198">
                  <c:v>127.90897946252304</c:v>
                </c:pt>
                <c:pt idx="199">
                  <c:v>127.90897946252304</c:v>
                </c:pt>
                <c:pt idx="200">
                  <c:v>127.90897946252304</c:v>
                </c:pt>
                <c:pt idx="201">
                  <c:v>127.90897946252304</c:v>
                </c:pt>
                <c:pt idx="202">
                  <c:v>127.90897946252304</c:v>
                </c:pt>
                <c:pt idx="203">
                  <c:v>127.90897946252304</c:v>
                </c:pt>
                <c:pt idx="204">
                  <c:v>127.90897946252304</c:v>
                </c:pt>
                <c:pt idx="205">
                  <c:v>127.90897946252304</c:v>
                </c:pt>
                <c:pt idx="206">
                  <c:v>127.90897946252304</c:v>
                </c:pt>
                <c:pt idx="207">
                  <c:v>127.90897946252304</c:v>
                </c:pt>
                <c:pt idx="208">
                  <c:v>127.90897946252304</c:v>
                </c:pt>
                <c:pt idx="209">
                  <c:v>127.90897946252304</c:v>
                </c:pt>
                <c:pt idx="210">
                  <c:v>127.90897946252304</c:v>
                </c:pt>
                <c:pt idx="211">
                  <c:v>127.90897946252304</c:v>
                </c:pt>
                <c:pt idx="212">
                  <c:v>128.18908398701601</c:v>
                </c:pt>
                <c:pt idx="213">
                  <c:v>128.18908398701601</c:v>
                </c:pt>
                <c:pt idx="214">
                  <c:v>128.18908398701601</c:v>
                </c:pt>
                <c:pt idx="215">
                  <c:v>128.18908398701601</c:v>
                </c:pt>
                <c:pt idx="216">
                  <c:v>128.18908398701601</c:v>
                </c:pt>
                <c:pt idx="217">
                  <c:v>128.18908398701601</c:v>
                </c:pt>
                <c:pt idx="218">
                  <c:v>128.18908398701601</c:v>
                </c:pt>
                <c:pt idx="219">
                  <c:v>128.18908398701601</c:v>
                </c:pt>
                <c:pt idx="220">
                  <c:v>128.18908398701601</c:v>
                </c:pt>
                <c:pt idx="221">
                  <c:v>128.18908398701601</c:v>
                </c:pt>
                <c:pt idx="222">
                  <c:v>128.18908398701601</c:v>
                </c:pt>
                <c:pt idx="223">
                  <c:v>128.18908398701601</c:v>
                </c:pt>
                <c:pt idx="224">
                  <c:v>128.18908398701601</c:v>
                </c:pt>
                <c:pt idx="225">
                  <c:v>128.18908398701601</c:v>
                </c:pt>
                <c:pt idx="226">
                  <c:v>128.18908398701601</c:v>
                </c:pt>
                <c:pt idx="227">
                  <c:v>128.18908398701601</c:v>
                </c:pt>
                <c:pt idx="228">
                  <c:v>128.18908398701601</c:v>
                </c:pt>
                <c:pt idx="229">
                  <c:v>128.18908398701601</c:v>
                </c:pt>
                <c:pt idx="230">
                  <c:v>128.18908398701601</c:v>
                </c:pt>
                <c:pt idx="231">
                  <c:v>128.18908398701601</c:v>
                </c:pt>
                <c:pt idx="232">
                  <c:v>128.18908398701601</c:v>
                </c:pt>
                <c:pt idx="233">
                  <c:v>128.18908398701601</c:v>
                </c:pt>
                <c:pt idx="234">
                  <c:v>128.18908398701601</c:v>
                </c:pt>
                <c:pt idx="235">
                  <c:v>128.18908398701601</c:v>
                </c:pt>
                <c:pt idx="236">
                  <c:v>128.18908398701601</c:v>
                </c:pt>
                <c:pt idx="237">
                  <c:v>128.18908398701601</c:v>
                </c:pt>
                <c:pt idx="238">
                  <c:v>128.18908398701601</c:v>
                </c:pt>
                <c:pt idx="239">
                  <c:v>128.18908398701601</c:v>
                </c:pt>
                <c:pt idx="240">
                  <c:v>128.18908398701601</c:v>
                </c:pt>
                <c:pt idx="241">
                  <c:v>128.18908398701601</c:v>
                </c:pt>
                <c:pt idx="242">
                  <c:v>128.18908398701601</c:v>
                </c:pt>
                <c:pt idx="243">
                  <c:v>125.90182729691037</c:v>
                </c:pt>
                <c:pt idx="244">
                  <c:v>125.90182729691037</c:v>
                </c:pt>
                <c:pt idx="245">
                  <c:v>125.90182729691037</c:v>
                </c:pt>
                <c:pt idx="246">
                  <c:v>125.90182729691037</c:v>
                </c:pt>
                <c:pt idx="247">
                  <c:v>125.90182729691037</c:v>
                </c:pt>
                <c:pt idx="248">
                  <c:v>125.90182729691037</c:v>
                </c:pt>
                <c:pt idx="249">
                  <c:v>125.90182729691037</c:v>
                </c:pt>
                <c:pt idx="250">
                  <c:v>125.90182729691037</c:v>
                </c:pt>
                <c:pt idx="251">
                  <c:v>125.90182729691037</c:v>
                </c:pt>
                <c:pt idx="252">
                  <c:v>125.90182729691037</c:v>
                </c:pt>
                <c:pt idx="253">
                  <c:v>125.90182729691037</c:v>
                </c:pt>
                <c:pt idx="254">
                  <c:v>125.90182729691037</c:v>
                </c:pt>
                <c:pt idx="255">
                  <c:v>125.90182729691037</c:v>
                </c:pt>
                <c:pt idx="256">
                  <c:v>125.90182729691037</c:v>
                </c:pt>
                <c:pt idx="257">
                  <c:v>125.90182729691037</c:v>
                </c:pt>
                <c:pt idx="258">
                  <c:v>125.90182729691037</c:v>
                </c:pt>
                <c:pt idx="259">
                  <c:v>125.90182729691037</c:v>
                </c:pt>
                <c:pt idx="260">
                  <c:v>125.90182729691037</c:v>
                </c:pt>
                <c:pt idx="261">
                  <c:v>125.90182729691037</c:v>
                </c:pt>
                <c:pt idx="262">
                  <c:v>125.90182729691037</c:v>
                </c:pt>
                <c:pt idx="263">
                  <c:v>125.90182729691037</c:v>
                </c:pt>
                <c:pt idx="264">
                  <c:v>125.90182729691037</c:v>
                </c:pt>
                <c:pt idx="265">
                  <c:v>125.90182729691037</c:v>
                </c:pt>
                <c:pt idx="266">
                  <c:v>125.90182729691037</c:v>
                </c:pt>
                <c:pt idx="267">
                  <c:v>125.90182729691037</c:v>
                </c:pt>
                <c:pt idx="268">
                  <c:v>125.90182729691037</c:v>
                </c:pt>
                <c:pt idx="269">
                  <c:v>125.90182729691037</c:v>
                </c:pt>
                <c:pt idx="270">
                  <c:v>125.90182729691037</c:v>
                </c:pt>
                <c:pt idx="271">
                  <c:v>125.90182729691037</c:v>
                </c:pt>
                <c:pt idx="272">
                  <c:v>125.90182729691037</c:v>
                </c:pt>
                <c:pt idx="273">
                  <c:v>98.741424078570617</c:v>
                </c:pt>
                <c:pt idx="274">
                  <c:v>98.741424078570617</c:v>
                </c:pt>
                <c:pt idx="275">
                  <c:v>98.741424078570617</c:v>
                </c:pt>
                <c:pt idx="276">
                  <c:v>98.741424078570617</c:v>
                </c:pt>
                <c:pt idx="277">
                  <c:v>98.741424078570617</c:v>
                </c:pt>
                <c:pt idx="278">
                  <c:v>98.741424078570617</c:v>
                </c:pt>
                <c:pt idx="279">
                  <c:v>98.741424078570617</c:v>
                </c:pt>
                <c:pt idx="280">
                  <c:v>98.741424078570617</c:v>
                </c:pt>
                <c:pt idx="281">
                  <c:v>98.741424078570617</c:v>
                </c:pt>
                <c:pt idx="282">
                  <c:v>98.741424078570617</c:v>
                </c:pt>
                <c:pt idx="283">
                  <c:v>98.741424078570617</c:v>
                </c:pt>
                <c:pt idx="284">
                  <c:v>98.741424078570617</c:v>
                </c:pt>
                <c:pt idx="285">
                  <c:v>98.741424078570617</c:v>
                </c:pt>
                <c:pt idx="286">
                  <c:v>98.741424078570617</c:v>
                </c:pt>
                <c:pt idx="287">
                  <c:v>98.741424078570617</c:v>
                </c:pt>
                <c:pt idx="288">
                  <c:v>98.741424078570617</c:v>
                </c:pt>
                <c:pt idx="289">
                  <c:v>98.741424078570617</c:v>
                </c:pt>
                <c:pt idx="290">
                  <c:v>98.741424078570617</c:v>
                </c:pt>
                <c:pt idx="291">
                  <c:v>98.741424078570617</c:v>
                </c:pt>
                <c:pt idx="292">
                  <c:v>98.741424078570617</c:v>
                </c:pt>
                <c:pt idx="293">
                  <c:v>98.741424078570617</c:v>
                </c:pt>
                <c:pt idx="294">
                  <c:v>98.741424078570617</c:v>
                </c:pt>
                <c:pt idx="295">
                  <c:v>98.741424078570617</c:v>
                </c:pt>
                <c:pt idx="296">
                  <c:v>98.741424078570617</c:v>
                </c:pt>
                <c:pt idx="297">
                  <c:v>98.741424078570617</c:v>
                </c:pt>
                <c:pt idx="298">
                  <c:v>98.741424078570617</c:v>
                </c:pt>
                <c:pt idx="299">
                  <c:v>98.741424078570617</c:v>
                </c:pt>
                <c:pt idx="300">
                  <c:v>98.741424078570617</c:v>
                </c:pt>
                <c:pt idx="301">
                  <c:v>98.741424078570617</c:v>
                </c:pt>
                <c:pt idx="302">
                  <c:v>98.741424078570617</c:v>
                </c:pt>
                <c:pt idx="303">
                  <c:v>98.741424078570617</c:v>
                </c:pt>
                <c:pt idx="304">
                  <c:v>62.091495991055417</c:v>
                </c:pt>
                <c:pt idx="305">
                  <c:v>62.091495991055417</c:v>
                </c:pt>
                <c:pt idx="306">
                  <c:v>62.091495991055417</c:v>
                </c:pt>
                <c:pt idx="307">
                  <c:v>62.091495991055417</c:v>
                </c:pt>
                <c:pt idx="308">
                  <c:v>62.091495991055417</c:v>
                </c:pt>
                <c:pt idx="309">
                  <c:v>62.091495991055417</c:v>
                </c:pt>
                <c:pt idx="310">
                  <c:v>62.091495991055417</c:v>
                </c:pt>
                <c:pt idx="311">
                  <c:v>62.091495991055417</c:v>
                </c:pt>
                <c:pt idx="312">
                  <c:v>62.091495991055417</c:v>
                </c:pt>
                <c:pt idx="313">
                  <c:v>62.091495991055417</c:v>
                </c:pt>
                <c:pt idx="314">
                  <c:v>62.091495991055417</c:v>
                </c:pt>
                <c:pt idx="315">
                  <c:v>62.091495991055417</c:v>
                </c:pt>
                <c:pt idx="316">
                  <c:v>62.091495991055417</c:v>
                </c:pt>
                <c:pt idx="317">
                  <c:v>62.091495991055417</c:v>
                </c:pt>
                <c:pt idx="318">
                  <c:v>62.091495991055417</c:v>
                </c:pt>
                <c:pt idx="319">
                  <c:v>62.091495991055417</c:v>
                </c:pt>
                <c:pt idx="320">
                  <c:v>62.091495991055417</c:v>
                </c:pt>
                <c:pt idx="321">
                  <c:v>62.091495991055417</c:v>
                </c:pt>
                <c:pt idx="322">
                  <c:v>62.091495991055417</c:v>
                </c:pt>
                <c:pt idx="323">
                  <c:v>62.091495991055417</c:v>
                </c:pt>
                <c:pt idx="324">
                  <c:v>62.091495991055417</c:v>
                </c:pt>
                <c:pt idx="325">
                  <c:v>62.091495991055417</c:v>
                </c:pt>
                <c:pt idx="326">
                  <c:v>62.091495991055417</c:v>
                </c:pt>
                <c:pt idx="327">
                  <c:v>62.091495991055417</c:v>
                </c:pt>
                <c:pt idx="328">
                  <c:v>62.091495991055417</c:v>
                </c:pt>
                <c:pt idx="329">
                  <c:v>62.091495991055417</c:v>
                </c:pt>
                <c:pt idx="330">
                  <c:v>62.091495991055417</c:v>
                </c:pt>
                <c:pt idx="331">
                  <c:v>62.091495991055417</c:v>
                </c:pt>
                <c:pt idx="332">
                  <c:v>62.091495991055417</c:v>
                </c:pt>
                <c:pt idx="333">
                  <c:v>62.091495991055417</c:v>
                </c:pt>
                <c:pt idx="334">
                  <c:v>26.601704529721381</c:v>
                </c:pt>
                <c:pt idx="335">
                  <c:v>26.601704529721381</c:v>
                </c:pt>
                <c:pt idx="336">
                  <c:v>26.601704529721381</c:v>
                </c:pt>
                <c:pt idx="337">
                  <c:v>26.601704529721381</c:v>
                </c:pt>
                <c:pt idx="338">
                  <c:v>26.601704529721381</c:v>
                </c:pt>
                <c:pt idx="339">
                  <c:v>26.601704529721381</c:v>
                </c:pt>
                <c:pt idx="340">
                  <c:v>26.601704529721381</c:v>
                </c:pt>
                <c:pt idx="341">
                  <c:v>26.601704529721381</c:v>
                </c:pt>
                <c:pt idx="342">
                  <c:v>26.601704529721381</c:v>
                </c:pt>
                <c:pt idx="343">
                  <c:v>26.601704529721381</c:v>
                </c:pt>
                <c:pt idx="344">
                  <c:v>26.601704529721381</c:v>
                </c:pt>
                <c:pt idx="345">
                  <c:v>26.601704529721381</c:v>
                </c:pt>
                <c:pt idx="346">
                  <c:v>26.601704529721381</c:v>
                </c:pt>
                <c:pt idx="347">
                  <c:v>26.601704529721381</c:v>
                </c:pt>
                <c:pt idx="348">
                  <c:v>26.601704529721381</c:v>
                </c:pt>
                <c:pt idx="349">
                  <c:v>26.601704529721381</c:v>
                </c:pt>
                <c:pt idx="350">
                  <c:v>26.601704529721381</c:v>
                </c:pt>
                <c:pt idx="351">
                  <c:v>26.601704529721381</c:v>
                </c:pt>
                <c:pt idx="352">
                  <c:v>26.601704529721381</c:v>
                </c:pt>
                <c:pt idx="353">
                  <c:v>26.601704529721381</c:v>
                </c:pt>
                <c:pt idx="354">
                  <c:v>26.601704529721381</c:v>
                </c:pt>
                <c:pt idx="355">
                  <c:v>26.601704529721381</c:v>
                </c:pt>
                <c:pt idx="356">
                  <c:v>26.601704529721381</c:v>
                </c:pt>
                <c:pt idx="357">
                  <c:v>26.601704529721381</c:v>
                </c:pt>
                <c:pt idx="358">
                  <c:v>26.601704529721381</c:v>
                </c:pt>
                <c:pt idx="359">
                  <c:v>26.601704529721381</c:v>
                </c:pt>
                <c:pt idx="360">
                  <c:v>26.601704529721381</c:v>
                </c:pt>
                <c:pt idx="361">
                  <c:v>26.601704529721381</c:v>
                </c:pt>
                <c:pt idx="362">
                  <c:v>26.601704529721381</c:v>
                </c:pt>
                <c:pt idx="363">
                  <c:v>26.601704529721381</c:v>
                </c:pt>
                <c:pt idx="364">
                  <c:v>26.601704529721381</c:v>
                </c:pt>
                <c:pt idx="365">
                  <c:v>15.940810769841702</c:v>
                </c:pt>
                <c:pt idx="366">
                  <c:v>15.940810769841702</c:v>
                </c:pt>
                <c:pt idx="367">
                  <c:v>15.940810769841702</c:v>
                </c:pt>
                <c:pt idx="368">
                  <c:v>15.940810769841702</c:v>
                </c:pt>
                <c:pt idx="369">
                  <c:v>15.940810769841702</c:v>
                </c:pt>
                <c:pt idx="370">
                  <c:v>15.940810769841702</c:v>
                </c:pt>
                <c:pt idx="371">
                  <c:v>15.940810769841702</c:v>
                </c:pt>
                <c:pt idx="372">
                  <c:v>15.940810769841702</c:v>
                </c:pt>
                <c:pt idx="373">
                  <c:v>15.940810769841702</c:v>
                </c:pt>
                <c:pt idx="374">
                  <c:v>15.940810769841702</c:v>
                </c:pt>
                <c:pt idx="375">
                  <c:v>15.940810769841702</c:v>
                </c:pt>
                <c:pt idx="376">
                  <c:v>15.940810769841702</c:v>
                </c:pt>
                <c:pt idx="377">
                  <c:v>15.940810769841702</c:v>
                </c:pt>
                <c:pt idx="378">
                  <c:v>15.940810769841702</c:v>
                </c:pt>
                <c:pt idx="379">
                  <c:v>15.940810769841702</c:v>
                </c:pt>
                <c:pt idx="380">
                  <c:v>15.940810769841702</c:v>
                </c:pt>
                <c:pt idx="381">
                  <c:v>15.940810769841702</c:v>
                </c:pt>
                <c:pt idx="382">
                  <c:v>15.940810769841702</c:v>
                </c:pt>
                <c:pt idx="383">
                  <c:v>15.940810769841702</c:v>
                </c:pt>
                <c:pt idx="384">
                  <c:v>15.940810769841702</c:v>
                </c:pt>
                <c:pt idx="385">
                  <c:v>15.940810769841702</c:v>
                </c:pt>
                <c:pt idx="386">
                  <c:v>15.940810769841702</c:v>
                </c:pt>
                <c:pt idx="387">
                  <c:v>15.940810769841702</c:v>
                </c:pt>
                <c:pt idx="388">
                  <c:v>15.940810769841702</c:v>
                </c:pt>
                <c:pt idx="389">
                  <c:v>15.940810769841702</c:v>
                </c:pt>
                <c:pt idx="390">
                  <c:v>15.940810769841702</c:v>
                </c:pt>
                <c:pt idx="391">
                  <c:v>15.940810769841702</c:v>
                </c:pt>
                <c:pt idx="392">
                  <c:v>15.940810769841702</c:v>
                </c:pt>
                <c:pt idx="393">
                  <c:v>15.940810769841702</c:v>
                </c:pt>
                <c:pt idx="394">
                  <c:v>15.940810769841702</c:v>
                </c:pt>
                <c:pt idx="395">
                  <c:v>15.940810769841702</c:v>
                </c:pt>
                <c:pt idx="396">
                  <c:v>20.220393285105605</c:v>
                </c:pt>
                <c:pt idx="397">
                  <c:v>20.220393285105605</c:v>
                </c:pt>
                <c:pt idx="398">
                  <c:v>20.220393285105605</c:v>
                </c:pt>
                <c:pt idx="399">
                  <c:v>20.220393285105605</c:v>
                </c:pt>
                <c:pt idx="400">
                  <c:v>20.220393285105605</c:v>
                </c:pt>
                <c:pt idx="401">
                  <c:v>20.220393285105605</c:v>
                </c:pt>
                <c:pt idx="402">
                  <c:v>20.220393285105605</c:v>
                </c:pt>
                <c:pt idx="403">
                  <c:v>20.220393285105605</c:v>
                </c:pt>
                <c:pt idx="404">
                  <c:v>20.220393285105605</c:v>
                </c:pt>
                <c:pt idx="405">
                  <c:v>20.220393285105605</c:v>
                </c:pt>
                <c:pt idx="406">
                  <c:v>20.220393285105605</c:v>
                </c:pt>
                <c:pt idx="407">
                  <c:v>20.220393285105605</c:v>
                </c:pt>
                <c:pt idx="408">
                  <c:v>20.220393285105605</c:v>
                </c:pt>
                <c:pt idx="409">
                  <c:v>20.220393285105605</c:v>
                </c:pt>
                <c:pt idx="410">
                  <c:v>20.220393285105605</c:v>
                </c:pt>
                <c:pt idx="411">
                  <c:v>20.220393285105605</c:v>
                </c:pt>
                <c:pt idx="412">
                  <c:v>20.220393285105605</c:v>
                </c:pt>
                <c:pt idx="413">
                  <c:v>20.220393285105605</c:v>
                </c:pt>
                <c:pt idx="414">
                  <c:v>20.220393285105605</c:v>
                </c:pt>
                <c:pt idx="415">
                  <c:v>20.220393285105605</c:v>
                </c:pt>
                <c:pt idx="416">
                  <c:v>20.220393285105605</c:v>
                </c:pt>
                <c:pt idx="417">
                  <c:v>20.220393285105605</c:v>
                </c:pt>
                <c:pt idx="418">
                  <c:v>20.220393285105605</c:v>
                </c:pt>
                <c:pt idx="419">
                  <c:v>20.220393285105605</c:v>
                </c:pt>
                <c:pt idx="420">
                  <c:v>20.220393285105605</c:v>
                </c:pt>
                <c:pt idx="421">
                  <c:v>20.220393285105605</c:v>
                </c:pt>
                <c:pt idx="422">
                  <c:v>20.220393285105605</c:v>
                </c:pt>
                <c:pt idx="423">
                  <c:v>20.220393285105605</c:v>
                </c:pt>
                <c:pt idx="424">
                  <c:v>20.220393285105605</c:v>
                </c:pt>
                <c:pt idx="425">
                  <c:v>20.220393285105605</c:v>
                </c:pt>
                <c:pt idx="426">
                  <c:v>40.400211353346023</c:v>
                </c:pt>
                <c:pt idx="427">
                  <c:v>40.400211353346023</c:v>
                </c:pt>
                <c:pt idx="428">
                  <c:v>40.400211353346023</c:v>
                </c:pt>
                <c:pt idx="429">
                  <c:v>40.400211353346023</c:v>
                </c:pt>
                <c:pt idx="430">
                  <c:v>40.400211353346023</c:v>
                </c:pt>
                <c:pt idx="431">
                  <c:v>40.400211353346023</c:v>
                </c:pt>
                <c:pt idx="432">
                  <c:v>40.400211353346023</c:v>
                </c:pt>
                <c:pt idx="433">
                  <c:v>40.400211353346023</c:v>
                </c:pt>
                <c:pt idx="434">
                  <c:v>40.400211353346023</c:v>
                </c:pt>
                <c:pt idx="435">
                  <c:v>40.400211353346023</c:v>
                </c:pt>
                <c:pt idx="436">
                  <c:v>40.400211353346023</c:v>
                </c:pt>
                <c:pt idx="437">
                  <c:v>40.400211353346023</c:v>
                </c:pt>
                <c:pt idx="438">
                  <c:v>40.400211353346023</c:v>
                </c:pt>
                <c:pt idx="439">
                  <c:v>40.400211353346023</c:v>
                </c:pt>
                <c:pt idx="440">
                  <c:v>40.400211353346023</c:v>
                </c:pt>
                <c:pt idx="441">
                  <c:v>40.400211353346023</c:v>
                </c:pt>
                <c:pt idx="442">
                  <c:v>40.400211353346023</c:v>
                </c:pt>
                <c:pt idx="443">
                  <c:v>40.400211353346023</c:v>
                </c:pt>
                <c:pt idx="444">
                  <c:v>40.400211353346023</c:v>
                </c:pt>
                <c:pt idx="445">
                  <c:v>40.400211353346023</c:v>
                </c:pt>
                <c:pt idx="446">
                  <c:v>40.400211353346023</c:v>
                </c:pt>
                <c:pt idx="447">
                  <c:v>40.400211353346023</c:v>
                </c:pt>
                <c:pt idx="448">
                  <c:v>40.400211353346023</c:v>
                </c:pt>
                <c:pt idx="449">
                  <c:v>40.400211353346023</c:v>
                </c:pt>
                <c:pt idx="450">
                  <c:v>40.400211353346023</c:v>
                </c:pt>
                <c:pt idx="451">
                  <c:v>40.400211353346023</c:v>
                </c:pt>
                <c:pt idx="452">
                  <c:v>40.400211353346023</c:v>
                </c:pt>
                <c:pt idx="453">
                  <c:v>40.400211353346023</c:v>
                </c:pt>
                <c:pt idx="454">
                  <c:v>40.400211353346023</c:v>
                </c:pt>
                <c:pt idx="455">
                  <c:v>40.400211353346023</c:v>
                </c:pt>
                <c:pt idx="456">
                  <c:v>40.400211353346023</c:v>
                </c:pt>
                <c:pt idx="457">
                  <c:v>80.938788836501317</c:v>
                </c:pt>
                <c:pt idx="458">
                  <c:v>80.938788836501317</c:v>
                </c:pt>
                <c:pt idx="459">
                  <c:v>80.938788836501317</c:v>
                </c:pt>
                <c:pt idx="460">
                  <c:v>80.938788836501317</c:v>
                </c:pt>
                <c:pt idx="461">
                  <c:v>80.938788836501317</c:v>
                </c:pt>
                <c:pt idx="462">
                  <c:v>80.938788836501317</c:v>
                </c:pt>
                <c:pt idx="463">
                  <c:v>80.938788836501317</c:v>
                </c:pt>
                <c:pt idx="464">
                  <c:v>80.938788836501317</c:v>
                </c:pt>
                <c:pt idx="465">
                  <c:v>80.938788836501317</c:v>
                </c:pt>
                <c:pt idx="466">
                  <c:v>80.938788836501317</c:v>
                </c:pt>
                <c:pt idx="467">
                  <c:v>80.938788836501317</c:v>
                </c:pt>
                <c:pt idx="468">
                  <c:v>80.938788836501317</c:v>
                </c:pt>
                <c:pt idx="469">
                  <c:v>80.938788836501317</c:v>
                </c:pt>
                <c:pt idx="470">
                  <c:v>80.938788836501317</c:v>
                </c:pt>
                <c:pt idx="471">
                  <c:v>80.938788836501317</c:v>
                </c:pt>
                <c:pt idx="472">
                  <c:v>80.938788836501317</c:v>
                </c:pt>
                <c:pt idx="473">
                  <c:v>80.938788836501317</c:v>
                </c:pt>
                <c:pt idx="474">
                  <c:v>80.938788836501317</c:v>
                </c:pt>
                <c:pt idx="475">
                  <c:v>80.938788836501317</c:v>
                </c:pt>
                <c:pt idx="476">
                  <c:v>80.938788836501317</c:v>
                </c:pt>
                <c:pt idx="477">
                  <c:v>80.938788836501317</c:v>
                </c:pt>
                <c:pt idx="478">
                  <c:v>80.938788836501317</c:v>
                </c:pt>
                <c:pt idx="479">
                  <c:v>80.938788836501317</c:v>
                </c:pt>
                <c:pt idx="480">
                  <c:v>80.938788836501317</c:v>
                </c:pt>
                <c:pt idx="481">
                  <c:v>80.938788836501317</c:v>
                </c:pt>
                <c:pt idx="482">
                  <c:v>80.938788836501317</c:v>
                </c:pt>
                <c:pt idx="483">
                  <c:v>80.938788836501317</c:v>
                </c:pt>
                <c:pt idx="484">
                  <c:v>80.938788836501317</c:v>
                </c:pt>
                <c:pt idx="485">
                  <c:v>80.938788836501317</c:v>
                </c:pt>
                <c:pt idx="486">
                  <c:v>80.938788836501317</c:v>
                </c:pt>
                <c:pt idx="487">
                  <c:v>105.77564059458246</c:v>
                </c:pt>
                <c:pt idx="488">
                  <c:v>105.77564059458246</c:v>
                </c:pt>
                <c:pt idx="489">
                  <c:v>105.77564059458246</c:v>
                </c:pt>
                <c:pt idx="490">
                  <c:v>105.77564059458246</c:v>
                </c:pt>
                <c:pt idx="491">
                  <c:v>105.77564059458246</c:v>
                </c:pt>
                <c:pt idx="492">
                  <c:v>105.77564059458246</c:v>
                </c:pt>
                <c:pt idx="493">
                  <c:v>105.77564059458246</c:v>
                </c:pt>
                <c:pt idx="494">
                  <c:v>105.77564059458246</c:v>
                </c:pt>
                <c:pt idx="495">
                  <c:v>105.77564059458246</c:v>
                </c:pt>
                <c:pt idx="496">
                  <c:v>105.77564059458246</c:v>
                </c:pt>
                <c:pt idx="497">
                  <c:v>105.77564059458246</c:v>
                </c:pt>
                <c:pt idx="498">
                  <c:v>105.77564059458246</c:v>
                </c:pt>
                <c:pt idx="499">
                  <c:v>105.77564059458246</c:v>
                </c:pt>
                <c:pt idx="500">
                  <c:v>105.77564059458246</c:v>
                </c:pt>
                <c:pt idx="501">
                  <c:v>105.77564059458246</c:v>
                </c:pt>
                <c:pt idx="502">
                  <c:v>105.77564059458246</c:v>
                </c:pt>
                <c:pt idx="503">
                  <c:v>105.77564059458246</c:v>
                </c:pt>
                <c:pt idx="504">
                  <c:v>105.77564059458246</c:v>
                </c:pt>
                <c:pt idx="505">
                  <c:v>105.77564059458246</c:v>
                </c:pt>
                <c:pt idx="506">
                  <c:v>105.77564059458246</c:v>
                </c:pt>
                <c:pt idx="507">
                  <c:v>105.77564059458246</c:v>
                </c:pt>
                <c:pt idx="508">
                  <c:v>105.77564059458246</c:v>
                </c:pt>
                <c:pt idx="509">
                  <c:v>105.77564059458246</c:v>
                </c:pt>
                <c:pt idx="510">
                  <c:v>105.77564059458246</c:v>
                </c:pt>
                <c:pt idx="511">
                  <c:v>105.77564059458246</c:v>
                </c:pt>
                <c:pt idx="512">
                  <c:v>105.77564059458246</c:v>
                </c:pt>
                <c:pt idx="513">
                  <c:v>105.77564059458246</c:v>
                </c:pt>
                <c:pt idx="514">
                  <c:v>105.77564059458246</c:v>
                </c:pt>
                <c:pt idx="515">
                  <c:v>105.77564059458246</c:v>
                </c:pt>
                <c:pt idx="516">
                  <c:v>105.77564059458246</c:v>
                </c:pt>
                <c:pt idx="517">
                  <c:v>105.77564059458246</c:v>
                </c:pt>
                <c:pt idx="518">
                  <c:v>117.73333309338341</c:v>
                </c:pt>
                <c:pt idx="519">
                  <c:v>117.73333309338341</c:v>
                </c:pt>
                <c:pt idx="520">
                  <c:v>117.73333309338341</c:v>
                </c:pt>
                <c:pt idx="521">
                  <c:v>117.73333309338341</c:v>
                </c:pt>
                <c:pt idx="522">
                  <c:v>117.73333309338341</c:v>
                </c:pt>
                <c:pt idx="523">
                  <c:v>117.73333309338341</c:v>
                </c:pt>
                <c:pt idx="524">
                  <c:v>117.73333309338341</c:v>
                </c:pt>
                <c:pt idx="525">
                  <c:v>117.73333309338341</c:v>
                </c:pt>
                <c:pt idx="526">
                  <c:v>117.73333309338341</c:v>
                </c:pt>
                <c:pt idx="527">
                  <c:v>117.73333309338341</c:v>
                </c:pt>
                <c:pt idx="528">
                  <c:v>117.73333309338341</c:v>
                </c:pt>
                <c:pt idx="529">
                  <c:v>117.73333309338341</c:v>
                </c:pt>
                <c:pt idx="530">
                  <c:v>117.73333309338341</c:v>
                </c:pt>
                <c:pt idx="531">
                  <c:v>117.73333309338341</c:v>
                </c:pt>
                <c:pt idx="532">
                  <c:v>117.73333309338341</c:v>
                </c:pt>
                <c:pt idx="533">
                  <c:v>117.73333309338341</c:v>
                </c:pt>
                <c:pt idx="534">
                  <c:v>117.73333309338341</c:v>
                </c:pt>
                <c:pt idx="535">
                  <c:v>117.73333309338341</c:v>
                </c:pt>
                <c:pt idx="536">
                  <c:v>117.73333309338341</c:v>
                </c:pt>
                <c:pt idx="537">
                  <c:v>117.73333309338341</c:v>
                </c:pt>
                <c:pt idx="538">
                  <c:v>117.73333309338341</c:v>
                </c:pt>
                <c:pt idx="539">
                  <c:v>117.73333309338341</c:v>
                </c:pt>
                <c:pt idx="540">
                  <c:v>117.73333309338341</c:v>
                </c:pt>
                <c:pt idx="541">
                  <c:v>117.73333309338341</c:v>
                </c:pt>
                <c:pt idx="542">
                  <c:v>117.73333309338341</c:v>
                </c:pt>
                <c:pt idx="543">
                  <c:v>117.73333309338341</c:v>
                </c:pt>
                <c:pt idx="544">
                  <c:v>117.73333309338341</c:v>
                </c:pt>
                <c:pt idx="545">
                  <c:v>117.73333309338341</c:v>
                </c:pt>
                <c:pt idx="546">
                  <c:v>117.73333309338341</c:v>
                </c:pt>
                <c:pt idx="547">
                  <c:v>117.73333309338341</c:v>
                </c:pt>
                <c:pt idx="548">
                  <c:v>117.73333309338341</c:v>
                </c:pt>
                <c:pt idx="549">
                  <c:v>123.24675909882176</c:v>
                </c:pt>
                <c:pt idx="550">
                  <c:v>123.24675909882176</c:v>
                </c:pt>
                <c:pt idx="551">
                  <c:v>123.24675909882176</c:v>
                </c:pt>
                <c:pt idx="552">
                  <c:v>123.24675909882176</c:v>
                </c:pt>
                <c:pt idx="553">
                  <c:v>123.24675909882176</c:v>
                </c:pt>
                <c:pt idx="554">
                  <c:v>123.24675909882176</c:v>
                </c:pt>
                <c:pt idx="555">
                  <c:v>123.24675909882176</c:v>
                </c:pt>
                <c:pt idx="556">
                  <c:v>123.24675909882176</c:v>
                </c:pt>
                <c:pt idx="557">
                  <c:v>123.24675909882176</c:v>
                </c:pt>
                <c:pt idx="558">
                  <c:v>123.24675909882176</c:v>
                </c:pt>
                <c:pt idx="559">
                  <c:v>123.24675909882176</c:v>
                </c:pt>
                <c:pt idx="560">
                  <c:v>123.24675909882176</c:v>
                </c:pt>
                <c:pt idx="561">
                  <c:v>123.24675909882176</c:v>
                </c:pt>
                <c:pt idx="562">
                  <c:v>123.24675909882176</c:v>
                </c:pt>
                <c:pt idx="563">
                  <c:v>123.24675909882176</c:v>
                </c:pt>
                <c:pt idx="564">
                  <c:v>123.24675909882176</c:v>
                </c:pt>
                <c:pt idx="565">
                  <c:v>123.24675909882176</c:v>
                </c:pt>
                <c:pt idx="566">
                  <c:v>123.24675909882176</c:v>
                </c:pt>
                <c:pt idx="567">
                  <c:v>123.24675909882176</c:v>
                </c:pt>
                <c:pt idx="568">
                  <c:v>123.24675909882176</c:v>
                </c:pt>
                <c:pt idx="569">
                  <c:v>123.24675909882176</c:v>
                </c:pt>
                <c:pt idx="570">
                  <c:v>123.24675909882176</c:v>
                </c:pt>
                <c:pt idx="571">
                  <c:v>123.24675909882176</c:v>
                </c:pt>
                <c:pt idx="572">
                  <c:v>123.24675909882176</c:v>
                </c:pt>
                <c:pt idx="573">
                  <c:v>123.24675909882176</c:v>
                </c:pt>
                <c:pt idx="574">
                  <c:v>123.24675909882176</c:v>
                </c:pt>
                <c:pt idx="575">
                  <c:v>123.24675909882176</c:v>
                </c:pt>
                <c:pt idx="576">
                  <c:v>123.24675909882176</c:v>
                </c:pt>
                <c:pt idx="577">
                  <c:v>123.24675909882176</c:v>
                </c:pt>
                <c:pt idx="578">
                  <c:v>124.21094116612664</c:v>
                </c:pt>
                <c:pt idx="579">
                  <c:v>124.21094116612664</c:v>
                </c:pt>
                <c:pt idx="580">
                  <c:v>124.21094116612664</c:v>
                </c:pt>
                <c:pt idx="581">
                  <c:v>124.21094116612664</c:v>
                </c:pt>
                <c:pt idx="582">
                  <c:v>124.21094116612664</c:v>
                </c:pt>
                <c:pt idx="583">
                  <c:v>124.21094116612664</c:v>
                </c:pt>
                <c:pt idx="584">
                  <c:v>124.21094116612664</c:v>
                </c:pt>
                <c:pt idx="585">
                  <c:v>124.21094116612664</c:v>
                </c:pt>
                <c:pt idx="586">
                  <c:v>124.21094116612664</c:v>
                </c:pt>
                <c:pt idx="587">
                  <c:v>124.21094116612664</c:v>
                </c:pt>
                <c:pt idx="588">
                  <c:v>124.21094116612664</c:v>
                </c:pt>
                <c:pt idx="589">
                  <c:v>124.21094116612664</c:v>
                </c:pt>
                <c:pt idx="590">
                  <c:v>124.21094116612664</c:v>
                </c:pt>
                <c:pt idx="591">
                  <c:v>124.21094116612664</c:v>
                </c:pt>
                <c:pt idx="592">
                  <c:v>124.21094116612664</c:v>
                </c:pt>
                <c:pt idx="593">
                  <c:v>124.21094116612664</c:v>
                </c:pt>
                <c:pt idx="594">
                  <c:v>124.21094116612664</c:v>
                </c:pt>
                <c:pt idx="595">
                  <c:v>124.21094116612664</c:v>
                </c:pt>
                <c:pt idx="596">
                  <c:v>124.21094116612664</c:v>
                </c:pt>
                <c:pt idx="597">
                  <c:v>124.21094116612664</c:v>
                </c:pt>
                <c:pt idx="598">
                  <c:v>124.21094116612664</c:v>
                </c:pt>
                <c:pt idx="599">
                  <c:v>124.21094116612664</c:v>
                </c:pt>
                <c:pt idx="600">
                  <c:v>124.21094116612664</c:v>
                </c:pt>
                <c:pt idx="601">
                  <c:v>124.21094116612664</c:v>
                </c:pt>
                <c:pt idx="602">
                  <c:v>124.21094116612664</c:v>
                </c:pt>
                <c:pt idx="603">
                  <c:v>124.21094116612664</c:v>
                </c:pt>
                <c:pt idx="604">
                  <c:v>124.21094116612664</c:v>
                </c:pt>
                <c:pt idx="605">
                  <c:v>124.21094116612664</c:v>
                </c:pt>
                <c:pt idx="606">
                  <c:v>124.21094116612664</c:v>
                </c:pt>
                <c:pt idx="607">
                  <c:v>124.21094116612664</c:v>
                </c:pt>
                <c:pt idx="608">
                  <c:v>124.21094116612664</c:v>
                </c:pt>
                <c:pt idx="609">
                  <c:v>120.48277695281465</c:v>
                </c:pt>
                <c:pt idx="610">
                  <c:v>120.48277695281465</c:v>
                </c:pt>
                <c:pt idx="611">
                  <c:v>120.48277695281465</c:v>
                </c:pt>
                <c:pt idx="612">
                  <c:v>120.48277695281465</c:v>
                </c:pt>
                <c:pt idx="613">
                  <c:v>120.48277695281465</c:v>
                </c:pt>
                <c:pt idx="614">
                  <c:v>120.48277695281465</c:v>
                </c:pt>
                <c:pt idx="615">
                  <c:v>120.48277695281465</c:v>
                </c:pt>
                <c:pt idx="616">
                  <c:v>120.48277695281465</c:v>
                </c:pt>
                <c:pt idx="617">
                  <c:v>120.48277695281465</c:v>
                </c:pt>
                <c:pt idx="618">
                  <c:v>120.48277695281465</c:v>
                </c:pt>
                <c:pt idx="619">
                  <c:v>120.48277695281465</c:v>
                </c:pt>
                <c:pt idx="620">
                  <c:v>120.48277695281465</c:v>
                </c:pt>
                <c:pt idx="621">
                  <c:v>120.48277695281465</c:v>
                </c:pt>
                <c:pt idx="622">
                  <c:v>120.48277695281465</c:v>
                </c:pt>
                <c:pt idx="623">
                  <c:v>120.48277695281465</c:v>
                </c:pt>
                <c:pt idx="624">
                  <c:v>120.48277695281465</c:v>
                </c:pt>
                <c:pt idx="625">
                  <c:v>120.48277695281465</c:v>
                </c:pt>
                <c:pt idx="626">
                  <c:v>120.48277695281465</c:v>
                </c:pt>
                <c:pt idx="627">
                  <c:v>120.48277695281465</c:v>
                </c:pt>
                <c:pt idx="628">
                  <c:v>120.48277695281465</c:v>
                </c:pt>
                <c:pt idx="629">
                  <c:v>120.48277695281465</c:v>
                </c:pt>
                <c:pt idx="630">
                  <c:v>120.48277695281465</c:v>
                </c:pt>
                <c:pt idx="631">
                  <c:v>120.48277695281465</c:v>
                </c:pt>
                <c:pt idx="632">
                  <c:v>120.48277695281465</c:v>
                </c:pt>
                <c:pt idx="633">
                  <c:v>120.48277695281465</c:v>
                </c:pt>
                <c:pt idx="634">
                  <c:v>120.48277695281465</c:v>
                </c:pt>
                <c:pt idx="635">
                  <c:v>120.48277695281465</c:v>
                </c:pt>
                <c:pt idx="636">
                  <c:v>120.48277695281465</c:v>
                </c:pt>
                <c:pt idx="637">
                  <c:v>120.48277695281465</c:v>
                </c:pt>
                <c:pt idx="638">
                  <c:v>120.48277695281465</c:v>
                </c:pt>
                <c:pt idx="639">
                  <c:v>94.598559511397198</c:v>
                </c:pt>
                <c:pt idx="640">
                  <c:v>94.598559511397198</c:v>
                </c:pt>
                <c:pt idx="641">
                  <c:v>94.598559511397198</c:v>
                </c:pt>
                <c:pt idx="642">
                  <c:v>94.598559511397198</c:v>
                </c:pt>
                <c:pt idx="643">
                  <c:v>94.598559511397198</c:v>
                </c:pt>
                <c:pt idx="644">
                  <c:v>94.598559511397198</c:v>
                </c:pt>
                <c:pt idx="645">
                  <c:v>94.598559511397198</c:v>
                </c:pt>
                <c:pt idx="646">
                  <c:v>94.598559511397198</c:v>
                </c:pt>
                <c:pt idx="647">
                  <c:v>94.598559511397198</c:v>
                </c:pt>
                <c:pt idx="648">
                  <c:v>94.598559511397198</c:v>
                </c:pt>
                <c:pt idx="649">
                  <c:v>94.598559511397198</c:v>
                </c:pt>
                <c:pt idx="650">
                  <c:v>94.598559511397198</c:v>
                </c:pt>
                <c:pt idx="651">
                  <c:v>94.598559511397198</c:v>
                </c:pt>
                <c:pt idx="652">
                  <c:v>94.598559511397198</c:v>
                </c:pt>
                <c:pt idx="653">
                  <c:v>94.598559511397198</c:v>
                </c:pt>
                <c:pt idx="654">
                  <c:v>94.598559511397198</c:v>
                </c:pt>
                <c:pt idx="655">
                  <c:v>94.598559511397198</c:v>
                </c:pt>
                <c:pt idx="656">
                  <c:v>94.598559511397198</c:v>
                </c:pt>
                <c:pt idx="657">
                  <c:v>94.598559511397198</c:v>
                </c:pt>
                <c:pt idx="658">
                  <c:v>94.598559511397198</c:v>
                </c:pt>
                <c:pt idx="659">
                  <c:v>94.598559511397198</c:v>
                </c:pt>
                <c:pt idx="660">
                  <c:v>94.598559511397198</c:v>
                </c:pt>
                <c:pt idx="661">
                  <c:v>94.598559511397198</c:v>
                </c:pt>
                <c:pt idx="662">
                  <c:v>94.598559511397198</c:v>
                </c:pt>
                <c:pt idx="663">
                  <c:v>94.598559511397198</c:v>
                </c:pt>
                <c:pt idx="664">
                  <c:v>94.598559511397198</c:v>
                </c:pt>
                <c:pt idx="665">
                  <c:v>94.598559511397198</c:v>
                </c:pt>
                <c:pt idx="666">
                  <c:v>94.598559511397198</c:v>
                </c:pt>
                <c:pt idx="667">
                  <c:v>94.598559511397198</c:v>
                </c:pt>
                <c:pt idx="668">
                  <c:v>94.598559511397198</c:v>
                </c:pt>
                <c:pt idx="669">
                  <c:v>94.598559511397198</c:v>
                </c:pt>
                <c:pt idx="670">
                  <c:v>62.118181047620702</c:v>
                </c:pt>
                <c:pt idx="671">
                  <c:v>62.118181047620702</c:v>
                </c:pt>
                <c:pt idx="672">
                  <c:v>62.118181047620702</c:v>
                </c:pt>
                <c:pt idx="673">
                  <c:v>62.118181047620702</c:v>
                </c:pt>
                <c:pt idx="674">
                  <c:v>62.118181047620702</c:v>
                </c:pt>
                <c:pt idx="675">
                  <c:v>62.118181047620702</c:v>
                </c:pt>
                <c:pt idx="676">
                  <c:v>62.118181047620702</c:v>
                </c:pt>
                <c:pt idx="677">
                  <c:v>62.118181047620702</c:v>
                </c:pt>
                <c:pt idx="678">
                  <c:v>62.118181047620702</c:v>
                </c:pt>
                <c:pt idx="679">
                  <c:v>62.118181047620702</c:v>
                </c:pt>
                <c:pt idx="680">
                  <c:v>62.118181047620702</c:v>
                </c:pt>
                <c:pt idx="681">
                  <c:v>62.118181047620702</c:v>
                </c:pt>
                <c:pt idx="682">
                  <c:v>62.118181047620702</c:v>
                </c:pt>
                <c:pt idx="683">
                  <c:v>62.118181047620702</c:v>
                </c:pt>
                <c:pt idx="684">
                  <c:v>62.118181047620702</c:v>
                </c:pt>
                <c:pt idx="685">
                  <c:v>62.118181047620702</c:v>
                </c:pt>
                <c:pt idx="686">
                  <c:v>62.118181047620702</c:v>
                </c:pt>
                <c:pt idx="687">
                  <c:v>62.118181047620702</c:v>
                </c:pt>
                <c:pt idx="688">
                  <c:v>62.118181047620702</c:v>
                </c:pt>
                <c:pt idx="689">
                  <c:v>62.118181047620702</c:v>
                </c:pt>
                <c:pt idx="690">
                  <c:v>62.118181047620702</c:v>
                </c:pt>
                <c:pt idx="691">
                  <c:v>62.118181047620702</c:v>
                </c:pt>
                <c:pt idx="692">
                  <c:v>62.118181047620702</c:v>
                </c:pt>
                <c:pt idx="693">
                  <c:v>62.118181047620702</c:v>
                </c:pt>
                <c:pt idx="694">
                  <c:v>62.118181047620702</c:v>
                </c:pt>
                <c:pt idx="695">
                  <c:v>62.118181047620702</c:v>
                </c:pt>
                <c:pt idx="696">
                  <c:v>62.118181047620702</c:v>
                </c:pt>
                <c:pt idx="697">
                  <c:v>62.118181047620702</c:v>
                </c:pt>
                <c:pt idx="698">
                  <c:v>62.118181047620702</c:v>
                </c:pt>
                <c:pt idx="699">
                  <c:v>62.118181047620702</c:v>
                </c:pt>
                <c:pt idx="700">
                  <c:v>25.875165676448685</c:v>
                </c:pt>
                <c:pt idx="701">
                  <c:v>25.875165676448685</c:v>
                </c:pt>
                <c:pt idx="702">
                  <c:v>25.875165676448685</c:v>
                </c:pt>
                <c:pt idx="703">
                  <c:v>25.875165676448685</c:v>
                </c:pt>
                <c:pt idx="704">
                  <c:v>25.875165676448685</c:v>
                </c:pt>
                <c:pt idx="705">
                  <c:v>25.875165676448685</c:v>
                </c:pt>
                <c:pt idx="706">
                  <c:v>25.875165676448685</c:v>
                </c:pt>
                <c:pt idx="707">
                  <c:v>25.875165676448685</c:v>
                </c:pt>
                <c:pt idx="708">
                  <c:v>25.875165676448685</c:v>
                </c:pt>
                <c:pt idx="709">
                  <c:v>25.875165676448685</c:v>
                </c:pt>
                <c:pt idx="710">
                  <c:v>25.875165676448685</c:v>
                </c:pt>
                <c:pt idx="711">
                  <c:v>25.875165676448685</c:v>
                </c:pt>
                <c:pt idx="712">
                  <c:v>25.875165676448685</c:v>
                </c:pt>
                <c:pt idx="713">
                  <c:v>25.875165676448685</c:v>
                </c:pt>
                <c:pt idx="714">
                  <c:v>25.875165676448685</c:v>
                </c:pt>
                <c:pt idx="715">
                  <c:v>25.875165676448685</c:v>
                </c:pt>
                <c:pt idx="716">
                  <c:v>25.875165676448685</c:v>
                </c:pt>
                <c:pt idx="717">
                  <c:v>25.875165676448685</c:v>
                </c:pt>
                <c:pt idx="718">
                  <c:v>25.875165676448685</c:v>
                </c:pt>
                <c:pt idx="719">
                  <c:v>25.875165676448685</c:v>
                </c:pt>
                <c:pt idx="720">
                  <c:v>25.875165676448685</c:v>
                </c:pt>
                <c:pt idx="721">
                  <c:v>25.875165676448685</c:v>
                </c:pt>
                <c:pt idx="722">
                  <c:v>25.875165676448685</c:v>
                </c:pt>
                <c:pt idx="723">
                  <c:v>25.875165676448685</c:v>
                </c:pt>
                <c:pt idx="724">
                  <c:v>25.875165676448685</c:v>
                </c:pt>
                <c:pt idx="725">
                  <c:v>25.875165676448685</c:v>
                </c:pt>
                <c:pt idx="726">
                  <c:v>25.875165676448685</c:v>
                </c:pt>
                <c:pt idx="727">
                  <c:v>25.875165676448685</c:v>
                </c:pt>
                <c:pt idx="728">
                  <c:v>25.875165676448685</c:v>
                </c:pt>
                <c:pt idx="729">
                  <c:v>25.875165676448685</c:v>
                </c:pt>
                <c:pt idx="730">
                  <c:v>25.875165676448685</c:v>
                </c:pt>
                <c:pt idx="731">
                  <c:v>15.286777579903106</c:v>
                </c:pt>
                <c:pt idx="732">
                  <c:v>15.286777579903106</c:v>
                </c:pt>
                <c:pt idx="733">
                  <c:v>15.286777579903106</c:v>
                </c:pt>
                <c:pt idx="734">
                  <c:v>15.286777579903106</c:v>
                </c:pt>
                <c:pt idx="735">
                  <c:v>15.286777579903106</c:v>
                </c:pt>
                <c:pt idx="736">
                  <c:v>15.286777579903106</c:v>
                </c:pt>
                <c:pt idx="737">
                  <c:v>15.286777579903106</c:v>
                </c:pt>
                <c:pt idx="738">
                  <c:v>15.286777579903106</c:v>
                </c:pt>
                <c:pt idx="739">
                  <c:v>15.286777579903106</c:v>
                </c:pt>
                <c:pt idx="740">
                  <c:v>15.286777579903106</c:v>
                </c:pt>
                <c:pt idx="741">
                  <c:v>15.286777579903106</c:v>
                </c:pt>
                <c:pt idx="742">
                  <c:v>15.286777579903106</c:v>
                </c:pt>
                <c:pt idx="743">
                  <c:v>15.286777579903106</c:v>
                </c:pt>
                <c:pt idx="744">
                  <c:v>15.286777579903106</c:v>
                </c:pt>
                <c:pt idx="745">
                  <c:v>15.286777579903106</c:v>
                </c:pt>
                <c:pt idx="746">
                  <c:v>15.286777579903106</c:v>
                </c:pt>
                <c:pt idx="747">
                  <c:v>15.286777579903106</c:v>
                </c:pt>
                <c:pt idx="748">
                  <c:v>15.286777579903106</c:v>
                </c:pt>
                <c:pt idx="749">
                  <c:v>15.286777579903106</c:v>
                </c:pt>
                <c:pt idx="750">
                  <c:v>15.286777579903106</c:v>
                </c:pt>
                <c:pt idx="751">
                  <c:v>15.286777579903106</c:v>
                </c:pt>
                <c:pt idx="752">
                  <c:v>15.286777579903106</c:v>
                </c:pt>
                <c:pt idx="753">
                  <c:v>15.286777579903106</c:v>
                </c:pt>
                <c:pt idx="754">
                  <c:v>15.286777579903106</c:v>
                </c:pt>
                <c:pt idx="755">
                  <c:v>15.286777579903106</c:v>
                </c:pt>
                <c:pt idx="756">
                  <c:v>15.286777579903106</c:v>
                </c:pt>
                <c:pt idx="757">
                  <c:v>15.286777579903106</c:v>
                </c:pt>
                <c:pt idx="758">
                  <c:v>15.286777579903106</c:v>
                </c:pt>
                <c:pt idx="759">
                  <c:v>15.286777579903106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153">
                    <c:v>2023 </c:v>
                  </c:pt>
                  <c:pt idx="518">
                    <c:v>2024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3.5158488080869938</c:v>
                </c:pt>
                <c:pt idx="1">
                  <c:v>5.5261776980869985</c:v>
                </c:pt>
                <c:pt idx="2">
                  <c:v>1.0188386552845767</c:v>
                </c:pt>
                <c:pt idx="3">
                  <c:v>1.4412675172845775</c:v>
                </c:pt>
                <c:pt idx="4">
                  <c:v>1.3329215492845761</c:v>
                </c:pt>
                <c:pt idx="5">
                  <c:v>0.83663648328457563</c:v>
                </c:pt>
                <c:pt idx="6">
                  <c:v>0.67314303928457597</c:v>
                </c:pt>
                <c:pt idx="7">
                  <c:v>1.3498702392864397</c:v>
                </c:pt>
                <c:pt idx="8">
                  <c:v>0.70941754728457818</c:v>
                </c:pt>
                <c:pt idx="9">
                  <c:v>4.9430723089984605</c:v>
                </c:pt>
                <c:pt idx="10">
                  <c:v>1.7937095069993885</c:v>
                </c:pt>
                <c:pt idx="11">
                  <c:v>1.2085088429984607</c:v>
                </c:pt>
                <c:pt idx="12">
                  <c:v>2.0580843149993888</c:v>
                </c:pt>
                <c:pt idx="13">
                  <c:v>1.3415646249993878</c:v>
                </c:pt>
                <c:pt idx="14">
                  <c:v>1.4799389209993896</c:v>
                </c:pt>
                <c:pt idx="15">
                  <c:v>1.9507038109975257</c:v>
                </c:pt>
                <c:pt idx="16">
                  <c:v>2.0448352808154886</c:v>
                </c:pt>
                <c:pt idx="17">
                  <c:v>4.3118216648145573</c:v>
                </c:pt>
                <c:pt idx="18">
                  <c:v>12.737456120815484</c:v>
                </c:pt>
                <c:pt idx="19">
                  <c:v>8.6795645528154886</c:v>
                </c:pt>
                <c:pt idx="20">
                  <c:v>0.63787914281455593</c:v>
                </c:pt>
                <c:pt idx="21">
                  <c:v>3.61111934681642</c:v>
                </c:pt>
                <c:pt idx="22">
                  <c:v>14.42095846081456</c:v>
                </c:pt>
                <c:pt idx="23">
                  <c:v>8.6421926085703387</c:v>
                </c:pt>
                <c:pt idx="24">
                  <c:v>1.5996729785712704</c:v>
                </c:pt>
                <c:pt idx="25">
                  <c:v>0.86446228857127061</c:v>
                </c:pt>
                <c:pt idx="26">
                  <c:v>6.8627261985703409</c:v>
                </c:pt>
                <c:pt idx="27">
                  <c:v>1.2790894625712717</c:v>
                </c:pt>
                <c:pt idx="28">
                  <c:v>7.5367625565703422</c:v>
                </c:pt>
                <c:pt idx="29">
                  <c:v>16.581237981614105</c:v>
                </c:pt>
                <c:pt idx="30">
                  <c:v>8.7315964332490115</c:v>
                </c:pt>
                <c:pt idx="31">
                  <c:v>3.7828873652471482</c:v>
                </c:pt>
                <c:pt idx="32">
                  <c:v>0.90883960924807983</c:v>
                </c:pt>
                <c:pt idx="33">
                  <c:v>1.0499202512480805</c:v>
                </c:pt>
                <c:pt idx="34">
                  <c:v>0.80755490724715129</c:v>
                </c:pt>
                <c:pt idx="35">
                  <c:v>1.2218452492471479</c:v>
                </c:pt>
                <c:pt idx="36">
                  <c:v>1.0894917012471488</c:v>
                </c:pt>
                <c:pt idx="37">
                  <c:v>2.8869032931076291</c:v>
                </c:pt>
                <c:pt idx="38">
                  <c:v>14.760340259105767</c:v>
                </c:pt>
                <c:pt idx="39">
                  <c:v>21.033168040284398</c:v>
                </c:pt>
                <c:pt idx="40">
                  <c:v>13.339951817105764</c:v>
                </c:pt>
                <c:pt idx="41">
                  <c:v>3.9322403651076274</c:v>
                </c:pt>
                <c:pt idx="42">
                  <c:v>5.1425005751057649</c:v>
                </c:pt>
                <c:pt idx="43">
                  <c:v>15.42366311510763</c:v>
                </c:pt>
                <c:pt idx="44">
                  <c:v>12.349760605496158</c:v>
                </c:pt>
                <c:pt idx="45">
                  <c:v>21.033168040284398</c:v>
                </c:pt>
                <c:pt idx="46">
                  <c:v>21.033168040284398</c:v>
                </c:pt>
                <c:pt idx="47">
                  <c:v>16.074023705495222</c:v>
                </c:pt>
                <c:pt idx="48">
                  <c:v>13.853308805496155</c:v>
                </c:pt>
                <c:pt idx="49">
                  <c:v>21.033168040284398</c:v>
                </c:pt>
                <c:pt idx="50">
                  <c:v>21.033168040284398</c:v>
                </c:pt>
                <c:pt idx="51">
                  <c:v>18.91056866332821</c:v>
                </c:pt>
                <c:pt idx="52">
                  <c:v>15.011955983329143</c:v>
                </c:pt>
                <c:pt idx="53">
                  <c:v>15.385728020327274</c:v>
                </c:pt>
                <c:pt idx="54">
                  <c:v>7.3847436263291382</c:v>
                </c:pt>
                <c:pt idx="55">
                  <c:v>1.3258039603282086</c:v>
                </c:pt>
                <c:pt idx="56">
                  <c:v>1.1169635263272795</c:v>
                </c:pt>
                <c:pt idx="57">
                  <c:v>0.78786596332913905</c:v>
                </c:pt>
                <c:pt idx="58">
                  <c:v>0.62199482457556587</c:v>
                </c:pt>
                <c:pt idx="59">
                  <c:v>1.5908444845746343</c:v>
                </c:pt>
                <c:pt idx="60">
                  <c:v>15.933703672575568</c:v>
                </c:pt>
                <c:pt idx="61">
                  <c:v>11.227034907575566</c:v>
                </c:pt>
                <c:pt idx="62">
                  <c:v>7.9707422325755672</c:v>
                </c:pt>
                <c:pt idx="63">
                  <c:v>20.891594586575568</c:v>
                </c:pt>
                <c:pt idx="64">
                  <c:v>16.433540057575566</c:v>
                </c:pt>
                <c:pt idx="65">
                  <c:v>8.6749098880381279</c:v>
                </c:pt>
                <c:pt idx="66">
                  <c:v>9.3689522890390577</c:v>
                </c:pt>
                <c:pt idx="67">
                  <c:v>13.773585029038127</c:v>
                </c:pt>
                <c:pt idx="68">
                  <c:v>5.7188718090381263</c:v>
                </c:pt>
                <c:pt idx="69">
                  <c:v>4.7329473290381268</c:v>
                </c:pt>
                <c:pt idx="70">
                  <c:v>14.908775329039058</c:v>
                </c:pt>
                <c:pt idx="71">
                  <c:v>11.686731429039057</c:v>
                </c:pt>
                <c:pt idx="72">
                  <c:v>8.0333308843297484</c:v>
                </c:pt>
                <c:pt idx="73">
                  <c:v>13.818515744328819</c:v>
                </c:pt>
                <c:pt idx="74">
                  <c:v>13.067054888329748</c:v>
                </c:pt>
                <c:pt idx="75">
                  <c:v>8.1490059843288183</c:v>
                </c:pt>
                <c:pt idx="76">
                  <c:v>9.3695336443297492</c:v>
                </c:pt>
                <c:pt idx="77">
                  <c:v>13.885516124329747</c:v>
                </c:pt>
                <c:pt idx="78">
                  <c:v>13.979799504328817</c:v>
                </c:pt>
                <c:pt idx="79">
                  <c:v>36.042525623746585</c:v>
                </c:pt>
                <c:pt idx="80">
                  <c:v>41.704179443866899</c:v>
                </c:pt>
                <c:pt idx="81">
                  <c:v>41.704179443866899</c:v>
                </c:pt>
                <c:pt idx="82">
                  <c:v>41.704179443866899</c:v>
                </c:pt>
                <c:pt idx="83">
                  <c:v>41.704179443866899</c:v>
                </c:pt>
                <c:pt idx="84">
                  <c:v>41.704179443866899</c:v>
                </c:pt>
                <c:pt idx="85">
                  <c:v>41.704179443866899</c:v>
                </c:pt>
                <c:pt idx="86">
                  <c:v>41.704179443866899</c:v>
                </c:pt>
                <c:pt idx="87">
                  <c:v>41.704179443866899</c:v>
                </c:pt>
                <c:pt idx="88">
                  <c:v>41.704179443866899</c:v>
                </c:pt>
                <c:pt idx="89">
                  <c:v>41.704179443866899</c:v>
                </c:pt>
                <c:pt idx="90">
                  <c:v>41.704179443866899</c:v>
                </c:pt>
                <c:pt idx="91">
                  <c:v>41.704179443866899</c:v>
                </c:pt>
                <c:pt idx="92">
                  <c:v>55.130181238325342</c:v>
                </c:pt>
                <c:pt idx="93">
                  <c:v>48.506123542046467</c:v>
                </c:pt>
                <c:pt idx="94">
                  <c:v>49.718320378047402</c:v>
                </c:pt>
                <c:pt idx="95">
                  <c:v>46.650063326046464</c:v>
                </c:pt>
                <c:pt idx="96">
                  <c:v>40.67551791804739</c:v>
                </c:pt>
                <c:pt idx="97">
                  <c:v>40.382972262046458</c:v>
                </c:pt>
                <c:pt idx="98">
                  <c:v>48.894716262047396</c:v>
                </c:pt>
                <c:pt idx="99">
                  <c:v>44.898839198047398</c:v>
                </c:pt>
                <c:pt idx="100">
                  <c:v>40.248126950567581</c:v>
                </c:pt>
                <c:pt idx="101">
                  <c:v>42.249594190569447</c:v>
                </c:pt>
                <c:pt idx="102">
                  <c:v>35.319905954567588</c:v>
                </c:pt>
                <c:pt idx="103">
                  <c:v>33.268927706570381</c:v>
                </c:pt>
                <c:pt idx="104">
                  <c:v>36.046191154565719</c:v>
                </c:pt>
                <c:pt idx="105">
                  <c:v>40.401686802569451</c:v>
                </c:pt>
                <c:pt idx="106">
                  <c:v>36.647924542569449</c:v>
                </c:pt>
                <c:pt idx="107">
                  <c:v>50.92107846073597</c:v>
                </c:pt>
                <c:pt idx="108">
                  <c:v>54.079362809736899</c:v>
                </c:pt>
                <c:pt idx="109">
                  <c:v>62.311454867738767</c:v>
                </c:pt>
                <c:pt idx="110">
                  <c:v>54.486124876736902</c:v>
                </c:pt>
                <c:pt idx="111">
                  <c:v>53.590608580737836</c:v>
                </c:pt>
                <c:pt idx="112">
                  <c:v>62.19546324073783</c:v>
                </c:pt>
                <c:pt idx="113">
                  <c:v>73.662484316736894</c:v>
                </c:pt>
                <c:pt idx="114">
                  <c:v>83.437278222405467</c:v>
                </c:pt>
                <c:pt idx="115">
                  <c:v>83.437278222405467</c:v>
                </c:pt>
                <c:pt idx="116">
                  <c:v>83.437278222405467</c:v>
                </c:pt>
                <c:pt idx="117">
                  <c:v>83.437278222405467</c:v>
                </c:pt>
                <c:pt idx="118">
                  <c:v>83.437278222405467</c:v>
                </c:pt>
                <c:pt idx="119">
                  <c:v>83.437278222405467</c:v>
                </c:pt>
                <c:pt idx="120">
                  <c:v>83.437278222405467</c:v>
                </c:pt>
                <c:pt idx="121">
                  <c:v>78.135611493811084</c:v>
                </c:pt>
                <c:pt idx="122">
                  <c:v>70.928567722812019</c:v>
                </c:pt>
                <c:pt idx="123">
                  <c:v>76.552537708811087</c:v>
                </c:pt>
                <c:pt idx="124">
                  <c:v>79.19663666181016</c:v>
                </c:pt>
                <c:pt idx="125">
                  <c:v>77.386342661811085</c:v>
                </c:pt>
                <c:pt idx="126">
                  <c:v>74.9116890218111</c:v>
                </c:pt>
                <c:pt idx="127">
                  <c:v>73.992880701812012</c:v>
                </c:pt>
                <c:pt idx="128">
                  <c:v>83.487556462748103</c:v>
                </c:pt>
                <c:pt idx="129">
                  <c:v>78.386562502751829</c:v>
                </c:pt>
                <c:pt idx="130">
                  <c:v>81.364727742749963</c:v>
                </c:pt>
                <c:pt idx="131">
                  <c:v>65.846046131749958</c:v>
                </c:pt>
                <c:pt idx="132">
                  <c:v>67.880276181749039</c:v>
                </c:pt>
                <c:pt idx="133">
                  <c:v>74.291155034749977</c:v>
                </c:pt>
                <c:pt idx="134">
                  <c:v>101.93849131074995</c:v>
                </c:pt>
                <c:pt idx="135">
                  <c:v>108.10243370537623</c:v>
                </c:pt>
                <c:pt idx="136">
                  <c:v>108.10243370537623</c:v>
                </c:pt>
                <c:pt idx="137">
                  <c:v>108.10243370537623</c:v>
                </c:pt>
                <c:pt idx="138">
                  <c:v>108.10243370537623</c:v>
                </c:pt>
                <c:pt idx="139">
                  <c:v>108.10243370537623</c:v>
                </c:pt>
                <c:pt idx="140">
                  <c:v>108.10243370537623</c:v>
                </c:pt>
                <c:pt idx="141">
                  <c:v>108.10243370537623</c:v>
                </c:pt>
                <c:pt idx="142">
                  <c:v>108.10243370537623</c:v>
                </c:pt>
                <c:pt idx="143">
                  <c:v>108.10243370537623</c:v>
                </c:pt>
                <c:pt idx="144">
                  <c:v>108.10243370537623</c:v>
                </c:pt>
                <c:pt idx="145">
                  <c:v>108.10243370537623</c:v>
                </c:pt>
                <c:pt idx="146">
                  <c:v>108.10243370537623</c:v>
                </c:pt>
                <c:pt idx="147">
                  <c:v>108.10243370537623</c:v>
                </c:pt>
                <c:pt idx="148">
                  <c:v>108.10243370537623</c:v>
                </c:pt>
                <c:pt idx="149">
                  <c:v>108.10243370537623</c:v>
                </c:pt>
                <c:pt idx="150">
                  <c:v>108.10243370537623</c:v>
                </c:pt>
                <c:pt idx="151">
                  <c:v>108.10243370537623</c:v>
                </c:pt>
                <c:pt idx="152">
                  <c:v>108.10243370537623</c:v>
                </c:pt>
                <c:pt idx="153">
                  <c:v>119.44455644829111</c:v>
                </c:pt>
                <c:pt idx="154">
                  <c:v>119.44455644829111</c:v>
                </c:pt>
                <c:pt idx="155">
                  <c:v>119.44455644829111</c:v>
                </c:pt>
                <c:pt idx="156">
                  <c:v>119.44455644829111</c:v>
                </c:pt>
                <c:pt idx="157">
                  <c:v>119.44455644829111</c:v>
                </c:pt>
                <c:pt idx="158">
                  <c:v>119.44455644829111</c:v>
                </c:pt>
                <c:pt idx="159">
                  <c:v>119.44455644829111</c:v>
                </c:pt>
                <c:pt idx="160">
                  <c:v>119.44455644829111</c:v>
                </c:pt>
                <c:pt idx="161">
                  <c:v>119.44455644829111</c:v>
                </c:pt>
                <c:pt idx="162">
                  <c:v>119.44455644829111</c:v>
                </c:pt>
                <c:pt idx="163">
                  <c:v>119.44455644829111</c:v>
                </c:pt>
                <c:pt idx="164">
                  <c:v>119.44455644829111</c:v>
                </c:pt>
                <c:pt idx="165">
                  <c:v>119.44455644829111</c:v>
                </c:pt>
                <c:pt idx="166">
                  <c:v>119.44455644829111</c:v>
                </c:pt>
                <c:pt idx="167">
                  <c:v>119.44455644829111</c:v>
                </c:pt>
                <c:pt idx="168">
                  <c:v>119.44455644829111</c:v>
                </c:pt>
                <c:pt idx="169">
                  <c:v>119.44455644829111</c:v>
                </c:pt>
                <c:pt idx="170">
                  <c:v>119.44455644829111</c:v>
                </c:pt>
                <c:pt idx="171">
                  <c:v>119.44455644829111</c:v>
                </c:pt>
                <c:pt idx="172">
                  <c:v>119.44455644829111</c:v>
                </c:pt>
                <c:pt idx="173">
                  <c:v>119.44455644829111</c:v>
                </c:pt>
                <c:pt idx="174">
                  <c:v>119.44455644829111</c:v>
                </c:pt>
                <c:pt idx="175">
                  <c:v>119.44455644829111</c:v>
                </c:pt>
                <c:pt idx="176">
                  <c:v>119.44455644829111</c:v>
                </c:pt>
                <c:pt idx="177">
                  <c:v>119.44455644829111</c:v>
                </c:pt>
                <c:pt idx="178">
                  <c:v>119.44455644829111</c:v>
                </c:pt>
                <c:pt idx="179">
                  <c:v>119.44455644829111</c:v>
                </c:pt>
                <c:pt idx="180">
                  <c:v>118.75098253891976</c:v>
                </c:pt>
                <c:pt idx="181">
                  <c:v>117.44109541892162</c:v>
                </c:pt>
                <c:pt idx="182">
                  <c:v>119.44455644829111</c:v>
                </c:pt>
                <c:pt idx="183">
                  <c:v>119.44455644829111</c:v>
                </c:pt>
                <c:pt idx="184">
                  <c:v>109.69644377138364</c:v>
                </c:pt>
                <c:pt idx="185">
                  <c:v>110.93907483538176</c:v>
                </c:pt>
                <c:pt idx="186">
                  <c:v>115.45928817137805</c:v>
                </c:pt>
                <c:pt idx="187">
                  <c:v>67.379530903383639</c:v>
                </c:pt>
                <c:pt idx="188">
                  <c:v>35.286046567381774</c:v>
                </c:pt>
                <c:pt idx="189">
                  <c:v>54.936889847379902</c:v>
                </c:pt>
                <c:pt idx="190">
                  <c:v>98.663010611379917</c:v>
                </c:pt>
                <c:pt idx="191">
                  <c:v>105.74671553278</c:v>
                </c:pt>
                <c:pt idx="192">
                  <c:v>90.159075136778128</c:v>
                </c:pt>
                <c:pt idx="193">
                  <c:v>92.669122980778141</c:v>
                </c:pt>
                <c:pt idx="194">
                  <c:v>63.645498124776275</c:v>
                </c:pt>
                <c:pt idx="195">
                  <c:v>58.624108388780002</c:v>
                </c:pt>
                <c:pt idx="196">
                  <c:v>73.806724304778143</c:v>
                </c:pt>
                <c:pt idx="197">
                  <c:v>62.580834532776279</c:v>
                </c:pt>
                <c:pt idx="198">
                  <c:v>73.77204675838793</c:v>
                </c:pt>
                <c:pt idx="199">
                  <c:v>76.179004566387931</c:v>
                </c:pt>
                <c:pt idx="200">
                  <c:v>60.705458206387938</c:v>
                </c:pt>
                <c:pt idx="201">
                  <c:v>55.492423114384202</c:v>
                </c:pt>
                <c:pt idx="202">
                  <c:v>47.155717002386076</c:v>
                </c:pt>
                <c:pt idx="203">
                  <c:v>55.316829946389802</c:v>
                </c:pt>
                <c:pt idx="204">
                  <c:v>69.958321530386073</c:v>
                </c:pt>
                <c:pt idx="205">
                  <c:v>79.308118382491884</c:v>
                </c:pt>
                <c:pt idx="206">
                  <c:v>71.608538294493741</c:v>
                </c:pt>
                <c:pt idx="207">
                  <c:v>87.803712022493741</c:v>
                </c:pt>
                <c:pt idx="208">
                  <c:v>79.125568238490018</c:v>
                </c:pt>
                <c:pt idx="209">
                  <c:v>40.344502714493743</c:v>
                </c:pt>
                <c:pt idx="210">
                  <c:v>42.078752766493743</c:v>
                </c:pt>
                <c:pt idx="211">
                  <c:v>59.996479074493742</c:v>
                </c:pt>
                <c:pt idx="212">
                  <c:v>64.10523624068739</c:v>
                </c:pt>
                <c:pt idx="213">
                  <c:v>65.83015458468553</c:v>
                </c:pt>
                <c:pt idx="214">
                  <c:v>63.859525172687398</c:v>
                </c:pt>
                <c:pt idx="215">
                  <c:v>68.86496240868739</c:v>
                </c:pt>
                <c:pt idx="216">
                  <c:v>73.302184176687405</c:v>
                </c:pt>
                <c:pt idx="217">
                  <c:v>65.163631980683675</c:v>
                </c:pt>
                <c:pt idx="218">
                  <c:v>29.740005709689257</c:v>
                </c:pt>
                <c:pt idx="219">
                  <c:v>84.36723091823626</c:v>
                </c:pt>
                <c:pt idx="220">
                  <c:v>81.922153380236267</c:v>
                </c:pt>
                <c:pt idx="221">
                  <c:v>75.499652818238133</c:v>
                </c:pt>
                <c:pt idx="222">
                  <c:v>73.835660547238135</c:v>
                </c:pt>
                <c:pt idx="223">
                  <c:v>92.418126339236281</c:v>
                </c:pt>
                <c:pt idx="224">
                  <c:v>82.977678331234401</c:v>
                </c:pt>
                <c:pt idx="225">
                  <c:v>92.246185647236274</c:v>
                </c:pt>
                <c:pt idx="226">
                  <c:v>124.45874304481936</c:v>
                </c:pt>
                <c:pt idx="227">
                  <c:v>96.08210055681937</c:v>
                </c:pt>
                <c:pt idx="228">
                  <c:v>91.725363812819353</c:v>
                </c:pt>
                <c:pt idx="229">
                  <c:v>103.30339391681936</c:v>
                </c:pt>
                <c:pt idx="230">
                  <c:v>95.547195064821224</c:v>
                </c:pt>
                <c:pt idx="231">
                  <c:v>113.42181727281749</c:v>
                </c:pt>
                <c:pt idx="232">
                  <c:v>112.91716830081937</c:v>
                </c:pt>
                <c:pt idx="233">
                  <c:v>85.710857835179567</c:v>
                </c:pt>
                <c:pt idx="234">
                  <c:v>75.546131003183305</c:v>
                </c:pt>
                <c:pt idx="235">
                  <c:v>72.836720667177715</c:v>
                </c:pt>
                <c:pt idx="236">
                  <c:v>62.203547844181436</c:v>
                </c:pt>
                <c:pt idx="237">
                  <c:v>48.055249123179571</c:v>
                </c:pt>
                <c:pt idx="238">
                  <c:v>85.30980674318144</c:v>
                </c:pt>
                <c:pt idx="239">
                  <c:v>98.447594666181445</c:v>
                </c:pt>
                <c:pt idx="240">
                  <c:v>64.740996202706128</c:v>
                </c:pt>
                <c:pt idx="241">
                  <c:v>59.034043382707992</c:v>
                </c:pt>
                <c:pt idx="242">
                  <c:v>53.334923355709854</c:v>
                </c:pt>
                <c:pt idx="243">
                  <c:v>42.505969209706137</c:v>
                </c:pt>
                <c:pt idx="244">
                  <c:v>36.476638470707989</c:v>
                </c:pt>
                <c:pt idx="245">
                  <c:v>71.611008515707994</c:v>
                </c:pt>
                <c:pt idx="246">
                  <c:v>57.266473254709851</c:v>
                </c:pt>
                <c:pt idx="247">
                  <c:v>64.603759284221596</c:v>
                </c:pt>
                <c:pt idx="248">
                  <c:v>46.726079355221593</c:v>
                </c:pt>
                <c:pt idx="249">
                  <c:v>37.478633657221593</c:v>
                </c:pt>
                <c:pt idx="250">
                  <c:v>46.020135151223457</c:v>
                </c:pt>
                <c:pt idx="251">
                  <c:v>35.09948877622346</c:v>
                </c:pt>
                <c:pt idx="252">
                  <c:v>30.006190424221597</c:v>
                </c:pt>
                <c:pt idx="253">
                  <c:v>50.323072453221599</c:v>
                </c:pt>
                <c:pt idx="254">
                  <c:v>26.623062863002275</c:v>
                </c:pt>
                <c:pt idx="255">
                  <c:v>33.466141938004135</c:v>
                </c:pt>
                <c:pt idx="256">
                  <c:v>32.08791668300227</c:v>
                </c:pt>
                <c:pt idx="257">
                  <c:v>26.979737495002272</c:v>
                </c:pt>
                <c:pt idx="258">
                  <c:v>23.588962971002271</c:v>
                </c:pt>
                <c:pt idx="259">
                  <c:v>40.393026851002276</c:v>
                </c:pt>
                <c:pt idx="260">
                  <c:v>41.699059407002281</c:v>
                </c:pt>
                <c:pt idx="261">
                  <c:v>38.472197478523015</c:v>
                </c:pt>
                <c:pt idx="262">
                  <c:v>44.615145438528607</c:v>
                </c:pt>
                <c:pt idx="263">
                  <c:v>42.979558294528601</c:v>
                </c:pt>
                <c:pt idx="264">
                  <c:v>32.306351322524876</c:v>
                </c:pt>
                <c:pt idx="265">
                  <c:v>16.132600974524877</c:v>
                </c:pt>
                <c:pt idx="266">
                  <c:v>34.184818114526735</c:v>
                </c:pt>
                <c:pt idx="267">
                  <c:v>34.273789814526737</c:v>
                </c:pt>
                <c:pt idx="268">
                  <c:v>47.842968063296354</c:v>
                </c:pt>
                <c:pt idx="269">
                  <c:v>51.853474083296355</c:v>
                </c:pt>
                <c:pt idx="270">
                  <c:v>52.04790482730008</c:v>
                </c:pt>
                <c:pt idx="271">
                  <c:v>40.591967135296358</c:v>
                </c:pt>
                <c:pt idx="272">
                  <c:v>28.057187235298219</c:v>
                </c:pt>
                <c:pt idx="273">
                  <c:v>19.092487231298218</c:v>
                </c:pt>
                <c:pt idx="274">
                  <c:v>39.405853023296359</c:v>
                </c:pt>
                <c:pt idx="275">
                  <c:v>24.250388117605894</c:v>
                </c:pt>
                <c:pt idx="276">
                  <c:v>29.79439370560403</c:v>
                </c:pt>
                <c:pt idx="277">
                  <c:v>35.535471725605895</c:v>
                </c:pt>
                <c:pt idx="278">
                  <c:v>22.351450693602171</c:v>
                </c:pt>
                <c:pt idx="279">
                  <c:v>20.944393357607762</c:v>
                </c:pt>
                <c:pt idx="280">
                  <c:v>34.737667977604033</c:v>
                </c:pt>
                <c:pt idx="281">
                  <c:v>23.205484058604029</c:v>
                </c:pt>
                <c:pt idx="282">
                  <c:v>30.853679723611844</c:v>
                </c:pt>
                <c:pt idx="283">
                  <c:v>26.683611412613704</c:v>
                </c:pt>
                <c:pt idx="284">
                  <c:v>24.764966420613703</c:v>
                </c:pt>
                <c:pt idx="285">
                  <c:v>14.925892304609981</c:v>
                </c:pt>
                <c:pt idx="286">
                  <c:v>12.596784300613704</c:v>
                </c:pt>
                <c:pt idx="287">
                  <c:v>19.712968096613704</c:v>
                </c:pt>
                <c:pt idx="288">
                  <c:v>16.339714832609978</c:v>
                </c:pt>
                <c:pt idx="289">
                  <c:v>12.398112724485971</c:v>
                </c:pt>
                <c:pt idx="290">
                  <c:v>16.378724560484109</c:v>
                </c:pt>
                <c:pt idx="291">
                  <c:v>22.089085252485972</c:v>
                </c:pt>
                <c:pt idx="292">
                  <c:v>20.208816392484106</c:v>
                </c:pt>
                <c:pt idx="293">
                  <c:v>23.568624800484113</c:v>
                </c:pt>
                <c:pt idx="294">
                  <c:v>46.343368824487833</c:v>
                </c:pt>
                <c:pt idx="295">
                  <c:v>35.955817148484108</c:v>
                </c:pt>
                <c:pt idx="296">
                  <c:v>37.389239182011075</c:v>
                </c:pt>
                <c:pt idx="297">
                  <c:v>31.240622650009207</c:v>
                </c:pt>
                <c:pt idx="298">
                  <c:v>26.460302566012935</c:v>
                </c:pt>
                <c:pt idx="299">
                  <c:v>36.116081978012929</c:v>
                </c:pt>
                <c:pt idx="300">
                  <c:v>27.369462378011072</c:v>
                </c:pt>
                <c:pt idx="301">
                  <c:v>38.020336738009206</c:v>
                </c:pt>
                <c:pt idx="302">
                  <c:v>53.465328844011069</c:v>
                </c:pt>
                <c:pt idx="303">
                  <c:v>50.24981133089922</c:v>
                </c:pt>
                <c:pt idx="304">
                  <c:v>60.937387178901076</c:v>
                </c:pt>
                <c:pt idx="305">
                  <c:v>61.701120250901077</c:v>
                </c:pt>
                <c:pt idx="306">
                  <c:v>40.845150482899221</c:v>
                </c:pt>
                <c:pt idx="307">
                  <c:v>32.963007770899218</c:v>
                </c:pt>
                <c:pt idx="308">
                  <c:v>59.218896934901075</c:v>
                </c:pt>
                <c:pt idx="309">
                  <c:v>56.801369274899216</c:v>
                </c:pt>
                <c:pt idx="310">
                  <c:v>62.091495991055417</c:v>
                </c:pt>
                <c:pt idx="311">
                  <c:v>62.091495991055417</c:v>
                </c:pt>
                <c:pt idx="312">
                  <c:v>62.091495991055417</c:v>
                </c:pt>
                <c:pt idx="313">
                  <c:v>60.540883828859513</c:v>
                </c:pt>
                <c:pt idx="314">
                  <c:v>51.992408908859517</c:v>
                </c:pt>
                <c:pt idx="315">
                  <c:v>62.091495991055417</c:v>
                </c:pt>
                <c:pt idx="316">
                  <c:v>62.091495991055417</c:v>
                </c:pt>
                <c:pt idx="317">
                  <c:v>61.628951758491617</c:v>
                </c:pt>
                <c:pt idx="318">
                  <c:v>62.091495991055417</c:v>
                </c:pt>
                <c:pt idx="319">
                  <c:v>62.091495991055417</c:v>
                </c:pt>
                <c:pt idx="320">
                  <c:v>56.597899126493481</c:v>
                </c:pt>
                <c:pt idx="321">
                  <c:v>40.729862390491625</c:v>
                </c:pt>
                <c:pt idx="322">
                  <c:v>62.091495991055417</c:v>
                </c:pt>
                <c:pt idx="323">
                  <c:v>62.091495991055417</c:v>
                </c:pt>
                <c:pt idx="324">
                  <c:v>62.091495991055417</c:v>
                </c:pt>
                <c:pt idx="325">
                  <c:v>61.625633239560862</c:v>
                </c:pt>
                <c:pt idx="326">
                  <c:v>56.721971815560863</c:v>
                </c:pt>
                <c:pt idx="327">
                  <c:v>45.663226307560862</c:v>
                </c:pt>
                <c:pt idx="328">
                  <c:v>40.228100859559</c:v>
                </c:pt>
                <c:pt idx="329">
                  <c:v>49.799011407560869</c:v>
                </c:pt>
                <c:pt idx="330">
                  <c:v>61.207646259558999</c:v>
                </c:pt>
                <c:pt idx="331">
                  <c:v>37.413587723792915</c:v>
                </c:pt>
                <c:pt idx="332">
                  <c:v>17.915863911791057</c:v>
                </c:pt>
                <c:pt idx="333">
                  <c:v>22.713463347792917</c:v>
                </c:pt>
                <c:pt idx="334">
                  <c:v>11.057603951792917</c:v>
                </c:pt>
                <c:pt idx="335">
                  <c:v>12.640831087792918</c:v>
                </c:pt>
                <c:pt idx="336">
                  <c:v>25.848530035791061</c:v>
                </c:pt>
                <c:pt idx="337">
                  <c:v>23.342886199792918</c:v>
                </c:pt>
                <c:pt idx="338">
                  <c:v>26.013846156998653</c:v>
                </c:pt>
                <c:pt idx="339">
                  <c:v>26.377939548998651</c:v>
                </c:pt>
                <c:pt idx="340">
                  <c:v>17.550853412998652</c:v>
                </c:pt>
                <c:pt idx="341">
                  <c:v>15.252594685000513</c:v>
                </c:pt>
                <c:pt idx="342">
                  <c:v>10.95120852899865</c:v>
                </c:pt>
                <c:pt idx="343">
                  <c:v>26.601704529721381</c:v>
                </c:pt>
                <c:pt idx="344">
                  <c:v>26.601704529721381</c:v>
                </c:pt>
                <c:pt idx="345">
                  <c:v>14.402760333087565</c:v>
                </c:pt>
                <c:pt idx="346">
                  <c:v>10.548450363085699</c:v>
                </c:pt>
                <c:pt idx="347">
                  <c:v>5.0072190490875581</c:v>
                </c:pt>
                <c:pt idx="348">
                  <c:v>1.2442010510875625</c:v>
                </c:pt>
                <c:pt idx="349">
                  <c:v>1.3627097760875622</c:v>
                </c:pt>
                <c:pt idx="350">
                  <c:v>9.6227560880875611</c:v>
                </c:pt>
                <c:pt idx="351">
                  <c:v>21.350697024087559</c:v>
                </c:pt>
                <c:pt idx="352">
                  <c:v>14.805249948133191</c:v>
                </c:pt>
                <c:pt idx="353">
                  <c:v>4.4855053001350536</c:v>
                </c:pt>
                <c:pt idx="354">
                  <c:v>2.8683411081313244</c:v>
                </c:pt>
                <c:pt idx="355">
                  <c:v>3.4894988281331898</c:v>
                </c:pt>
                <c:pt idx="356">
                  <c:v>0.74367702413319059</c:v>
                </c:pt>
                <c:pt idx="357">
                  <c:v>2.4391617521331863</c:v>
                </c:pt>
                <c:pt idx="358">
                  <c:v>1.3738553881341213</c:v>
                </c:pt>
                <c:pt idx="359">
                  <c:v>6.9060940918694032</c:v>
                </c:pt>
                <c:pt idx="360">
                  <c:v>4.8536661118684714</c:v>
                </c:pt>
                <c:pt idx="361">
                  <c:v>6.8787281798703335</c:v>
                </c:pt>
                <c:pt idx="362">
                  <c:v>3.8767496798684733</c:v>
                </c:pt>
                <c:pt idx="363">
                  <c:v>1.4308949198694063</c:v>
                </c:pt>
                <c:pt idx="364">
                  <c:v>1.6952542158694051</c:v>
                </c:pt>
                <c:pt idx="365">
                  <c:v>2.0567678918694039</c:v>
                </c:pt>
                <c:pt idx="366">
                  <c:v>3.1671972764460805</c:v>
                </c:pt>
                <c:pt idx="367">
                  <c:v>1.259964076450742</c:v>
                </c:pt>
                <c:pt idx="368">
                  <c:v>1.4914715644470162</c:v>
                </c:pt>
                <c:pt idx="369">
                  <c:v>2.0794868124498098</c:v>
                </c:pt>
                <c:pt idx="370">
                  <c:v>1.3288751524479485</c:v>
                </c:pt>
                <c:pt idx="371">
                  <c:v>1.2214171964488778</c:v>
                </c:pt>
                <c:pt idx="372">
                  <c:v>5.6127602324488759</c:v>
                </c:pt>
                <c:pt idx="373">
                  <c:v>10.558502378786354</c:v>
                </c:pt>
                <c:pt idx="374">
                  <c:v>1.162073298789146</c:v>
                </c:pt>
                <c:pt idx="375">
                  <c:v>5.9386223107863483</c:v>
                </c:pt>
                <c:pt idx="376">
                  <c:v>1.1942129507872814</c:v>
                </c:pt>
                <c:pt idx="377">
                  <c:v>1.3534781667872813</c:v>
                </c:pt>
                <c:pt idx="378">
                  <c:v>1.2208629467872816</c:v>
                </c:pt>
                <c:pt idx="379">
                  <c:v>1.4380009587863496</c:v>
                </c:pt>
                <c:pt idx="380">
                  <c:v>1.8177414894848845</c:v>
                </c:pt>
                <c:pt idx="381">
                  <c:v>1.2516218494886089</c:v>
                </c:pt>
                <c:pt idx="382">
                  <c:v>2.0038083974848853</c:v>
                </c:pt>
                <c:pt idx="383">
                  <c:v>1.3961793294867457</c:v>
                </c:pt>
                <c:pt idx="384">
                  <c:v>1.4214085774867453</c:v>
                </c:pt>
                <c:pt idx="385">
                  <c:v>1.4009326014848849</c:v>
                </c:pt>
                <c:pt idx="386">
                  <c:v>1.2931128454848804</c:v>
                </c:pt>
                <c:pt idx="387">
                  <c:v>5.8665420599029092</c:v>
                </c:pt>
                <c:pt idx="388">
                  <c:v>1.9923396158991817</c:v>
                </c:pt>
                <c:pt idx="389">
                  <c:v>1.2629584079010456</c:v>
                </c:pt>
                <c:pt idx="390">
                  <c:v>1.3772662439019769</c:v>
                </c:pt>
                <c:pt idx="391">
                  <c:v>1.7928808999001122</c:v>
                </c:pt>
                <c:pt idx="392">
                  <c:v>1.0843151359001131</c:v>
                </c:pt>
                <c:pt idx="393">
                  <c:v>1.9521874078991823</c:v>
                </c:pt>
                <c:pt idx="394">
                  <c:v>2.5609740729217809</c:v>
                </c:pt>
                <c:pt idx="395">
                  <c:v>2.8037950889227141</c:v>
                </c:pt>
                <c:pt idx="396">
                  <c:v>19.901597212921786</c:v>
                </c:pt>
                <c:pt idx="397">
                  <c:v>8.913845752920853</c:v>
                </c:pt>
                <c:pt idx="398">
                  <c:v>9.7827039929199202</c:v>
                </c:pt>
                <c:pt idx="399">
                  <c:v>12.122720236922715</c:v>
                </c:pt>
                <c:pt idx="400">
                  <c:v>19.742828852921782</c:v>
                </c:pt>
                <c:pt idx="401">
                  <c:v>20.220393285105605</c:v>
                </c:pt>
                <c:pt idx="402">
                  <c:v>20.220393285105605</c:v>
                </c:pt>
                <c:pt idx="403">
                  <c:v>20.220393285105605</c:v>
                </c:pt>
                <c:pt idx="404">
                  <c:v>20.220393285105605</c:v>
                </c:pt>
                <c:pt idx="405">
                  <c:v>20.220393285105605</c:v>
                </c:pt>
                <c:pt idx="406">
                  <c:v>20.220393285105605</c:v>
                </c:pt>
                <c:pt idx="407">
                  <c:v>20.220393285105605</c:v>
                </c:pt>
                <c:pt idx="408">
                  <c:v>20.220393285105605</c:v>
                </c:pt>
                <c:pt idx="409">
                  <c:v>18.280564747020158</c:v>
                </c:pt>
                <c:pt idx="410">
                  <c:v>20.220393285105605</c:v>
                </c:pt>
                <c:pt idx="411">
                  <c:v>17.627827146022021</c:v>
                </c:pt>
                <c:pt idx="412">
                  <c:v>9.032721378019227</c:v>
                </c:pt>
                <c:pt idx="413">
                  <c:v>20.220393285105605</c:v>
                </c:pt>
                <c:pt idx="414">
                  <c:v>20.220393285105605</c:v>
                </c:pt>
                <c:pt idx="415">
                  <c:v>20.220393285105605</c:v>
                </c:pt>
                <c:pt idx="416">
                  <c:v>13.364341731411409</c:v>
                </c:pt>
                <c:pt idx="417">
                  <c:v>20.220393285105605</c:v>
                </c:pt>
                <c:pt idx="418">
                  <c:v>17.486814947411407</c:v>
                </c:pt>
                <c:pt idx="419">
                  <c:v>16.463663575408614</c:v>
                </c:pt>
                <c:pt idx="420">
                  <c:v>20.220393285105605</c:v>
                </c:pt>
                <c:pt idx="421">
                  <c:v>20.220393285105605</c:v>
                </c:pt>
                <c:pt idx="422">
                  <c:v>20.220393285105605</c:v>
                </c:pt>
                <c:pt idx="423">
                  <c:v>18.354848873559042</c:v>
                </c:pt>
                <c:pt idx="424">
                  <c:v>20.153751989558106</c:v>
                </c:pt>
                <c:pt idx="425">
                  <c:v>4.0966366895590403</c:v>
                </c:pt>
                <c:pt idx="426">
                  <c:v>2.1574244495590391</c:v>
                </c:pt>
                <c:pt idx="427">
                  <c:v>0.98753413755810837</c:v>
                </c:pt>
                <c:pt idx="428">
                  <c:v>3.2331491695590411</c:v>
                </c:pt>
                <c:pt idx="429">
                  <c:v>7.7389653218427084</c:v>
                </c:pt>
                <c:pt idx="430">
                  <c:v>18.862793646844569</c:v>
                </c:pt>
                <c:pt idx="431">
                  <c:v>21.645349225843638</c:v>
                </c:pt>
                <c:pt idx="432">
                  <c:v>4.6479343218445717</c:v>
                </c:pt>
                <c:pt idx="433">
                  <c:v>2.9888472828436425</c:v>
                </c:pt>
                <c:pt idx="434">
                  <c:v>22.058485284844572</c:v>
                </c:pt>
                <c:pt idx="435">
                  <c:v>23.826062561843639</c:v>
                </c:pt>
                <c:pt idx="436">
                  <c:v>16.235678536526954</c:v>
                </c:pt>
                <c:pt idx="437">
                  <c:v>8.2451969895250876</c:v>
                </c:pt>
                <c:pt idx="438">
                  <c:v>3.3181902715278846</c:v>
                </c:pt>
                <c:pt idx="439">
                  <c:v>11.156382864526954</c:v>
                </c:pt>
                <c:pt idx="440">
                  <c:v>4.9460030605269498</c:v>
                </c:pt>
                <c:pt idx="441">
                  <c:v>27.063808200526953</c:v>
                </c:pt>
                <c:pt idx="442">
                  <c:v>4.8549849325269534</c:v>
                </c:pt>
                <c:pt idx="443">
                  <c:v>40.400211353346023</c:v>
                </c:pt>
                <c:pt idx="444">
                  <c:v>40.400211353346023</c:v>
                </c:pt>
                <c:pt idx="445">
                  <c:v>40.400211353346023</c:v>
                </c:pt>
                <c:pt idx="446">
                  <c:v>40.400211353346023</c:v>
                </c:pt>
                <c:pt idx="447">
                  <c:v>40.400211353346023</c:v>
                </c:pt>
                <c:pt idx="448">
                  <c:v>40.400211353346023</c:v>
                </c:pt>
                <c:pt idx="449">
                  <c:v>40.400211353346023</c:v>
                </c:pt>
                <c:pt idx="450">
                  <c:v>40.400211353346023</c:v>
                </c:pt>
                <c:pt idx="451">
                  <c:v>40.400211353346023</c:v>
                </c:pt>
                <c:pt idx="452">
                  <c:v>40.400211353346023</c:v>
                </c:pt>
                <c:pt idx="453">
                  <c:v>40.400211353346023</c:v>
                </c:pt>
                <c:pt idx="454">
                  <c:v>40.400211353346023</c:v>
                </c:pt>
                <c:pt idx="455">
                  <c:v>40.400211353346023</c:v>
                </c:pt>
                <c:pt idx="456">
                  <c:v>40.400211353346023</c:v>
                </c:pt>
                <c:pt idx="457">
                  <c:v>80.938788836501317</c:v>
                </c:pt>
                <c:pt idx="458">
                  <c:v>80.938788836501317</c:v>
                </c:pt>
                <c:pt idx="459">
                  <c:v>80.938788836501317</c:v>
                </c:pt>
                <c:pt idx="460">
                  <c:v>80.938788836501317</c:v>
                </c:pt>
                <c:pt idx="461">
                  <c:v>80.938788836501317</c:v>
                </c:pt>
                <c:pt idx="462">
                  <c:v>80.938788836501317</c:v>
                </c:pt>
                <c:pt idx="463">
                  <c:v>80.938788836501317</c:v>
                </c:pt>
                <c:pt idx="464">
                  <c:v>80.938788836501317</c:v>
                </c:pt>
                <c:pt idx="465">
                  <c:v>80.938788836501317</c:v>
                </c:pt>
                <c:pt idx="466">
                  <c:v>80.938788836501317</c:v>
                </c:pt>
                <c:pt idx="467">
                  <c:v>80.938788836501317</c:v>
                </c:pt>
                <c:pt idx="468">
                  <c:v>80.938788836501317</c:v>
                </c:pt>
                <c:pt idx="469">
                  <c:v>80.938788836501317</c:v>
                </c:pt>
                <c:pt idx="470">
                  <c:v>80.938788836501317</c:v>
                </c:pt>
                <c:pt idx="471">
                  <c:v>80.938788836501317</c:v>
                </c:pt>
                <c:pt idx="472">
                  <c:v>80.938788836501317</c:v>
                </c:pt>
                <c:pt idx="473">
                  <c:v>80.938788836501317</c:v>
                </c:pt>
                <c:pt idx="474">
                  <c:v>80.938788836501317</c:v>
                </c:pt>
                <c:pt idx="475">
                  <c:v>80.938788836501317</c:v>
                </c:pt>
                <c:pt idx="476">
                  <c:v>80.938788836501317</c:v>
                </c:pt>
                <c:pt idx="477">
                  <c:v>80.938788836501317</c:v>
                </c:pt>
                <c:pt idx="478">
                  <c:v>53.810678812797732</c:v>
                </c:pt>
                <c:pt idx="479">
                  <c:v>68.869514128795871</c:v>
                </c:pt>
                <c:pt idx="480">
                  <c:v>80.938788836501317</c:v>
                </c:pt>
                <c:pt idx="481">
                  <c:v>77.787277240797735</c:v>
                </c:pt>
                <c:pt idx="482">
                  <c:v>80.938788836501317</c:v>
                </c:pt>
                <c:pt idx="483">
                  <c:v>80.938788836501317</c:v>
                </c:pt>
                <c:pt idx="484">
                  <c:v>80.938788836501317</c:v>
                </c:pt>
                <c:pt idx="485">
                  <c:v>80.938788836501317</c:v>
                </c:pt>
                <c:pt idx="486">
                  <c:v>80.938788836501317</c:v>
                </c:pt>
                <c:pt idx="487">
                  <c:v>105.77564059458246</c:v>
                </c:pt>
                <c:pt idx="488">
                  <c:v>105.77564059458246</c:v>
                </c:pt>
                <c:pt idx="489">
                  <c:v>105.77564059458246</c:v>
                </c:pt>
                <c:pt idx="490">
                  <c:v>105.77564059458246</c:v>
                </c:pt>
                <c:pt idx="491">
                  <c:v>105.77564059458246</c:v>
                </c:pt>
                <c:pt idx="492">
                  <c:v>105.77564059458246</c:v>
                </c:pt>
                <c:pt idx="493">
                  <c:v>105.77564059458246</c:v>
                </c:pt>
                <c:pt idx="494">
                  <c:v>105.77564059458246</c:v>
                </c:pt>
                <c:pt idx="495">
                  <c:v>105.77564059458246</c:v>
                </c:pt>
                <c:pt idx="496">
                  <c:v>105.77564059458246</c:v>
                </c:pt>
                <c:pt idx="497">
                  <c:v>105.77564059458246</c:v>
                </c:pt>
                <c:pt idx="498">
                  <c:v>105.77564059458246</c:v>
                </c:pt>
                <c:pt idx="499">
                  <c:v>105.77564059458246</c:v>
                </c:pt>
                <c:pt idx="500">
                  <c:v>105.77564059458246</c:v>
                </c:pt>
                <c:pt idx="501">
                  <c:v>105.77564059458246</c:v>
                </c:pt>
                <c:pt idx="502">
                  <c:v>105.77564059458246</c:v>
                </c:pt>
                <c:pt idx="503">
                  <c:v>105.77564059458246</c:v>
                </c:pt>
                <c:pt idx="504">
                  <c:v>105.77564059458246</c:v>
                </c:pt>
                <c:pt idx="505">
                  <c:v>105.77564059458246</c:v>
                </c:pt>
                <c:pt idx="506">
                  <c:v>90.541645069493569</c:v>
                </c:pt>
                <c:pt idx="507">
                  <c:v>95.428625213493561</c:v>
                </c:pt>
                <c:pt idx="508">
                  <c:v>84.189741525495421</c:v>
                </c:pt>
                <c:pt idx="509">
                  <c:v>81.954695937491707</c:v>
                </c:pt>
                <c:pt idx="510">
                  <c:v>105.69303443349543</c:v>
                </c:pt>
                <c:pt idx="511">
                  <c:v>86.753080425495426</c:v>
                </c:pt>
                <c:pt idx="512">
                  <c:v>105.77564059458246</c:v>
                </c:pt>
                <c:pt idx="513">
                  <c:v>105.77564059458246</c:v>
                </c:pt>
                <c:pt idx="514">
                  <c:v>105.77564059458246</c:v>
                </c:pt>
                <c:pt idx="515">
                  <c:v>105.77564059458246</c:v>
                </c:pt>
                <c:pt idx="516">
                  <c:v>80.772191482146255</c:v>
                </c:pt>
                <c:pt idx="517">
                  <c:v>58.310094374148129</c:v>
                </c:pt>
                <c:pt idx="518">
                  <c:v>43.990629766148125</c:v>
                </c:pt>
                <c:pt idx="519">
                  <c:v>53.376614536146263</c:v>
                </c:pt>
                <c:pt idx="520">
                  <c:v>93.558296938338032</c:v>
                </c:pt>
                <c:pt idx="521">
                  <c:v>117.73333309338341</c:v>
                </c:pt>
                <c:pt idx="522">
                  <c:v>83.489900142339891</c:v>
                </c:pt>
                <c:pt idx="523">
                  <c:v>78.510581654339887</c:v>
                </c:pt>
                <c:pt idx="524">
                  <c:v>89.808458702336168</c:v>
                </c:pt>
                <c:pt idx="525">
                  <c:v>117.73333309338341</c:v>
                </c:pt>
                <c:pt idx="526">
                  <c:v>117.73333309338341</c:v>
                </c:pt>
                <c:pt idx="527">
                  <c:v>117.73333309338341</c:v>
                </c:pt>
                <c:pt idx="528">
                  <c:v>117.73333309338341</c:v>
                </c:pt>
                <c:pt idx="529">
                  <c:v>88.731937729827195</c:v>
                </c:pt>
                <c:pt idx="530">
                  <c:v>99.26450957382535</c:v>
                </c:pt>
                <c:pt idx="531">
                  <c:v>71.107035441827207</c:v>
                </c:pt>
                <c:pt idx="532">
                  <c:v>99.303589133825326</c:v>
                </c:pt>
                <c:pt idx="533">
                  <c:v>74.10610517782905</c:v>
                </c:pt>
                <c:pt idx="534">
                  <c:v>117.73333309338341</c:v>
                </c:pt>
                <c:pt idx="535">
                  <c:v>117.73333309338341</c:v>
                </c:pt>
                <c:pt idx="536">
                  <c:v>117.73333309338341</c:v>
                </c:pt>
                <c:pt idx="537">
                  <c:v>117.73333309338341</c:v>
                </c:pt>
                <c:pt idx="538">
                  <c:v>117.73333309338341</c:v>
                </c:pt>
                <c:pt idx="539">
                  <c:v>117.73333309338341</c:v>
                </c:pt>
                <c:pt idx="540">
                  <c:v>117.73333309338341</c:v>
                </c:pt>
                <c:pt idx="541">
                  <c:v>117.73333309338341</c:v>
                </c:pt>
                <c:pt idx="542">
                  <c:v>117.73333309338341</c:v>
                </c:pt>
                <c:pt idx="543">
                  <c:v>117.73333309338341</c:v>
                </c:pt>
                <c:pt idx="544">
                  <c:v>117.73333309338341</c:v>
                </c:pt>
                <c:pt idx="545">
                  <c:v>117.73333309338341</c:v>
                </c:pt>
                <c:pt idx="546">
                  <c:v>117.73333309338341</c:v>
                </c:pt>
                <c:pt idx="547">
                  <c:v>117.73333309338341</c:v>
                </c:pt>
                <c:pt idx="548">
                  <c:v>117.73333309338341</c:v>
                </c:pt>
                <c:pt idx="549">
                  <c:v>113.61144992513587</c:v>
                </c:pt>
                <c:pt idx="550">
                  <c:v>86.168504877137735</c:v>
                </c:pt>
                <c:pt idx="551">
                  <c:v>68.485321005135859</c:v>
                </c:pt>
                <c:pt idx="552">
                  <c:v>54.309322513139591</c:v>
                </c:pt>
                <c:pt idx="553">
                  <c:v>105.76662061713773</c:v>
                </c:pt>
                <c:pt idx="554">
                  <c:v>101.06598587713586</c:v>
                </c:pt>
                <c:pt idx="555">
                  <c:v>122.28854868134586</c:v>
                </c:pt>
                <c:pt idx="556">
                  <c:v>119.15357943334958</c:v>
                </c:pt>
                <c:pt idx="557">
                  <c:v>120.39103317734399</c:v>
                </c:pt>
                <c:pt idx="558">
                  <c:v>79.305829521347704</c:v>
                </c:pt>
                <c:pt idx="559">
                  <c:v>89.449654257349579</c:v>
                </c:pt>
                <c:pt idx="560">
                  <c:v>103.00871392534586</c:v>
                </c:pt>
                <c:pt idx="561">
                  <c:v>123.24675909882176</c:v>
                </c:pt>
                <c:pt idx="562">
                  <c:v>123.24675909882176</c:v>
                </c:pt>
                <c:pt idx="563">
                  <c:v>123.24675909882176</c:v>
                </c:pt>
                <c:pt idx="564">
                  <c:v>123.24675909882176</c:v>
                </c:pt>
                <c:pt idx="565">
                  <c:v>117.47030697267397</c:v>
                </c:pt>
                <c:pt idx="566">
                  <c:v>109.5993949366777</c:v>
                </c:pt>
                <c:pt idx="567">
                  <c:v>102.83659453667582</c:v>
                </c:pt>
                <c:pt idx="568">
                  <c:v>123.24675909882176</c:v>
                </c:pt>
                <c:pt idx="569">
                  <c:v>123.24675909882176</c:v>
                </c:pt>
                <c:pt idx="570">
                  <c:v>123.10703588562218</c:v>
                </c:pt>
                <c:pt idx="571">
                  <c:v>108.95650575362032</c:v>
                </c:pt>
                <c:pt idx="572">
                  <c:v>102.35917537762033</c:v>
                </c:pt>
                <c:pt idx="573">
                  <c:v>101.28505481762032</c:v>
                </c:pt>
                <c:pt idx="574">
                  <c:v>123.24675909882176</c:v>
                </c:pt>
                <c:pt idx="575">
                  <c:v>123.24675909882176</c:v>
                </c:pt>
                <c:pt idx="576">
                  <c:v>123.24675909882176</c:v>
                </c:pt>
                <c:pt idx="577">
                  <c:v>123.24675909882176</c:v>
                </c:pt>
                <c:pt idx="578">
                  <c:v>124.21094116612664</c:v>
                </c:pt>
                <c:pt idx="579">
                  <c:v>124.21094116612664</c:v>
                </c:pt>
                <c:pt idx="580">
                  <c:v>124.21094116612664</c:v>
                </c:pt>
                <c:pt idx="581">
                  <c:v>124.21094116612664</c:v>
                </c:pt>
                <c:pt idx="582">
                  <c:v>124.21094116612664</c:v>
                </c:pt>
                <c:pt idx="583">
                  <c:v>124.21094116612664</c:v>
                </c:pt>
                <c:pt idx="584">
                  <c:v>124.21094116612664</c:v>
                </c:pt>
                <c:pt idx="585">
                  <c:v>124.21094116612664</c:v>
                </c:pt>
                <c:pt idx="586">
                  <c:v>124.21094116612664</c:v>
                </c:pt>
                <c:pt idx="587">
                  <c:v>124.21094116612664</c:v>
                </c:pt>
                <c:pt idx="588">
                  <c:v>124.21094116612664</c:v>
                </c:pt>
                <c:pt idx="589">
                  <c:v>124.21094116612664</c:v>
                </c:pt>
                <c:pt idx="590">
                  <c:v>124.21094116612664</c:v>
                </c:pt>
                <c:pt idx="591">
                  <c:v>124.21094116612664</c:v>
                </c:pt>
                <c:pt idx="592">
                  <c:v>124.21094116612664</c:v>
                </c:pt>
                <c:pt idx="593">
                  <c:v>124.21094116612664</c:v>
                </c:pt>
                <c:pt idx="594">
                  <c:v>124.21094116612664</c:v>
                </c:pt>
                <c:pt idx="595">
                  <c:v>124.21094116612664</c:v>
                </c:pt>
                <c:pt idx="596">
                  <c:v>124.21094116612664</c:v>
                </c:pt>
                <c:pt idx="597">
                  <c:v>124.21094116612664</c:v>
                </c:pt>
                <c:pt idx="598">
                  <c:v>124.21094116612664</c:v>
                </c:pt>
                <c:pt idx="599">
                  <c:v>124.21094116612664</c:v>
                </c:pt>
                <c:pt idx="600">
                  <c:v>124.21094116612664</c:v>
                </c:pt>
                <c:pt idx="601">
                  <c:v>124.21094116612664</c:v>
                </c:pt>
                <c:pt idx="602">
                  <c:v>124.21094116612664</c:v>
                </c:pt>
                <c:pt idx="603">
                  <c:v>124.21094116612664</c:v>
                </c:pt>
                <c:pt idx="604">
                  <c:v>124.21094116612664</c:v>
                </c:pt>
                <c:pt idx="605">
                  <c:v>124.21094116612664</c:v>
                </c:pt>
                <c:pt idx="606">
                  <c:v>124.21094116612664</c:v>
                </c:pt>
                <c:pt idx="607">
                  <c:v>124.21094116612664</c:v>
                </c:pt>
                <c:pt idx="608">
                  <c:v>124.21094116612664</c:v>
                </c:pt>
                <c:pt idx="609">
                  <c:v>120.48277695281465</c:v>
                </c:pt>
                <c:pt idx="610">
                  <c:v>120.48277695281465</c:v>
                </c:pt>
                <c:pt idx="611">
                  <c:v>120.48277695281465</c:v>
                </c:pt>
                <c:pt idx="612">
                  <c:v>120.48277695281465</c:v>
                </c:pt>
                <c:pt idx="613">
                  <c:v>120.48277695281465</c:v>
                </c:pt>
                <c:pt idx="614">
                  <c:v>120.48277695281465</c:v>
                </c:pt>
                <c:pt idx="615">
                  <c:v>120.48277695281465</c:v>
                </c:pt>
                <c:pt idx="616">
                  <c:v>120.48277695281465</c:v>
                </c:pt>
                <c:pt idx="617">
                  <c:v>120.48277695281465</c:v>
                </c:pt>
                <c:pt idx="618">
                  <c:v>120.48277695281465</c:v>
                </c:pt>
                <c:pt idx="619">
                  <c:v>120.48277695281465</c:v>
                </c:pt>
                <c:pt idx="620">
                  <c:v>120.48277695281465</c:v>
                </c:pt>
                <c:pt idx="621">
                  <c:v>120.48277695281465</c:v>
                </c:pt>
                <c:pt idx="622">
                  <c:v>120.48277695281465</c:v>
                </c:pt>
                <c:pt idx="623">
                  <c:v>120.48277695281465</c:v>
                </c:pt>
                <c:pt idx="624">
                  <c:v>120.48277695281465</c:v>
                </c:pt>
                <c:pt idx="625">
                  <c:v>120.48277695281465</c:v>
                </c:pt>
                <c:pt idx="626">
                  <c:v>120.48277695281465</c:v>
                </c:pt>
                <c:pt idx="627">
                  <c:v>120.48277695281465</c:v>
                </c:pt>
                <c:pt idx="628">
                  <c:v>110.05218576633817</c:v>
                </c:pt>
                <c:pt idx="629">
                  <c:v>87.440320134340041</c:v>
                </c:pt>
                <c:pt idx="630">
                  <c:v>92.086433750340035</c:v>
                </c:pt>
                <c:pt idx="631">
                  <c:v>95.500044146338169</c:v>
                </c:pt>
                <c:pt idx="632">
                  <c:v>72.270608928215907</c:v>
                </c:pt>
                <c:pt idx="633">
                  <c:v>120.48277695281465</c:v>
                </c:pt>
                <c:pt idx="634">
                  <c:v>120.48277695281465</c:v>
                </c:pt>
                <c:pt idx="635">
                  <c:v>70.729769268219641</c:v>
                </c:pt>
                <c:pt idx="636">
                  <c:v>73.123158444215903</c:v>
                </c:pt>
                <c:pt idx="637">
                  <c:v>108.73240559621591</c:v>
                </c:pt>
                <c:pt idx="638">
                  <c:v>63.328363576215914</c:v>
                </c:pt>
                <c:pt idx="639">
                  <c:v>77.857236342601396</c:v>
                </c:pt>
                <c:pt idx="640">
                  <c:v>86.096953002601381</c:v>
                </c:pt>
                <c:pt idx="641">
                  <c:v>94.598559511397198</c:v>
                </c:pt>
                <c:pt idx="642">
                  <c:v>94.598559511397198</c:v>
                </c:pt>
                <c:pt idx="643">
                  <c:v>94.598559511397198</c:v>
                </c:pt>
                <c:pt idx="644">
                  <c:v>94.598559511397198</c:v>
                </c:pt>
                <c:pt idx="645">
                  <c:v>94.598559511397198</c:v>
                </c:pt>
                <c:pt idx="646">
                  <c:v>94.598559511397198</c:v>
                </c:pt>
                <c:pt idx="647">
                  <c:v>94.598559511397198</c:v>
                </c:pt>
                <c:pt idx="648">
                  <c:v>94.598559511397198</c:v>
                </c:pt>
                <c:pt idx="649">
                  <c:v>86.463638798072182</c:v>
                </c:pt>
                <c:pt idx="650">
                  <c:v>91.458399806070318</c:v>
                </c:pt>
                <c:pt idx="651">
                  <c:v>94.598559511397198</c:v>
                </c:pt>
                <c:pt idx="652">
                  <c:v>85.640644494070301</c:v>
                </c:pt>
                <c:pt idx="653">
                  <c:v>94.598559511397198</c:v>
                </c:pt>
                <c:pt idx="654">
                  <c:v>94.598559511397198</c:v>
                </c:pt>
                <c:pt idx="655">
                  <c:v>94.598559511397198</c:v>
                </c:pt>
                <c:pt idx="656">
                  <c:v>94.598559511397198</c:v>
                </c:pt>
                <c:pt idx="657">
                  <c:v>89.405080147018111</c:v>
                </c:pt>
                <c:pt idx="658">
                  <c:v>94.598559511397198</c:v>
                </c:pt>
                <c:pt idx="659">
                  <c:v>94.598559511397198</c:v>
                </c:pt>
                <c:pt idx="660">
                  <c:v>94.598559511397198</c:v>
                </c:pt>
                <c:pt idx="661">
                  <c:v>94.598559511397198</c:v>
                </c:pt>
                <c:pt idx="662">
                  <c:v>94.598559511397198</c:v>
                </c:pt>
                <c:pt idx="663">
                  <c:v>94.598559511397198</c:v>
                </c:pt>
                <c:pt idx="664">
                  <c:v>90.850104247716587</c:v>
                </c:pt>
                <c:pt idx="665">
                  <c:v>94.598559511397198</c:v>
                </c:pt>
                <c:pt idx="666">
                  <c:v>94.598559511397198</c:v>
                </c:pt>
                <c:pt idx="667">
                  <c:v>90.513166513554538</c:v>
                </c:pt>
                <c:pt idx="668">
                  <c:v>76.978392994548955</c:v>
                </c:pt>
                <c:pt idx="669">
                  <c:v>63.362365402552662</c:v>
                </c:pt>
                <c:pt idx="670">
                  <c:v>38.286462895550805</c:v>
                </c:pt>
                <c:pt idx="671">
                  <c:v>34.959588805550801</c:v>
                </c:pt>
                <c:pt idx="672">
                  <c:v>62.118181047620702</c:v>
                </c:pt>
                <c:pt idx="673">
                  <c:v>62.118181047620702</c:v>
                </c:pt>
                <c:pt idx="674">
                  <c:v>62.118181047620702</c:v>
                </c:pt>
                <c:pt idx="675">
                  <c:v>62.118181047620702</c:v>
                </c:pt>
                <c:pt idx="676">
                  <c:v>62.118181047620702</c:v>
                </c:pt>
                <c:pt idx="677">
                  <c:v>49.344224186758439</c:v>
                </c:pt>
                <c:pt idx="678">
                  <c:v>18.885342987756573</c:v>
                </c:pt>
                <c:pt idx="679">
                  <c:v>35.339031890758442</c:v>
                </c:pt>
                <c:pt idx="680">
                  <c:v>37.933004026758439</c:v>
                </c:pt>
                <c:pt idx="681">
                  <c:v>59.43926322416776</c:v>
                </c:pt>
                <c:pt idx="682">
                  <c:v>62.118181047620702</c:v>
                </c:pt>
                <c:pt idx="683">
                  <c:v>55.261341413165894</c:v>
                </c:pt>
                <c:pt idx="684">
                  <c:v>29.175896317171485</c:v>
                </c:pt>
                <c:pt idx="685">
                  <c:v>36.188644523165891</c:v>
                </c:pt>
                <c:pt idx="686">
                  <c:v>57.547679084169623</c:v>
                </c:pt>
                <c:pt idx="687">
                  <c:v>62.118181047620702</c:v>
                </c:pt>
                <c:pt idx="688">
                  <c:v>62.118181047620702</c:v>
                </c:pt>
                <c:pt idx="689">
                  <c:v>62.118181047620702</c:v>
                </c:pt>
                <c:pt idx="690">
                  <c:v>62.118181047620702</c:v>
                </c:pt>
                <c:pt idx="691">
                  <c:v>47.727151326860863</c:v>
                </c:pt>
                <c:pt idx="692">
                  <c:v>33.742812844855273</c:v>
                </c:pt>
                <c:pt idx="693">
                  <c:v>52.527604297859</c:v>
                </c:pt>
                <c:pt idx="694">
                  <c:v>62.118181047620702</c:v>
                </c:pt>
                <c:pt idx="695">
                  <c:v>60.972009802933215</c:v>
                </c:pt>
                <c:pt idx="696">
                  <c:v>56.595744420935077</c:v>
                </c:pt>
                <c:pt idx="697">
                  <c:v>50.196387182935084</c:v>
                </c:pt>
                <c:pt idx="698">
                  <c:v>33.269418029936951</c:v>
                </c:pt>
                <c:pt idx="699">
                  <c:v>30.098874029933228</c:v>
                </c:pt>
                <c:pt idx="700">
                  <c:v>19.921730996933221</c:v>
                </c:pt>
                <c:pt idx="701">
                  <c:v>25.875165676448685</c:v>
                </c:pt>
                <c:pt idx="702">
                  <c:v>25.875165676448685</c:v>
                </c:pt>
                <c:pt idx="703">
                  <c:v>25.875165676448685</c:v>
                </c:pt>
                <c:pt idx="704">
                  <c:v>25.875165676448685</c:v>
                </c:pt>
                <c:pt idx="705">
                  <c:v>13.55264597160717</c:v>
                </c:pt>
                <c:pt idx="706">
                  <c:v>17.822251617607165</c:v>
                </c:pt>
                <c:pt idx="707">
                  <c:v>25.875165676448685</c:v>
                </c:pt>
                <c:pt idx="708">
                  <c:v>25.875165676448685</c:v>
                </c:pt>
                <c:pt idx="709">
                  <c:v>25.875165676448685</c:v>
                </c:pt>
                <c:pt idx="710">
                  <c:v>25.875165676448685</c:v>
                </c:pt>
                <c:pt idx="711">
                  <c:v>25.875165676448685</c:v>
                </c:pt>
                <c:pt idx="712">
                  <c:v>12.135431256841329</c:v>
                </c:pt>
                <c:pt idx="713">
                  <c:v>4.1122439878450532</c:v>
                </c:pt>
                <c:pt idx="714">
                  <c:v>9.5468783338413274</c:v>
                </c:pt>
                <c:pt idx="715">
                  <c:v>25.875165676448685</c:v>
                </c:pt>
                <c:pt idx="716">
                  <c:v>25.374006574998873</c:v>
                </c:pt>
                <c:pt idx="717">
                  <c:v>25.875165676448685</c:v>
                </c:pt>
                <c:pt idx="718">
                  <c:v>25.875165676448685</c:v>
                </c:pt>
                <c:pt idx="719">
                  <c:v>1.0077448070007375</c:v>
                </c:pt>
                <c:pt idx="720">
                  <c:v>1.0527215990026015</c:v>
                </c:pt>
                <c:pt idx="721">
                  <c:v>1.0246350630007437</c:v>
                </c:pt>
                <c:pt idx="722">
                  <c:v>3.2234268750007469</c:v>
                </c:pt>
                <c:pt idx="723">
                  <c:v>1.8528455255350855</c:v>
                </c:pt>
                <c:pt idx="724">
                  <c:v>25.875165676448685</c:v>
                </c:pt>
                <c:pt idx="725">
                  <c:v>14.562202612535081</c:v>
                </c:pt>
                <c:pt idx="726">
                  <c:v>17.308269968536944</c:v>
                </c:pt>
                <c:pt idx="727">
                  <c:v>1.4702178345369394</c:v>
                </c:pt>
                <c:pt idx="728">
                  <c:v>18.003951853535082</c:v>
                </c:pt>
                <c:pt idx="729">
                  <c:v>15.426319300538802</c:v>
                </c:pt>
                <c:pt idx="730">
                  <c:v>23.403047202233427</c:v>
                </c:pt>
                <c:pt idx="731">
                  <c:v>1.3845853582334384</c:v>
                </c:pt>
                <c:pt idx="732">
                  <c:v>1.7417967702352981</c:v>
                </c:pt>
                <c:pt idx="733">
                  <c:v>1.7761869312334384</c:v>
                </c:pt>
                <c:pt idx="734">
                  <c:v>2.1984010832334318</c:v>
                </c:pt>
                <c:pt idx="735">
                  <c:v>1.9094402332371538</c:v>
                </c:pt>
                <c:pt idx="736">
                  <c:v>1.7397019062334367</c:v>
                </c:pt>
                <c:pt idx="737">
                  <c:v>1.6766537629369631</c:v>
                </c:pt>
                <c:pt idx="738">
                  <c:v>1.8219221099406859</c:v>
                </c:pt>
                <c:pt idx="739">
                  <c:v>1.5547923759388214</c:v>
                </c:pt>
                <c:pt idx="740">
                  <c:v>1.3104941479388217</c:v>
                </c:pt>
                <c:pt idx="741">
                  <c:v>1.7928450539369587</c:v>
                </c:pt>
                <c:pt idx="742">
                  <c:v>0.9079101749406836</c:v>
                </c:pt>
                <c:pt idx="743">
                  <c:v>4.6312181269388235</c:v>
                </c:pt>
                <c:pt idx="744">
                  <c:v>4.5179822510036249</c:v>
                </c:pt>
                <c:pt idx="745">
                  <c:v>4.862556444005488</c:v>
                </c:pt>
                <c:pt idx="746">
                  <c:v>3.4221165240073534</c:v>
                </c:pt>
                <c:pt idx="747">
                  <c:v>2.2011003840073537</c:v>
                </c:pt>
                <c:pt idx="748">
                  <c:v>1.572596509003626</c:v>
                </c:pt>
                <c:pt idx="749">
                  <c:v>1.1953842880036245</c:v>
                </c:pt>
                <c:pt idx="750">
                  <c:v>6.8312756870073503</c:v>
                </c:pt>
                <c:pt idx="751">
                  <c:v>11.735631864621784</c:v>
                </c:pt>
                <c:pt idx="752">
                  <c:v>15.286777579903106</c:v>
                </c:pt>
                <c:pt idx="753">
                  <c:v>10.033083395625509</c:v>
                </c:pt>
                <c:pt idx="754">
                  <c:v>3.4213069396255085</c:v>
                </c:pt>
                <c:pt idx="755">
                  <c:v>1.9701819436255064</c:v>
                </c:pt>
                <c:pt idx="756">
                  <c:v>15.286777579903106</c:v>
                </c:pt>
                <c:pt idx="757">
                  <c:v>15.286777579903106</c:v>
                </c:pt>
                <c:pt idx="758">
                  <c:v>15.286777579903106</c:v>
                </c:pt>
                <c:pt idx="759">
                  <c:v>15.286777579903106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2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3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6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  <c:pt idx="410">
                    <c:v>S</c:v>
                  </c:pt>
                  <c:pt idx="440">
                    <c:v>O</c:v>
                  </c:pt>
                  <c:pt idx="471">
                    <c:v>N</c:v>
                  </c:pt>
                  <c:pt idx="501">
                    <c:v>D</c:v>
                  </c:pt>
                  <c:pt idx="532">
                    <c:v>E</c:v>
                  </c:pt>
                  <c:pt idx="563">
                    <c:v>F</c:v>
                  </c:pt>
                  <c:pt idx="592">
                    <c:v>M</c:v>
                  </c:pt>
                  <c:pt idx="623">
                    <c:v>A</c:v>
                  </c:pt>
                  <c:pt idx="653">
                    <c:v>M</c:v>
                  </c:pt>
                  <c:pt idx="684">
                    <c:v>J</c:v>
                  </c:pt>
                  <c:pt idx="714">
                    <c:v>J</c:v>
                  </c:pt>
                  <c:pt idx="745">
                    <c:v>A</c:v>
                  </c:pt>
                </c:lvl>
                <c:lvl>
                  <c:pt idx="0">
                    <c:v>2022 </c:v>
                  </c:pt>
                  <c:pt idx="153">
                    <c:v>2023 </c:v>
                  </c:pt>
                  <c:pt idx="518">
                    <c:v>2024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16.581237981614105</c:v>
                </c:pt>
                <c:pt idx="45">
                  <c:v>21.033168040284398</c:v>
                </c:pt>
                <c:pt idx="75">
                  <c:v>41.704179443866899</c:v>
                </c:pt>
                <c:pt idx="106">
                  <c:v>83.437278222405467</c:v>
                </c:pt>
                <c:pt idx="136">
                  <c:v>108.10243370537623</c:v>
                </c:pt>
                <c:pt idx="167">
                  <c:v>119.44455644829111</c:v>
                </c:pt>
                <c:pt idx="198">
                  <c:v>127.90897946252304</c:v>
                </c:pt>
                <c:pt idx="226">
                  <c:v>128.18908398701601</c:v>
                </c:pt>
                <c:pt idx="257">
                  <c:v>125.90182729691037</c:v>
                </c:pt>
                <c:pt idx="287">
                  <c:v>98.741424078570617</c:v>
                </c:pt>
                <c:pt idx="318">
                  <c:v>62.091495991055417</c:v>
                </c:pt>
                <c:pt idx="348">
                  <c:v>26.601704529721381</c:v>
                </c:pt>
                <c:pt idx="379">
                  <c:v>15.940810769841702</c:v>
                </c:pt>
                <c:pt idx="410">
                  <c:v>20.220393285105605</c:v>
                </c:pt>
                <c:pt idx="440">
                  <c:v>40.400211353346023</c:v>
                </c:pt>
                <c:pt idx="471">
                  <c:v>80.938788836501317</c:v>
                </c:pt>
                <c:pt idx="501">
                  <c:v>105.77564059458246</c:v>
                </c:pt>
                <c:pt idx="532">
                  <c:v>117.73333309338341</c:v>
                </c:pt>
                <c:pt idx="563">
                  <c:v>123.24675909882176</c:v>
                </c:pt>
                <c:pt idx="592">
                  <c:v>124.21094116612664</c:v>
                </c:pt>
                <c:pt idx="623">
                  <c:v>120.48277695281465</c:v>
                </c:pt>
                <c:pt idx="653">
                  <c:v>94.598559511397198</c:v>
                </c:pt>
                <c:pt idx="684">
                  <c:v>62.118181047620702</c:v>
                </c:pt>
                <c:pt idx="714">
                  <c:v>25.875165676448685</c:v>
                </c:pt>
                <c:pt idx="745">
                  <c:v>15.286777579903106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12562.378863849992</c:v>
                </c:pt>
                <c:pt idx="1">
                  <c:v>11229.408822250003</c:v>
                </c:pt>
                <c:pt idx="2">
                  <c:v>10432.212868399996</c:v>
                </c:pt>
                <c:pt idx="3">
                  <c:v>10126.464060649998</c:v>
                </c:pt>
                <c:pt idx="4">
                  <c:v>11273.481864499998</c:v>
                </c:pt>
                <c:pt idx="5">
                  <c:v>13151.183606699993</c:v>
                </c:pt>
                <c:pt idx="6">
                  <c:v>13045.226951500001</c:v>
                </c:pt>
                <c:pt idx="7">
                  <c:v>13556.135233550001</c:v>
                </c:pt>
                <c:pt idx="8">
                  <c:v>13961.2765736</c:v>
                </c:pt>
                <c:pt idx="9">
                  <c:v>14096.665781349997</c:v>
                </c:pt>
                <c:pt idx="10">
                  <c:v>14273.023168700001</c:v>
                </c:pt>
                <c:pt idx="11">
                  <c:v>14033.682326700004</c:v>
                </c:pt>
                <c:pt idx="12">
                  <c:v>12637.876730299991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5915.1664204949993</c:v>
                </c:pt>
                <c:pt idx="1">
                  <c:v>5168.0545450397494</c:v>
                </c:pt>
                <c:pt idx="2">
                  <c:v>4785.5655401029526</c:v>
                </c:pt>
                <c:pt idx="3">
                  <c:v>4514.7712603624032</c:v>
                </c:pt>
                <c:pt idx="4">
                  <c:v>4824.0998959000008</c:v>
                </c:pt>
                <c:pt idx="5">
                  <c:v>5306.2445997000004</c:v>
                </c:pt>
                <c:pt idx="6">
                  <c:v>5495.1702926999978</c:v>
                </c:pt>
                <c:pt idx="7">
                  <c:v>5633.2263627000011</c:v>
                </c:pt>
                <c:pt idx="8">
                  <c:v>6078.193415849998</c:v>
                </c:pt>
                <c:pt idx="9">
                  <c:v>7320.4817357141919</c:v>
                </c:pt>
                <c:pt idx="10">
                  <c:v>7374.8342840723762</c:v>
                </c:pt>
                <c:pt idx="11">
                  <c:v>6824.7202014883251</c:v>
                </c:pt>
                <c:pt idx="12">
                  <c:v>5968.7575210041769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9688.0502232640847</c:v>
                </c:pt>
                <c:pt idx="1">
                  <c:v>8576.9264407265182</c:v>
                </c:pt>
                <c:pt idx="2">
                  <c:v>7781.2152055584493</c:v>
                </c:pt>
                <c:pt idx="3">
                  <c:v>7613.3641368904337</c:v>
                </c:pt>
                <c:pt idx="4">
                  <c:v>7991.0891993394935</c:v>
                </c:pt>
                <c:pt idx="5">
                  <c:v>8518.007405024804</c:v>
                </c:pt>
                <c:pt idx="6">
                  <c:v>9256.8070597800142</c:v>
                </c:pt>
                <c:pt idx="7">
                  <c:v>9899.4168212792774</c:v>
                </c:pt>
                <c:pt idx="8">
                  <c:v>10511.775118190948</c:v>
                </c:pt>
                <c:pt idx="9">
                  <c:v>11066.351444386546</c:v>
                </c:pt>
                <c:pt idx="10">
                  <c:v>11196.411789447282</c:v>
                </c:pt>
                <c:pt idx="11">
                  <c:v>10706.264048059809</c:v>
                </c:pt>
                <c:pt idx="12">
                  <c:v>9551.05530403394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8175.9128053970835</c:v>
                </c:pt>
                <c:pt idx="1">
                  <c:v>7267.4230046471803</c:v>
                </c:pt>
                <c:pt idx="2">
                  <c:v>7008.4596426560602</c:v>
                </c:pt>
                <c:pt idx="3">
                  <c:v>7614.13469651794</c:v>
                </c:pt>
                <c:pt idx="4">
                  <c:v>9142.8206733039697</c:v>
                </c:pt>
                <c:pt idx="5">
                  <c:v>9446.2258304710394</c:v>
                </c:pt>
                <c:pt idx="6">
                  <c:v>10688.2040657137</c:v>
                </c:pt>
                <c:pt idx="7">
                  <c:v>11221.4886575035</c:v>
                </c:pt>
                <c:pt idx="8">
                  <c:v>13037.077126418901</c:v>
                </c:pt>
                <c:pt idx="9">
                  <c:v>13948.444329464</c:v>
                </c:pt>
                <c:pt idx="10">
                  <c:v>14172.663355012501</c:v>
                </c:pt>
                <c:pt idx="11">
                  <c:v>13422.185926005801</c:v>
                </c:pt>
                <c:pt idx="12">
                  <c:v>11989.9537651518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13025.278086900002</c:v>
                </c:pt>
                <c:pt idx="1">
                  <c:v>13282.205454749997</c:v>
                </c:pt>
                <c:pt idx="2">
                  <c:v>13779.121679499998</c:v>
                </c:pt>
                <c:pt idx="3">
                  <c:v>13901.975652950001</c:v>
                </c:pt>
                <c:pt idx="4">
                  <c:v>14115.337503700002</c:v>
                </c:pt>
                <c:pt idx="5">
                  <c:v>13804.115890500001</c:v>
                </c:pt>
                <c:pt idx="6">
                  <c:v>12335.885264499995</c:v>
                </c:pt>
                <c:pt idx="7">
                  <c:v>11008.379514400005</c:v>
                </c:pt>
                <c:pt idx="8">
                  <c:v>10216.987657999998</c:v>
                </c:pt>
                <c:pt idx="9">
                  <c:v>9860.0850484999992</c:v>
                </c:pt>
                <c:pt idx="10">
                  <c:v>11197.565775799998</c:v>
                </c:pt>
                <c:pt idx="11">
                  <c:v>13334.108503349993</c:v>
                </c:pt>
                <c:pt idx="12">
                  <c:v>13030.265303050002</c:v>
                </c:pt>
                <c:pt idx="13">
                  <c:v>13350.687899449997</c:v>
                </c:pt>
                <c:pt idx="14">
                  <c:v>13867.618216399997</c:v>
                </c:pt>
                <c:pt idx="15">
                  <c:v>13950.648185050002</c:v>
                </c:pt>
                <c:pt idx="16">
                  <c:v>14154.758919950002</c:v>
                </c:pt>
                <c:pt idx="17">
                  <c:v>13861.50749955</c:v>
                </c:pt>
                <c:pt idx="18">
                  <c:v>12411.383130949995</c:v>
                </c:pt>
                <c:pt idx="19">
                  <c:v>11082.055950350004</c:v>
                </c:pt>
                <c:pt idx="20">
                  <c:v>10288.729394799997</c:v>
                </c:pt>
                <c:pt idx="21">
                  <c:v>9948.8780525499988</c:v>
                </c:pt>
                <c:pt idx="22">
                  <c:v>11222.871138699997</c:v>
                </c:pt>
                <c:pt idx="23">
                  <c:v>13273.133537799993</c:v>
                </c:pt>
                <c:pt idx="24">
                  <c:v>13035.252519200001</c:v>
                </c:pt>
                <c:pt idx="25">
                  <c:v>13419.170344149999</c:v>
                </c:pt>
                <c:pt idx="26">
                  <c:v>13898.837668799999</c:v>
                </c:pt>
                <c:pt idx="27">
                  <c:v>13999.32071715</c:v>
                </c:pt>
                <c:pt idx="28">
                  <c:v>14194.180336200001</c:v>
                </c:pt>
                <c:pt idx="29">
                  <c:v>13918.899108600002</c:v>
                </c:pt>
                <c:pt idx="30">
                  <c:v>12486.880997399992</c:v>
                </c:pt>
                <c:pt idx="31">
                  <c:v>11155.732386300004</c:v>
                </c:pt>
                <c:pt idx="32">
                  <c:v>10360.471131599998</c:v>
                </c:pt>
                <c:pt idx="33">
                  <c:v>10037.671056599998</c:v>
                </c:pt>
                <c:pt idx="34">
                  <c:v>11248.176501599997</c:v>
                </c:pt>
                <c:pt idx="35">
                  <c:v>13212.158572249993</c:v>
                </c:pt>
                <c:pt idx="36">
                  <c:v>13040.239735350002</c:v>
                </c:pt>
                <c:pt idx="37">
                  <c:v>13487.652788849999</c:v>
                </c:pt>
                <c:pt idx="38">
                  <c:v>13930.057121199998</c:v>
                </c:pt>
                <c:pt idx="39">
                  <c:v>14047.993249249999</c:v>
                </c:pt>
                <c:pt idx="40">
                  <c:v>14233.601752450002</c:v>
                </c:pt>
                <c:pt idx="41">
                  <c:v>13976.290717650001</c:v>
                </c:pt>
                <c:pt idx="42">
                  <c:v>12562.378863849992</c:v>
                </c:pt>
                <c:pt idx="43">
                  <c:v>11229.408822250003</c:v>
                </c:pt>
                <c:pt idx="44">
                  <c:v>10432.212868399996</c:v>
                </c:pt>
                <c:pt idx="45">
                  <c:v>10126.464060649998</c:v>
                </c:pt>
                <c:pt idx="46">
                  <c:v>11273.481864499998</c:v>
                </c:pt>
                <c:pt idx="47">
                  <c:v>13151.183606699993</c:v>
                </c:pt>
                <c:pt idx="48">
                  <c:v>13045.226951500001</c:v>
                </c:pt>
                <c:pt idx="49">
                  <c:v>13556.135233550001</c:v>
                </c:pt>
                <c:pt idx="50">
                  <c:v>13961.2765736</c:v>
                </c:pt>
                <c:pt idx="51">
                  <c:v>14096.665781349997</c:v>
                </c:pt>
                <c:pt idx="52">
                  <c:v>14273.023168700001</c:v>
                </c:pt>
                <c:pt idx="53">
                  <c:v>14033.682326700004</c:v>
                </c:pt>
                <c:pt idx="54">
                  <c:v>12637.876730299991</c:v>
                </c:pt>
                <c:pt idx="55">
                  <c:v>11303.085258200004</c:v>
                </c:pt>
                <c:pt idx="56">
                  <c:v>10503.954605199997</c:v>
                </c:pt>
                <c:pt idx="57">
                  <c:v>10198.405590699997</c:v>
                </c:pt>
                <c:pt idx="58">
                  <c:v>11298.787227399998</c:v>
                </c:pt>
                <c:pt idx="59">
                  <c:v>13090.208641149995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5458.8831046999985</c:v>
                </c:pt>
                <c:pt idx="1">
                  <c:v>5560.4723572999983</c:v>
                </c:pt>
                <c:pt idx="2">
                  <c:v>5822.9730064499981</c:v>
                </c:pt>
                <c:pt idx="3">
                  <c:v>7108.0951499999992</c:v>
                </c:pt>
                <c:pt idx="4">
                  <c:v>7120.6441199999972</c:v>
                </c:pt>
                <c:pt idx="5">
                  <c:v>6599.0676786489421</c:v>
                </c:pt>
                <c:pt idx="6">
                  <c:v>5738.8141714184449</c:v>
                </c:pt>
                <c:pt idx="7">
                  <c:v>5016.2080297901548</c:v>
                </c:pt>
                <c:pt idx="8">
                  <c:v>4709.6077613773832</c:v>
                </c:pt>
                <c:pt idx="9">
                  <c:v>4443.1848832624037</c:v>
                </c:pt>
                <c:pt idx="10">
                  <c:v>4806.2059127499997</c:v>
                </c:pt>
                <c:pt idx="11">
                  <c:v>5321.2928717999985</c:v>
                </c:pt>
                <c:pt idx="12">
                  <c:v>5467.9549016999981</c:v>
                </c:pt>
                <c:pt idx="13">
                  <c:v>5578.6608586499988</c:v>
                </c:pt>
                <c:pt idx="14">
                  <c:v>5886.7781087999983</c:v>
                </c:pt>
                <c:pt idx="15">
                  <c:v>7160.980094999999</c:v>
                </c:pt>
                <c:pt idx="16">
                  <c:v>7197.9099209999968</c:v>
                </c:pt>
                <c:pt idx="17">
                  <c:v>6659.6807604989417</c:v>
                </c:pt>
                <c:pt idx="18">
                  <c:v>5800.1947457021333</c:v>
                </c:pt>
                <c:pt idx="19">
                  <c:v>5069.3133357481856</c:v>
                </c:pt>
                <c:pt idx="20">
                  <c:v>4739.6054379773832</c:v>
                </c:pt>
                <c:pt idx="21">
                  <c:v>4467.0470089624023</c:v>
                </c:pt>
                <c:pt idx="22">
                  <c:v>4812.1705738000001</c:v>
                </c:pt>
                <c:pt idx="23">
                  <c:v>5316.2767810999994</c:v>
                </c:pt>
                <c:pt idx="24">
                  <c:v>5477.0266986999977</c:v>
                </c:pt>
                <c:pt idx="25">
                  <c:v>5596.8493599999993</c:v>
                </c:pt>
                <c:pt idx="26">
                  <c:v>5950.5832111499976</c:v>
                </c:pt>
                <c:pt idx="27">
                  <c:v>7213.8650399999988</c:v>
                </c:pt>
                <c:pt idx="28">
                  <c:v>7275.1757219999972</c:v>
                </c:pt>
                <c:pt idx="29">
                  <c:v>6720.2938423489422</c:v>
                </c:pt>
                <c:pt idx="30">
                  <c:v>5861.5753199858218</c:v>
                </c:pt>
                <c:pt idx="31">
                  <c:v>5122.4186417062165</c:v>
                </c:pt>
                <c:pt idx="32">
                  <c:v>4769.6031145773832</c:v>
                </c:pt>
                <c:pt idx="33">
                  <c:v>4490.9091346624027</c:v>
                </c:pt>
                <c:pt idx="34">
                  <c:v>4818.1352348499995</c:v>
                </c:pt>
                <c:pt idx="35">
                  <c:v>5311.2606904000004</c:v>
                </c:pt>
                <c:pt idx="36">
                  <c:v>5486.0984956999982</c:v>
                </c:pt>
                <c:pt idx="37">
                  <c:v>5615.0378613499997</c:v>
                </c:pt>
                <c:pt idx="38">
                  <c:v>6014.3883134999978</c:v>
                </c:pt>
                <c:pt idx="39">
                  <c:v>7267.1733878570958</c:v>
                </c:pt>
                <c:pt idx="40">
                  <c:v>7325.0050030361872</c:v>
                </c:pt>
                <c:pt idx="41">
                  <c:v>6772.5070219186337</c:v>
                </c:pt>
                <c:pt idx="42">
                  <c:v>5915.1664204949993</c:v>
                </c:pt>
                <c:pt idx="43">
                  <c:v>5168.0545450397494</c:v>
                </c:pt>
                <c:pt idx="44">
                  <c:v>4785.5655401029526</c:v>
                </c:pt>
                <c:pt idx="45">
                  <c:v>4514.7712603624032</c:v>
                </c:pt>
                <c:pt idx="46">
                  <c:v>4824.0998959000008</c:v>
                </c:pt>
                <c:pt idx="47">
                  <c:v>5306.2445997000004</c:v>
                </c:pt>
                <c:pt idx="48">
                  <c:v>5495.1702926999978</c:v>
                </c:pt>
                <c:pt idx="49">
                  <c:v>5633.2263627000011</c:v>
                </c:pt>
                <c:pt idx="50">
                  <c:v>6078.193415849998</c:v>
                </c:pt>
                <c:pt idx="51">
                  <c:v>7320.4817357141919</c:v>
                </c:pt>
                <c:pt idx="52">
                  <c:v>7374.8342840723762</c:v>
                </c:pt>
                <c:pt idx="53">
                  <c:v>6824.7202014883251</c:v>
                </c:pt>
                <c:pt idx="54">
                  <c:v>5968.7575210041769</c:v>
                </c:pt>
                <c:pt idx="55">
                  <c:v>5213.6904483732833</c:v>
                </c:pt>
                <c:pt idx="56">
                  <c:v>4801.527965628522</c:v>
                </c:pt>
                <c:pt idx="57">
                  <c:v>4538.6333860624027</c:v>
                </c:pt>
                <c:pt idx="58">
                  <c:v>4803.1739069499999</c:v>
                </c:pt>
                <c:pt idx="59">
                  <c:v>5281.5086990000018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9322.7080025003343</c:v>
                </c:pt>
                <c:pt idx="1">
                  <c:v>9851.4627672801198</c:v>
                </c:pt>
                <c:pt idx="2">
                  <c:v>10516.451776491249</c:v>
                </c:pt>
                <c:pt idx="3">
                  <c:v>11159.497806794267</c:v>
                </c:pt>
                <c:pt idx="4">
                  <c:v>11373.399940146151</c:v>
                </c:pt>
                <c:pt idx="5">
                  <c:v>10842.247789768779</c:v>
                </c:pt>
                <c:pt idx="6">
                  <c:v>9747.2628189624047</c:v>
                </c:pt>
                <c:pt idx="7">
                  <c:v>8682.152701913692</c:v>
                </c:pt>
                <c:pt idx="8">
                  <c:v>7899.635656205076</c:v>
                </c:pt>
                <c:pt idx="9">
                  <c:v>7706.6327509883004</c:v>
                </c:pt>
                <c:pt idx="10">
                  <c:v>8149.1649360341953</c:v>
                </c:pt>
                <c:pt idx="11">
                  <c:v>8688.9230952214075</c:v>
                </c:pt>
                <c:pt idx="12">
                  <c:v>9460.7335985820428</c:v>
                </c:pt>
                <c:pt idx="13">
                  <c:v>10003.035437810451</c:v>
                </c:pt>
                <c:pt idx="14">
                  <c:v>10720.346582784256</c:v>
                </c:pt>
                <c:pt idx="15">
                  <c:v>11307.143756783118</c:v>
                </c:pt>
                <c:pt idx="16">
                  <c:v>11468.407586706651</c:v>
                </c:pt>
                <c:pt idx="17">
                  <c:v>10927.520460105234</c:v>
                </c:pt>
                <c:pt idx="18">
                  <c:v>9824.1360547772583</c:v>
                </c:pt>
                <c:pt idx="19">
                  <c:v>8745.5835792961407</c:v>
                </c:pt>
                <c:pt idx="20">
                  <c:v>7973.9046291740378</c:v>
                </c:pt>
                <c:pt idx="21">
                  <c:v>7820.7365874517254</c:v>
                </c:pt>
                <c:pt idx="22">
                  <c:v>8187.5351249509931</c:v>
                </c:pt>
                <c:pt idx="23">
                  <c:v>8633.7092310648623</c:v>
                </c:pt>
                <c:pt idx="24">
                  <c:v>9325.0652119229526</c:v>
                </c:pt>
                <c:pt idx="25">
                  <c:v>10034.297981343811</c:v>
                </c:pt>
                <c:pt idx="26">
                  <c:v>10651.382707382183</c:v>
                </c:pt>
                <c:pt idx="27">
                  <c:v>11224.845272938524</c:v>
                </c:pt>
                <c:pt idx="28">
                  <c:v>11376.573024106245</c:v>
                </c:pt>
                <c:pt idx="29">
                  <c:v>10871.053378959414</c:v>
                </c:pt>
                <c:pt idx="30">
                  <c:v>9714.3243532549059</c:v>
                </c:pt>
                <c:pt idx="31">
                  <c:v>8618.9540563929877</c:v>
                </c:pt>
                <c:pt idx="32">
                  <c:v>7853.1852055328782</c:v>
                </c:pt>
                <c:pt idx="33">
                  <c:v>7700.931035509464</c:v>
                </c:pt>
                <c:pt idx="34">
                  <c:v>8119.3286799822454</c:v>
                </c:pt>
                <c:pt idx="35">
                  <c:v>8643.2465402423641</c:v>
                </c:pt>
                <c:pt idx="36">
                  <c:v>9345.1985046020109</c:v>
                </c:pt>
                <c:pt idx="37">
                  <c:v>10020.752600659313</c:v>
                </c:pt>
                <c:pt idx="38">
                  <c:v>10628.434723363</c:v>
                </c:pt>
                <c:pt idx="39">
                  <c:v>11226.165030795621</c:v>
                </c:pt>
                <c:pt idx="40">
                  <c:v>11367.959959142432</c:v>
                </c:pt>
                <c:pt idx="41">
                  <c:v>10854.516130029104</c:v>
                </c:pt>
                <c:pt idx="42">
                  <c:v>9688.0502232640847</c:v>
                </c:pt>
                <c:pt idx="43">
                  <c:v>8576.9264407265182</c:v>
                </c:pt>
                <c:pt idx="44">
                  <c:v>7781.2152055584493</c:v>
                </c:pt>
                <c:pt idx="45">
                  <c:v>7613.3641368904337</c:v>
                </c:pt>
                <c:pt idx="46">
                  <c:v>7991.0891993394935</c:v>
                </c:pt>
                <c:pt idx="47">
                  <c:v>8518.007405024804</c:v>
                </c:pt>
                <c:pt idx="48">
                  <c:v>9256.8070597800142</c:v>
                </c:pt>
                <c:pt idx="49">
                  <c:v>9899.4168212792774</c:v>
                </c:pt>
                <c:pt idx="50">
                  <c:v>10511.775118190948</c:v>
                </c:pt>
                <c:pt idx="51">
                  <c:v>11066.351444386546</c:v>
                </c:pt>
                <c:pt idx="52">
                  <c:v>11196.411789447282</c:v>
                </c:pt>
                <c:pt idx="53">
                  <c:v>10706.264048059809</c:v>
                </c:pt>
                <c:pt idx="54">
                  <c:v>9551.05530403394</c:v>
                </c:pt>
                <c:pt idx="55">
                  <c:v>8444.0754629588773</c:v>
                </c:pt>
                <c:pt idx="56">
                  <c:v>7672.7940631912497</c:v>
                </c:pt>
                <c:pt idx="57">
                  <c:v>7534.5096632163304</c:v>
                </c:pt>
                <c:pt idx="58">
                  <c:v>7935.87371500469</c:v>
                </c:pt>
                <c:pt idx="59">
                  <c:v>8466.130292548356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10203.8438416341</c:v>
                </c:pt>
                <c:pt idx="1">
                  <c:v>10293.721620606701</c:v>
                </c:pt>
                <c:pt idx="2">
                  <c:v>10922.4629058602</c:v>
                </c:pt>
                <c:pt idx="3">
                  <c:v>12482.965359777099</c:v>
                </c:pt>
                <c:pt idx="4">
                  <c:v>12968.344471210001</c:v>
                </c:pt>
                <c:pt idx="5">
                  <c:v>12284.2351167291</c:v>
                </c:pt>
                <c:pt idx="6">
                  <c:v>11078.2673362971</c:v>
                </c:pt>
                <c:pt idx="7">
                  <c:v>9493.5710276489899</c:v>
                </c:pt>
                <c:pt idx="8">
                  <c:v>8414.2036093792703</c:v>
                </c:pt>
                <c:pt idx="9">
                  <c:v>8468.7189392685304</c:v>
                </c:pt>
                <c:pt idx="10">
                  <c:v>8407.9337983359892</c:v>
                </c:pt>
                <c:pt idx="11">
                  <c:v>9418.9304168690905</c:v>
                </c:pt>
                <c:pt idx="12">
                  <c:v>9758.5157368181899</c:v>
                </c:pt>
                <c:pt idx="13">
                  <c:v>12661.5058106672</c:v>
                </c:pt>
                <c:pt idx="14">
                  <c:v>12144.926731958538</c:v>
                </c:pt>
                <c:pt idx="15">
                  <c:v>11299.1892331082</c:v>
                </c:pt>
                <c:pt idx="16">
                  <c:v>11113.845787991901</c:v>
                </c:pt>
                <c:pt idx="17">
                  <c:v>10415.710777083699</c:v>
                </c:pt>
                <c:pt idx="18">
                  <c:v>8744.6750995529528</c:v>
                </c:pt>
                <c:pt idx="19">
                  <c:v>7124.7383119369397</c:v>
                </c:pt>
                <c:pt idx="20">
                  <c:v>6314.3165171768396</c:v>
                </c:pt>
                <c:pt idx="21">
                  <c:v>5952.5394311548098</c:v>
                </c:pt>
                <c:pt idx="22">
                  <c:v>5955.5060306251098</c:v>
                </c:pt>
                <c:pt idx="23">
                  <c:v>6678.5636735501203</c:v>
                </c:pt>
                <c:pt idx="24">
                  <c:v>7030.3147235812303</c:v>
                </c:pt>
                <c:pt idx="25">
                  <c:v>6849.7365063100897</c:v>
                </c:pt>
                <c:pt idx="26">
                  <c:v>7242.5224796164302</c:v>
                </c:pt>
                <c:pt idx="27">
                  <c:v>7896.3920571419603</c:v>
                </c:pt>
                <c:pt idx="28">
                  <c:v>7862.6649207238397</c:v>
                </c:pt>
                <c:pt idx="29">
                  <c:v>7336.6756913938698</c:v>
                </c:pt>
                <c:pt idx="30">
                  <c:v>6503.7333101836002</c:v>
                </c:pt>
                <c:pt idx="31">
                  <c:v>5663.3995666707096</c:v>
                </c:pt>
                <c:pt idx="32">
                  <c:v>4854.8048105114403</c:v>
                </c:pt>
                <c:pt idx="33">
                  <c:v>4989.2516276194901</c:v>
                </c:pt>
                <c:pt idx="34">
                  <c:v>5789.2389871449896</c:v>
                </c:pt>
                <c:pt idx="35">
                  <c:v>8226.3793556488708</c:v>
                </c:pt>
                <c:pt idx="36">
                  <c:v>10223.608293560101</c:v>
                </c:pt>
                <c:pt idx="37">
                  <c:v>9799.5666123993706</c:v>
                </c:pt>
                <c:pt idx="38">
                  <c:v>10212.192476558999</c:v>
                </c:pt>
                <c:pt idx="39">
                  <c:v>9885.1331418185291</c:v>
                </c:pt>
                <c:pt idx="40">
                  <c:v>9365.4005860970192</c:v>
                </c:pt>
                <c:pt idx="41">
                  <c:v>9135.7508606141801</c:v>
                </c:pt>
                <c:pt idx="42">
                  <c:v>8175.9128053970835</c:v>
                </c:pt>
                <c:pt idx="43">
                  <c:v>7267.4230046471803</c:v>
                </c:pt>
                <c:pt idx="44">
                  <c:v>7008.4596426560602</c:v>
                </c:pt>
                <c:pt idx="45">
                  <c:v>7614.13469651794</c:v>
                </c:pt>
                <c:pt idx="46">
                  <c:v>9142.8206733039697</c:v>
                </c:pt>
                <c:pt idx="47">
                  <c:v>9446.2258304710394</c:v>
                </c:pt>
                <c:pt idx="48">
                  <c:v>10688.2040657137</c:v>
                </c:pt>
                <c:pt idx="49">
                  <c:v>11221.4886575035</c:v>
                </c:pt>
                <c:pt idx="50">
                  <c:v>13037.077126418901</c:v>
                </c:pt>
                <c:pt idx="51">
                  <c:v>13948.444329464</c:v>
                </c:pt>
                <c:pt idx="52">
                  <c:v>14172.663355012501</c:v>
                </c:pt>
                <c:pt idx="53">
                  <c:v>13422.185926005801</c:v>
                </c:pt>
                <c:pt idx="54">
                  <c:v>11989.9537651518</c:v>
                </c:pt>
                <c:pt idx="55">
                  <c:v>10414.1239856706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  <c:pt idx="36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55.042640853161586</c:v>
                </c:pt>
                <c:pt idx="1">
                  <c:v>55.52746896161257</c:v>
                </c:pt>
                <c:pt idx="2">
                  <c:v>58.919090912210883</c:v>
                </c:pt>
                <c:pt idx="3">
                  <c:v>67.336916337072509</c:v>
                </c:pt>
                <c:pt idx="4">
                  <c:v>69.955199066882429</c:v>
                </c:pt>
                <c:pt idx="5">
                  <c:v>66.26490489074672</c:v>
                </c:pt>
                <c:pt idx="6">
                  <c:v>59.75954745397781</c:v>
                </c:pt>
                <c:pt idx="7">
                  <c:v>51.211213009427951</c:v>
                </c:pt>
                <c:pt idx="8">
                  <c:v>45.388776477225008</c:v>
                </c:pt>
                <c:pt idx="9">
                  <c:v>45.6828487671049</c:v>
                </c:pt>
                <c:pt idx="10">
                  <c:v>45.354955207238064</c:v>
                </c:pt>
                <c:pt idx="11">
                  <c:v>50.808578826076833</c:v>
                </c:pt>
                <c:pt idx="12">
                  <c:v>52.640405448971414</c:v>
                </c:pt>
                <c:pt idx="13">
                  <c:v>68.300017896507143</c:v>
                </c:pt>
                <c:pt idx="14">
                  <c:v>65.513433042513086</c:v>
                </c:pt>
                <c:pt idx="15">
                  <c:v>60.951267438279856</c:v>
                </c:pt>
                <c:pt idx="16">
                  <c:v>59.951468456410062</c:v>
                </c:pt>
                <c:pt idx="17">
                  <c:v>56.185515618554369</c:v>
                </c:pt>
                <c:pt idx="18">
                  <c:v>47.171440327059663</c:v>
                </c:pt>
                <c:pt idx="19">
                  <c:v>38.433008007882478</c:v>
                </c:pt>
                <c:pt idx="20">
                  <c:v>34.061346065493218</c:v>
                </c:pt>
                <c:pt idx="21">
                  <c:v>32.109810298788958</c:v>
                </c:pt>
                <c:pt idx="22">
                  <c:v>32.125813039690641</c:v>
                </c:pt>
                <c:pt idx="23">
                  <c:v>36.026206143832987</c:v>
                </c:pt>
                <c:pt idx="24">
                  <c:v>37.923658419375087</c:v>
                </c:pt>
                <c:pt idx="25">
                  <c:v>36.949564527561094</c:v>
                </c:pt>
                <c:pt idx="26">
                  <c:v>39.068371674789844</c:v>
                </c:pt>
                <c:pt idx="27">
                  <c:v>42.595543285717049</c:v>
                </c:pt>
                <c:pt idx="28">
                  <c:v>42.413608841631039</c:v>
                </c:pt>
                <c:pt idx="29">
                  <c:v>39.576262769701714</c:v>
                </c:pt>
                <c:pt idx="30">
                  <c:v>35.083117926258886</c:v>
                </c:pt>
                <c:pt idx="31">
                  <c:v>30.550101823812785</c:v>
                </c:pt>
                <c:pt idx="32">
                  <c:v>26.188295483987741</c:v>
                </c:pt>
                <c:pt idx="33">
                  <c:v>26.913542555854331</c:v>
                </c:pt>
                <c:pt idx="34">
                  <c:v>31.228917977199405</c:v>
                </c:pt>
                <c:pt idx="35">
                  <c:v>44.375595258259992</c:v>
                </c:pt>
                <c:pt idx="36">
                  <c:v>55.149256325321552</c:v>
                </c:pt>
                <c:pt idx="37">
                  <c:v>52.861846372253993</c:v>
                </c:pt>
                <c:pt idx="38">
                  <c:v>55.087675932188404</c:v>
                </c:pt>
                <c:pt idx="39">
                  <c:v>53.323418287795576</c:v>
                </c:pt>
                <c:pt idx="40">
                  <c:v>50.51982261852929</c:v>
                </c:pt>
                <c:pt idx="41">
                  <c:v>49.281022068661727</c:v>
                </c:pt>
                <c:pt idx="42">
                  <c:v>44.103363318638081</c:v>
                </c:pt>
                <c:pt idx="43">
                  <c:v>39.202692689261895</c:v>
                </c:pt>
                <c:pt idx="44">
                  <c:v>37.805765457776381</c:v>
                </c:pt>
                <c:pt idx="45">
                  <c:v>41.07296113235266</c:v>
                </c:pt>
                <c:pt idx="46">
                  <c:v>49.319158791138349</c:v>
                </c:pt>
                <c:pt idx="47">
                  <c:v>50.955818598769199</c:v>
                </c:pt>
                <c:pt idx="48">
                  <c:v>57.655427394326523</c:v>
                </c:pt>
                <c:pt idx="49">
                  <c:v>60.532126872874201</c:v>
                </c:pt>
                <c:pt idx="50">
                  <c:v>70.325963938852652</c:v>
                </c:pt>
                <c:pt idx="51">
                  <c:v>75.242156152406579</c:v>
                </c:pt>
                <c:pt idx="52">
                  <c:v>76.451661853126467</c:v>
                </c:pt>
                <c:pt idx="53">
                  <c:v>72.403358073263405</c:v>
                </c:pt>
                <c:pt idx="54">
                  <c:v>64.677461668756152</c:v>
                </c:pt>
                <c:pt idx="55">
                  <c:v>56.176955982478439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959349593495935"/>
                  <c:y val="-4.03921259842520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821138211382114"/>
                  <c:y val="-4.22889763779527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23414634146341465"/>
                  <c:y val="-3.301811023622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23577248575635351"/>
                  <c:y val="6.28714566929133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6760770757306"/>
                      <c:h val="0.17022086614173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7.3542282824403046E-2"/>
                  <c:y val="0.168670866141732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3821138211382"/>
                      <c:h val="0.13522086614173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8.4552845528455281E-2"/>
                  <c:y val="0.15401968503937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3333333333333333"/>
                  <c:y val="9.823529411764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886178861788618"/>
                  <c:y val="2.2549019607843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1.9435896366255578</c:v>
                </c:pt>
                <c:pt idx="1">
                  <c:v>23.197085953885875</c:v>
                </c:pt>
                <c:pt idx="2">
                  <c:v>1.0002905927328936</c:v>
                </c:pt>
                <c:pt idx="3">
                  <c:v>13.029389936255232</c:v>
                </c:pt>
                <c:pt idx="4">
                  <c:v>6.3182613469944746</c:v>
                </c:pt>
                <c:pt idx="5">
                  <c:v>0.6403840619374801</c:v>
                </c:pt>
                <c:pt idx="6">
                  <c:v>0.28308718916618097</c:v>
                </c:pt>
                <c:pt idx="7">
                  <c:v>17.06354331724971</c:v>
                </c:pt>
                <c:pt idx="8">
                  <c:v>8.0280602124211864</c:v>
                </c:pt>
                <c:pt idx="9">
                  <c:v>24.000033667242583</c:v>
                </c:pt>
                <c:pt idx="10">
                  <c:v>3.0556317461643965</c:v>
                </c:pt>
                <c:pt idx="11">
                  <c:v>1.440642339324431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34483727034120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35.185541596874224</c:v>
                </c:pt>
                <c:pt idx="1">
                  <c:v>64.814458403125784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3.00653594771241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8713513573250057"/>
                  <c:y val="8.05233595800524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46.129001528431516</c:v>
                </c:pt>
                <c:pt idx="1">
                  <c:v>53.870998471568491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02/08/2024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27733605426468"/>
                  <c:y val="5.888116926560650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53087037714356E-2"/>
                  <c:y val="-1.73430085945139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42.520666291689558</c:v>
                </c:pt>
                <c:pt idx="1">
                  <c:v>57.479333708310442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7704372319314"/>
                  <c:y val="-5.8296234941338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31559594170533"/>
                  <c:y val="3.6868920796664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018988763323901"/>
                  <c:y val="-8.843600432298904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147661860115895"/>
                  <c:y val="7.479347434511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2.7634522457308974E-2"/>
                  <c:y val="0.152909886264216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1.3723761302453331E-2"/>
                  <c:y val="0.131888631568112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3517009029128083"/>
                  <c:y val="7.31851165663115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421483899878368"/>
                  <c:y val="-1.53139645826562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515892420537899"/>
                  <c:y val="-5.22875816993464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1.3039348263550186</c:v>
                </c:pt>
                <c:pt idx="1">
                  <c:v>20.596884283914381</c:v>
                </c:pt>
                <c:pt idx="2">
                  <c:v>1.3522876128302612</c:v>
                </c:pt>
                <c:pt idx="3">
                  <c:v>12.289750069699764</c:v>
                </c:pt>
                <c:pt idx="4">
                  <c:v>6.4058321256425259</c:v>
                </c:pt>
                <c:pt idx="5">
                  <c:v>0.57197737324760889</c:v>
                </c:pt>
                <c:pt idx="6">
                  <c:v>0.25893445443453528</c:v>
                </c:pt>
                <c:pt idx="7">
                  <c:v>23.484397129656813</c:v>
                </c:pt>
                <c:pt idx="8">
                  <c:v>6.2660277069679609</c:v>
                </c:pt>
                <c:pt idx="9">
                  <c:v>23.553150530876817</c:v>
                </c:pt>
                <c:pt idx="10">
                  <c:v>2.7445771496347637</c:v>
                </c:pt>
                <c:pt idx="11">
                  <c:v>1.1722467367395533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33.753482493800369</c:v>
                </c:pt>
                <c:pt idx="1">
                  <c:v>66.246517506199623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5978669739453311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2682926829268282"/>
                  <c:y val="-1.568627450980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1.8895784697506535</c:v>
                </c:pt>
                <c:pt idx="1">
                  <c:v>19.653475778110803</c:v>
                </c:pt>
                <c:pt idx="2">
                  <c:v>1.0481536119262065</c:v>
                </c:pt>
                <c:pt idx="3">
                  <c:v>6.6888920147353659</c:v>
                </c:pt>
                <c:pt idx="4">
                  <c:v>4.1938566809700903</c:v>
                </c:pt>
                <c:pt idx="5">
                  <c:v>0.27952593830725336</c:v>
                </c:pt>
                <c:pt idx="6">
                  <c:v>0.13468075393886975</c:v>
                </c:pt>
                <c:pt idx="7">
                  <c:v>39.118598399516294</c:v>
                </c:pt>
                <c:pt idx="8">
                  <c:v>16.2756399020383</c:v>
                </c:pt>
                <c:pt idx="9">
                  <c:v>8.7561215987314611</c:v>
                </c:pt>
                <c:pt idx="10">
                  <c:v>0.79306969914284942</c:v>
                </c:pt>
                <c:pt idx="11">
                  <c:v>1.1684071528318438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F-497C-BB01-A1596D647726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32-4534-B361-C593543EA17E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9-44D2-B532-682CD45D4E1F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A80-8689-028C605DABB8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B-4C9E-B523-A44A56F1C3ED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3-4EB1-8C39-AB9CD5214540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3-4EB1-8C39-AB9CD5214540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3-4EB1-8C39-AB9CD521454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3-4EB1-8C39-AB9CD52145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47.741439199370468</c:v>
                </c:pt>
                <c:pt idx="1">
                  <c:v>43.33166156900861</c:v>
                </c:pt>
                <c:pt idx="2">
                  <c:v>52.281317496343796</c:v>
                </c:pt>
                <c:pt idx="3">
                  <c:v>61.83014545507654</c:v>
                </c:pt>
                <c:pt idx="4">
                  <c:v>55.709231237030863</c:v>
                </c:pt>
                <c:pt idx="5">
                  <c:v>53.245637986076581</c:v>
                </c:pt>
                <c:pt idx="6">
                  <c:v>60.833851687637122</c:v>
                </c:pt>
                <c:pt idx="7">
                  <c:v>66.547944744317363</c:v>
                </c:pt>
                <c:pt idx="8">
                  <c:v>66.768291815264007</c:v>
                </c:pt>
                <c:pt idx="9">
                  <c:v>64.275403881374601</c:v>
                </c:pt>
                <c:pt idx="10">
                  <c:v>60.107652147126572</c:v>
                </c:pt>
                <c:pt idx="11">
                  <c:v>56.571114909040404</c:v>
                </c:pt>
                <c:pt idx="12">
                  <c:v>53.870998471568491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F-497C-BB01-A1596D647726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32-4534-B361-C593543EA17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B9-44D2-B532-682CD45D4E1F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A80-8689-028C605DABB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B-4C9E-B523-A44A56F1C3ED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3-4EB1-8C39-AB9CD521454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3-4EB1-8C39-AB9CD521454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3-4EB1-8C39-AB9CD521454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3-4EB1-8C39-AB9CD52145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B3-4EB1-8C39-AB9CD5214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52.258560800629532</c:v>
                </c:pt>
                <c:pt idx="1">
                  <c:v>56.668338430991383</c:v>
                </c:pt>
                <c:pt idx="2">
                  <c:v>47.718682503656183</c:v>
                </c:pt>
                <c:pt idx="3">
                  <c:v>38.169854544923446</c:v>
                </c:pt>
                <c:pt idx="4">
                  <c:v>44.290768762969137</c:v>
                </c:pt>
                <c:pt idx="5">
                  <c:v>46.754362013923419</c:v>
                </c:pt>
                <c:pt idx="6">
                  <c:v>39.166148312362878</c:v>
                </c:pt>
                <c:pt idx="7">
                  <c:v>33.452055255682637</c:v>
                </c:pt>
                <c:pt idx="8">
                  <c:v>33.231708184735993</c:v>
                </c:pt>
                <c:pt idx="9">
                  <c:v>35.724596118625399</c:v>
                </c:pt>
                <c:pt idx="10">
                  <c:v>39.892347852873428</c:v>
                </c:pt>
                <c:pt idx="11">
                  <c:v>43.428885090959596</c:v>
                </c:pt>
                <c:pt idx="12">
                  <c:v>46.129001528431509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2498697.3135099998</c:v>
                </c:pt>
                <c:pt idx="1">
                  <c:v>2504886.7482500002</c:v>
                </c:pt>
                <c:pt idx="2">
                  <c:v>2123732.9368699999</c:v>
                </c:pt>
                <c:pt idx="3">
                  <c:v>1464174.37215</c:v>
                </c:pt>
                <c:pt idx="4">
                  <c:v>1624276.2714499999</c:v>
                </c:pt>
                <c:pt idx="5">
                  <c:v>1924816.16876</c:v>
                </c:pt>
                <c:pt idx="6">
                  <c:v>1302790.8092199999</c:v>
                </c:pt>
                <c:pt idx="7">
                  <c:v>1257497.66078</c:v>
                </c:pt>
                <c:pt idx="8">
                  <c:v>1105120.0642299999</c:v>
                </c:pt>
                <c:pt idx="9">
                  <c:v>1254126.5794800001</c:v>
                </c:pt>
                <c:pt idx="10">
                  <c:v>1317457.88411</c:v>
                </c:pt>
                <c:pt idx="11">
                  <c:v>1763631.6736999999</c:v>
                </c:pt>
                <c:pt idx="12">
                  <c:v>1833224.2594300001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71.672423565189391</c:v>
                </c:pt>
                <c:pt idx="1">
                  <c:v>67.791986357397903</c:v>
                </c:pt>
                <c:pt idx="2">
                  <c:v>73.034258980777281</c:v>
                </c:pt>
                <c:pt idx="3">
                  <c:v>81.900556922214221</c:v>
                </c:pt>
                <c:pt idx="4">
                  <c:v>80.559294276728551</c:v>
                </c:pt>
                <c:pt idx="5">
                  <c:v>77.945183682645109</c:v>
                </c:pt>
                <c:pt idx="6">
                  <c:v>84.315636880385142</c:v>
                </c:pt>
                <c:pt idx="7">
                  <c:v>85.098714035108841</c:v>
                </c:pt>
                <c:pt idx="8">
                  <c:v>86.321696262470596</c:v>
                </c:pt>
                <c:pt idx="9">
                  <c:v>84.24094582838525</c:v>
                </c:pt>
                <c:pt idx="10">
                  <c:v>83.368030971761257</c:v>
                </c:pt>
                <c:pt idx="11">
                  <c:v>80.158801726404519</c:v>
                </c:pt>
                <c:pt idx="12">
                  <c:v>78.595661558339557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28.32757643481062</c:v>
                </c:pt>
                <c:pt idx="1">
                  <c:v>32.208013642602097</c:v>
                </c:pt>
                <c:pt idx="2">
                  <c:v>26.965741019222698</c:v>
                </c:pt>
                <c:pt idx="3">
                  <c:v>18.09944307778575</c:v>
                </c:pt>
                <c:pt idx="4">
                  <c:v>19.440705723271456</c:v>
                </c:pt>
                <c:pt idx="5">
                  <c:v>22.054816317354934</c:v>
                </c:pt>
                <c:pt idx="6">
                  <c:v>15.684363119614892</c:v>
                </c:pt>
                <c:pt idx="7">
                  <c:v>14.901285964891198</c:v>
                </c:pt>
                <c:pt idx="8">
                  <c:v>13.678303737529376</c:v>
                </c:pt>
                <c:pt idx="9">
                  <c:v>15.759054171614784</c:v>
                </c:pt>
                <c:pt idx="10">
                  <c:v>16.631969028238714</c:v>
                </c:pt>
                <c:pt idx="11">
                  <c:v>19.841198273595488</c:v>
                </c:pt>
                <c:pt idx="12">
                  <c:v>21.404338441660453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980.85155798799997</c:v>
                </c:pt>
                <c:pt idx="1">
                  <c:v>932.28072717600003</c:v>
                </c:pt>
                <c:pt idx="2">
                  <c:v>1456.074033483</c:v>
                </c:pt>
                <c:pt idx="3">
                  <c:v>3453.6889566509999</c:v>
                </c:pt>
                <c:pt idx="4">
                  <c:v>3983.7741293580002</c:v>
                </c:pt>
                <c:pt idx="5">
                  <c:v>3901.704090665</c:v>
                </c:pt>
                <c:pt idx="6">
                  <c:v>2983.216857588</c:v>
                </c:pt>
                <c:pt idx="7">
                  <c:v>4665.7995071879996</c:v>
                </c:pt>
                <c:pt idx="8">
                  <c:v>4028.5646534930002</c:v>
                </c:pt>
                <c:pt idx="9">
                  <c:v>2920.4346501650002</c:v>
                </c:pt>
                <c:pt idx="10">
                  <c:v>2392.6029703989998</c:v>
                </c:pt>
                <c:pt idx="11">
                  <c:v>2119.913376083</c:v>
                </c:pt>
                <c:pt idx="12">
                  <c:v>1763.3407072800001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4093.0802789999998</c:v>
                </c:pt>
                <c:pt idx="1">
                  <c:v>3494.763653</c:v>
                </c:pt>
                <c:pt idx="2">
                  <c:v>5737.6266400000004</c:v>
                </c:pt>
                <c:pt idx="3">
                  <c:v>6906.1533209999998</c:v>
                </c:pt>
                <c:pt idx="4">
                  <c:v>5765.2419490000002</c:v>
                </c:pt>
                <c:pt idx="5">
                  <c:v>5661.2672570000004</c:v>
                </c:pt>
                <c:pt idx="6">
                  <c:v>6845.1631010000001</c:v>
                </c:pt>
                <c:pt idx="7">
                  <c:v>6055.2955789999996</c:v>
                </c:pt>
                <c:pt idx="8">
                  <c:v>4610.5512269999999</c:v>
                </c:pt>
                <c:pt idx="9">
                  <c:v>4124.6231779999998</c:v>
                </c:pt>
                <c:pt idx="10">
                  <c:v>4309.1321550000002</c:v>
                </c:pt>
                <c:pt idx="11">
                  <c:v>4059.0504580000002</c:v>
                </c:pt>
                <c:pt idx="12">
                  <c:v>3747.9590020000001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4392.0564189999996</c:v>
                </c:pt>
                <c:pt idx="1">
                  <c:v>3301.3221330000001</c:v>
                </c:pt>
                <c:pt idx="2">
                  <c:v>2586.9783640000001</c:v>
                </c:pt>
                <c:pt idx="3">
                  <c:v>1961.196735</c:v>
                </c:pt>
                <c:pt idx="4">
                  <c:v>1830.0285409999999</c:v>
                </c:pt>
                <c:pt idx="5">
                  <c:v>1886.0997460000001</c:v>
                </c:pt>
                <c:pt idx="6">
                  <c:v>2545.8832950000001</c:v>
                </c:pt>
                <c:pt idx="7">
                  <c:v>2988.6745989999999</c:v>
                </c:pt>
                <c:pt idx="8">
                  <c:v>3939.015355</c:v>
                </c:pt>
                <c:pt idx="9">
                  <c:v>5020.6174069999997</c:v>
                </c:pt>
                <c:pt idx="10">
                  <c:v>4680.5252549999996</c:v>
                </c:pt>
                <c:pt idx="11">
                  <c:v>5714.3243329999996</c:v>
                </c:pt>
                <c:pt idx="12">
                  <c:v>5271.5394779999997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719.88580899999999</c:v>
                </c:pt>
                <c:pt idx="1">
                  <c:v>401.01782200000002</c:v>
                </c:pt>
                <c:pt idx="2">
                  <c:v>226.73819900000001</c:v>
                </c:pt>
                <c:pt idx="3">
                  <c:v>111.284369</c:v>
                </c:pt>
                <c:pt idx="4">
                  <c:v>92.059718000000004</c:v>
                </c:pt>
                <c:pt idx="5">
                  <c:v>94.242966999999993</c:v>
                </c:pt>
                <c:pt idx="6">
                  <c:v>176.41685799999999</c:v>
                </c:pt>
                <c:pt idx="7">
                  <c:v>151.74095500000001</c:v>
                </c:pt>
                <c:pt idx="8">
                  <c:v>443.31944199999998</c:v>
                </c:pt>
                <c:pt idx="9">
                  <c:v>599.701686</c:v>
                </c:pt>
                <c:pt idx="10">
                  <c:v>494.55802</c:v>
                </c:pt>
                <c:pt idx="11">
                  <c:v>674.74307599999997</c:v>
                </c:pt>
                <c:pt idx="12">
                  <c:v>671.16086600000006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339.89569699999998</c:v>
                </c:pt>
                <c:pt idx="1">
                  <c:v>284.69175000000001</c:v>
                </c:pt>
                <c:pt idx="2">
                  <c:v>262.95474000000002</c:v>
                </c:pt>
                <c:pt idx="3">
                  <c:v>239.28200000000001</c:v>
                </c:pt>
                <c:pt idx="4">
                  <c:v>254.85701</c:v>
                </c:pt>
                <c:pt idx="5">
                  <c:v>282.77393000000001</c:v>
                </c:pt>
                <c:pt idx="6">
                  <c:v>257.40937400000001</c:v>
                </c:pt>
                <c:pt idx="7">
                  <c:v>309.16821700000003</c:v>
                </c:pt>
                <c:pt idx="8">
                  <c:v>303.509232</c:v>
                </c:pt>
                <c:pt idx="9">
                  <c:v>310.49382200000002</c:v>
                </c:pt>
                <c:pt idx="10">
                  <c:v>329.18561199999999</c:v>
                </c:pt>
                <c:pt idx="11">
                  <c:v>352.31787800000001</c:v>
                </c:pt>
                <c:pt idx="12">
                  <c:v>316.43301300000002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62.106560000000002</c:v>
                </c:pt>
                <c:pt idx="1">
                  <c:v>63.283716499999997</c:v>
                </c:pt>
                <c:pt idx="2">
                  <c:v>65.383654000000007</c:v>
                </c:pt>
                <c:pt idx="3">
                  <c:v>52.408155000000001</c:v>
                </c:pt>
                <c:pt idx="4">
                  <c:v>65.083246000000003</c:v>
                </c:pt>
                <c:pt idx="5">
                  <c:v>57.996042000000003</c:v>
                </c:pt>
                <c:pt idx="6">
                  <c:v>53.101937</c:v>
                </c:pt>
                <c:pt idx="7">
                  <c:v>40.449704500000003</c:v>
                </c:pt>
                <c:pt idx="8">
                  <c:v>38.443151999999998</c:v>
                </c:pt>
                <c:pt idx="9">
                  <c:v>36.579355999999997</c:v>
                </c:pt>
                <c:pt idx="10">
                  <c:v>53.415584500000001</c:v>
                </c:pt>
                <c:pt idx="11">
                  <c:v>62.396649500000002</c:v>
                </c:pt>
                <c:pt idx="12">
                  <c:v>62.179299999999998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7618</xdr:colOff>
      <xdr:row>3</xdr:row>
      <xdr:rowOff>19050</xdr:rowOff>
    </xdr:from>
    <xdr:to>
      <xdr:col>9</xdr:col>
      <xdr:colOff>4573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0.68116</cdr:x>
      <cdr:y>0.06051</cdr:y>
    </cdr:from>
    <cdr:to>
      <cdr:x>0.68329</cdr:x>
      <cdr:y>0.80526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87083" y="220185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0.25443</cdr:x>
      <cdr:y>0.06763</cdr:y>
    </cdr:from>
    <cdr:to>
      <cdr:x>0.25656</cdr:x>
      <cdr:y>0.81238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13371" y="246067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4573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90799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0.6815</cdr:x>
      <cdr:y>0.06633</cdr:y>
    </cdr:from>
    <cdr:to>
      <cdr:x>0.68363</cdr:x>
      <cdr:y>0.81108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89343" y="241353"/>
          <a:ext cx="14343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0.25435</cdr:x>
      <cdr:y>0.06632</cdr:y>
    </cdr:from>
    <cdr:to>
      <cdr:x>0.25648</cdr:x>
      <cdr:y>0.81107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712870" y="241309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0.43252</cdr:x>
      <cdr:y>0.65486</cdr:y>
    </cdr:from>
    <cdr:to>
      <cdr:x>0.48408</cdr:x>
      <cdr:y>0.72967</cdr:y>
    </cdr:to>
    <cdr:sp macro="" textlink="Dat_02!$G$320">
      <cdr:nvSpPr>
        <cdr:cNvPr id="44" name="CuadroTexto 1">
          <a:extLst xmlns:a="http://schemas.openxmlformats.org/drawingml/2006/main">
            <a:ext uri="{FF2B5EF4-FFF2-40B4-BE49-F238E27FC236}">
              <a16:creationId xmlns:a16="http://schemas.microsoft.com/office/drawing/2014/main" id="{63D33AC6-510B-8CCE-6E93-06B5D8CA29A5}"/>
            </a:ext>
          </a:extLst>
        </cdr:cNvPr>
        <cdr:cNvSpPr txBox="1"/>
      </cdr:nvSpPr>
      <cdr:spPr>
        <a:xfrm xmlns:a="http://schemas.openxmlformats.org/drawingml/2006/main">
          <a:off x="3032125" y="1584325"/>
          <a:ext cx="361456" cy="18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6B79B28B-1571-4583-9499-A0D0E8E4CDF0}" type="TxLink">
            <a:rPr lang="en-US" sz="700" b="0" i="0" u="none" strike="noStrike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 </a:t>
          </a:fld>
          <a:endParaRPr lang="es-ES" sz="700" b="0" i="0" u="none" strike="noStrike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0.82267</cdr:x>
      <cdr:y>0.26113</cdr:y>
    </cdr:from>
    <cdr:to>
      <cdr:x>0.96126</cdr:x>
      <cdr:y>0.33469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9418" y="811690"/>
          <a:ext cx="970251" cy="22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152399</xdr:rowOff>
    </xdr:from>
    <xdr:to>
      <xdr:col>4</xdr:col>
      <xdr:colOff>1166400</xdr:colOff>
      <xdr:row>13</xdr:row>
      <xdr:rowOff>112789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81224"/>
          <a:ext cx="252000" cy="12231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133349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9950" y="2162174"/>
          <a:ext cx="252000" cy="1309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54805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123825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73930" y="1990725"/>
          <a:ext cx="252000" cy="1325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85725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762250"/>
          <a:ext cx="260350" cy="1306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57150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95028" y="2733675"/>
          <a:ext cx="252000" cy="16483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66674</xdr:rowOff>
    </xdr:from>
    <xdr:to>
      <xdr:col>4</xdr:col>
      <xdr:colOff>2990850</xdr:colOff>
      <xdr:row>17</xdr:row>
      <xdr:rowOff>58274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43199"/>
          <a:ext cx="257174" cy="15352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5.620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28575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84750" y="4162425"/>
          <a:ext cx="320675" cy="19322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10.414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71950"/>
          <a:ext cx="292100" cy="178882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5</xdr:col>
      <xdr:colOff>1573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E36" sqref="E36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Agosto 2024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'P11'!C7</f>
        <v>Generación solar fotovoltaica diaria peninsular</v>
      </c>
    </row>
    <row r="20" spans="2:5" ht="12.6" customHeight="1">
      <c r="D20" s="137" t="s">
        <v>66</v>
      </c>
      <c r="E20" s="138" t="str">
        <f>'P12'!C7</f>
        <v>Máximos de generación de energía solar fotovoltaica peninsular</v>
      </c>
    </row>
    <row r="21" spans="2:5" ht="12.6" customHeight="1">
      <c r="D21" s="137" t="s">
        <v>66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66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66</v>
      </c>
      <c r="E23" s="138" t="str">
        <f>P15_OLD!B7</f>
        <v>Reservas hidroeléctricas</v>
      </c>
    </row>
    <row r="24" spans="2:5" ht="12.6" customHeight="1">
      <c r="D24" s="137" t="s">
        <v>66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Agosto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Agosto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25</v>
      </c>
      <c r="E7" s="111"/>
      <c r="F7" s="313" t="str">
        <f>Dat_01!A2</f>
        <v>Agosto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11482</v>
      </c>
      <c r="G8" s="268" t="s">
        <v>236</v>
      </c>
      <c r="H8" s="267">
        <v>20897</v>
      </c>
      <c r="I8" s="268" t="s">
        <v>207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9">
        <v>45.35</v>
      </c>
      <c r="G9" s="250" t="s">
        <v>237</v>
      </c>
      <c r="H9" s="246">
        <v>83.6</v>
      </c>
      <c r="I9" s="250" t="s">
        <v>183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Agosto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175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Agosto 2024</v>
      </c>
    </row>
    <row r="4" spans="3:27" ht="20.100000000000001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2" t="s">
        <v>213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2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Agosto 2024</v>
      </c>
    </row>
    <row r="4" spans="3:32" ht="20.100000000000001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2" t="s">
        <v>214</v>
      </c>
      <c r="E7" s="111"/>
      <c r="F7" s="313" t="str">
        <f>Dat_01!A2</f>
        <v>Agosto 2024</v>
      </c>
      <c r="G7" s="314"/>
      <c r="H7" s="315" t="s">
        <v>27</v>
      </c>
      <c r="I7" s="31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2"/>
      <c r="E8" s="112" t="s">
        <v>28</v>
      </c>
      <c r="F8" s="267">
        <v>19527</v>
      </c>
      <c r="G8" s="268" t="s">
        <v>238</v>
      </c>
      <c r="H8" s="267">
        <v>19977</v>
      </c>
      <c r="I8" s="268" t="s">
        <v>235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12"/>
      <c r="E9" s="113" t="s">
        <v>29</v>
      </c>
      <c r="F9" s="249">
        <v>74.86</v>
      </c>
      <c r="G9" s="250" t="s">
        <v>239</v>
      </c>
      <c r="H9" s="246">
        <v>78.44</v>
      </c>
      <c r="I9" s="250" t="s">
        <v>231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7"/>
      <c r="I10" s="24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Agosto 2024</v>
      </c>
    </row>
    <row r="4" spans="3:34" ht="20.100000000000001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2" t="s">
        <v>215</v>
      </c>
      <c r="E7" s="4"/>
    </row>
    <row r="8" spans="3:34">
      <c r="C8" s="312"/>
      <c r="E8" s="4"/>
    </row>
    <row r="9" spans="3:34">
      <c r="C9" s="312"/>
      <c r="E9" s="4"/>
    </row>
    <row r="10" spans="3:34">
      <c r="C10" s="312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Agosto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146</v>
      </c>
    </row>
    <row r="3" spans="2:22" ht="15" customHeight="1">
      <c r="D3" s="109" t="str">
        <f>Indice!E3</f>
        <v>Agosto 2024</v>
      </c>
    </row>
    <row r="4" spans="2:22" ht="20.100000000000001" customHeight="1">
      <c r="B4" s="99" t="s">
        <v>148</v>
      </c>
      <c r="V4" s="54"/>
    </row>
    <row r="5" spans="2:22">
      <c r="V5" s="54"/>
    </row>
    <row r="6" spans="2:22">
      <c r="V6" s="54"/>
    </row>
    <row r="7" spans="2:22">
      <c r="B7" s="312" t="s">
        <v>26</v>
      </c>
      <c r="V7" s="54"/>
    </row>
    <row r="8" spans="2:22">
      <c r="B8" s="312"/>
      <c r="V8" s="54"/>
    </row>
    <row r="9" spans="2:22">
      <c r="B9" s="312"/>
      <c r="V9" s="54"/>
    </row>
    <row r="10" spans="2:22">
      <c r="B10" s="102" t="s">
        <v>147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Agosto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-8.5005056862777124</v>
      </c>
      <c r="O64" s="61">
        <f>'Data 3'!I60-'Data 3'!I48</f>
        <v>16.974263293216545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146</v>
      </c>
    </row>
    <row r="3" spans="2:33" ht="15" customHeight="1">
      <c r="D3" s="109" t="str">
        <f>Indice!E3</f>
        <v>Agosto 2024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-8.5005056862777124</v>
      </c>
      <c r="O64" s="61">
        <f>'Data 3'!I60-'Data 3'!I48</f>
        <v>16.974263293216545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254</v>
      </c>
    </row>
    <row r="2" spans="1:2">
      <c r="A2" t="s">
        <v>247</v>
      </c>
    </row>
    <row r="3" spans="1:2">
      <c r="A3" t="s">
        <v>243</v>
      </c>
    </row>
    <row r="4" spans="1:2">
      <c r="A4" t="s">
        <v>249</v>
      </c>
    </row>
    <row r="5" spans="1:2">
      <c r="A5" t="s">
        <v>252</v>
      </c>
    </row>
    <row r="6" spans="1:2">
      <c r="A6" t="s">
        <v>250</v>
      </c>
    </row>
    <row r="7" spans="1:2">
      <c r="A7" t="s">
        <v>248</v>
      </c>
    </row>
    <row r="8" spans="1:2">
      <c r="A8" t="s">
        <v>242</v>
      </c>
    </row>
    <row r="9" spans="1:2">
      <c r="A9" t="s">
        <v>255</v>
      </c>
    </row>
    <row r="10" spans="1:2">
      <c r="A10" t="s">
        <v>253</v>
      </c>
    </row>
    <row r="11" spans="1:2">
      <c r="A11" t="s">
        <v>223</v>
      </c>
    </row>
    <row r="12" spans="1:2">
      <c r="A12" t="s">
        <v>245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I17" sqref="I17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Agosto 2024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2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2"/>
      <c r="D8" s="74"/>
      <c r="E8" s="75"/>
      <c r="P8" s="77"/>
      <c r="Q8" s="77"/>
      <c r="R8" s="77"/>
    </row>
    <row r="9" spans="2:18" s="71" customFormat="1" ht="12.75" customHeight="1">
      <c r="B9" s="70"/>
      <c r="C9" s="312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3"/>
    </row>
    <row r="29" spans="2:9">
      <c r="E29" s="303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workbookViewId="0"/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2.742347429908377</v>
      </c>
      <c r="F5" s="105" t="s">
        <v>16</v>
      </c>
      <c r="G5" s="106">
        <f>SUM(D5:D10)</f>
        <v>35.178997302563197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5.8588226989891901</v>
      </c>
      <c r="F6" s="194" t="s">
        <v>17</v>
      </c>
      <c r="G6" s="195">
        <f>SUM(D11:D16)</f>
        <v>64.814458403125784</v>
      </c>
    </row>
    <row r="7" spans="2:7">
      <c r="B7" s="105" t="s">
        <v>4</v>
      </c>
      <c r="C7" s="123">
        <f>Dat_01!B35</f>
        <v>1819.9749999999999</v>
      </c>
      <c r="D7" s="106">
        <f t="shared" si="0"/>
        <v>1.4981700677635521</v>
      </c>
    </row>
    <row r="8" spans="2:7">
      <c r="B8" s="105" t="s">
        <v>11</v>
      </c>
      <c r="C8" s="123">
        <f>Dat_01!B36</f>
        <v>24561.845000000001</v>
      </c>
      <c r="D8" s="106">
        <f t="shared" si="0"/>
        <v>20.218860692068773</v>
      </c>
    </row>
    <row r="9" spans="2:7">
      <c r="B9" s="105" t="s">
        <v>9</v>
      </c>
      <c r="C9" s="123">
        <f>Dat_01!B37</f>
        <v>5517.7105000000001</v>
      </c>
      <c r="D9" s="106">
        <f t="shared" si="0"/>
        <v>4.5420781679334405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0.31871824589985603</v>
      </c>
    </row>
    <row r="11" spans="2:7">
      <c r="B11" s="105" t="s">
        <v>69</v>
      </c>
      <c r="C11" s="123">
        <f>Dat_01!B40</f>
        <v>131.6275</v>
      </c>
      <c r="D11" s="106">
        <f t="shared" si="0"/>
        <v>0.10835334583966647</v>
      </c>
    </row>
    <row r="12" spans="2:7">
      <c r="B12" s="105" t="s">
        <v>5</v>
      </c>
      <c r="C12" s="123">
        <f>Dat_01!B41</f>
        <v>30841.608499999998</v>
      </c>
      <c r="D12" s="106">
        <f t="shared" si="0"/>
        <v>25.3882469244808</v>
      </c>
    </row>
    <row r="13" spans="2:7">
      <c r="B13" s="105" t="s">
        <v>2</v>
      </c>
      <c r="C13" s="123">
        <f>Dat_01!B42</f>
        <v>17096.571029999999</v>
      </c>
      <c r="D13" s="106">
        <f t="shared" si="0"/>
        <v>14.073583966010236</v>
      </c>
    </row>
    <row r="14" spans="2:7">
      <c r="B14" s="105" t="s">
        <v>6</v>
      </c>
      <c r="C14" s="123">
        <f>Dat_01!B43</f>
        <v>27273.121586000001</v>
      </c>
      <c r="D14" s="106">
        <f t="shared" si="0"/>
        <v>22.450733891740938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1.896621279049495</v>
      </c>
    </row>
    <row r="16" spans="2:7">
      <c r="B16" s="105" t="s">
        <v>8</v>
      </c>
      <c r="C16" s="123">
        <f>Dat_01!B45</f>
        <v>1089.576</v>
      </c>
      <c r="D16" s="106">
        <f t="shared" si="0"/>
        <v>0.89691899600463743</v>
      </c>
    </row>
    <row r="17" spans="2:7">
      <c r="B17" s="107" t="s">
        <v>15</v>
      </c>
      <c r="C17" s="124">
        <f>SUM(C5:C16)+C18</f>
        <v>121479.866616</v>
      </c>
      <c r="D17" s="108">
        <f>SUM(D5:D16)+D18</f>
        <v>100</v>
      </c>
    </row>
    <row r="18" spans="2:7">
      <c r="B18" s="105" t="s">
        <v>177</v>
      </c>
      <c r="C18" s="123">
        <f>Dat_01!B38</f>
        <v>7.95</v>
      </c>
      <c r="D18" s="106">
        <f>C18/$C$17*100</f>
        <v>6.5442943110318764E-3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426.90396357600002</v>
      </c>
      <c r="D21" s="106">
        <f>C21/$C$33*100</f>
        <v>1.9435896366255578</v>
      </c>
      <c r="F21" s="105" t="s">
        <v>16</v>
      </c>
      <c r="G21" s="106">
        <f>SUM(D21:D26)</f>
        <v>46.129001528431516</v>
      </c>
    </row>
    <row r="22" spans="2:7">
      <c r="B22" s="105" t="s">
        <v>3</v>
      </c>
      <c r="C22" s="123">
        <f>Dat_01!B51</f>
        <v>5095.1742850000001</v>
      </c>
      <c r="D22" s="106">
        <f t="shared" ref="D22:D24" si="1">C22/$C$33*100</f>
        <v>23.197085953885875</v>
      </c>
      <c r="E22" s="125"/>
      <c r="F22" s="194" t="s">
        <v>17</v>
      </c>
      <c r="G22" s="195">
        <f>SUM(D27:D32)</f>
        <v>53.870998471568491</v>
      </c>
    </row>
    <row r="23" spans="2:7">
      <c r="B23" s="105" t="s">
        <v>4</v>
      </c>
      <c r="C23" s="123">
        <f>Dat_01!B52</f>
        <v>219.71099799999999</v>
      </c>
      <c r="D23" s="106">
        <f t="shared" si="1"/>
        <v>1.0002905927328936</v>
      </c>
      <c r="E23" s="125"/>
    </row>
    <row r="24" spans="2:7">
      <c r="B24" s="105" t="s">
        <v>11</v>
      </c>
      <c r="C24" s="123">
        <f>Dat_01!B53</f>
        <v>2861.8686280000002</v>
      </c>
      <c r="D24" s="106">
        <f t="shared" si="1"/>
        <v>13.029389936255232</v>
      </c>
      <c r="E24" s="125"/>
    </row>
    <row r="25" spans="2:7">
      <c r="B25" s="105" t="s">
        <v>9</v>
      </c>
      <c r="C25" s="123">
        <f>Dat_01!B54</f>
        <v>1387.788225</v>
      </c>
      <c r="D25" s="106">
        <f>C25/$C$33*100</f>
        <v>6.3182613469944746</v>
      </c>
      <c r="E25" s="125"/>
    </row>
    <row r="26" spans="2:7">
      <c r="B26" s="105" t="s">
        <v>70</v>
      </c>
      <c r="C26" s="123">
        <f>Dat_01!B55</f>
        <v>140.658547</v>
      </c>
      <c r="D26" s="106">
        <f>C26/$C$33*100</f>
        <v>0.6403840619374801</v>
      </c>
      <c r="E26" s="125"/>
    </row>
    <row r="27" spans="2:7">
      <c r="B27" s="105" t="s">
        <v>69</v>
      </c>
      <c r="C27" s="123">
        <f>Dat_01!B56</f>
        <v>62.179300000000005</v>
      </c>
      <c r="D27" s="106">
        <f t="shared" ref="D27:D28" si="2">C27/$C$33*100</f>
        <v>0.28308718916618097</v>
      </c>
      <c r="E27" s="125"/>
    </row>
    <row r="28" spans="2:7">
      <c r="B28" s="105" t="s">
        <v>5</v>
      </c>
      <c r="C28" s="123">
        <f>Dat_01!B57</f>
        <v>3747.9590020000001</v>
      </c>
      <c r="D28" s="106">
        <f t="shared" si="2"/>
        <v>17.06354331724971</v>
      </c>
      <c r="E28" s="125"/>
    </row>
    <row r="29" spans="2:7">
      <c r="B29" s="105" t="s">
        <v>2</v>
      </c>
      <c r="C29" s="123">
        <f>Dat_01!B58</f>
        <v>1763.3407072800001</v>
      </c>
      <c r="D29" s="106">
        <f>C29/$C$33*100</f>
        <v>8.0280602124211864</v>
      </c>
      <c r="E29" s="125"/>
    </row>
    <row r="30" spans="2:7">
      <c r="B30" s="105" t="s">
        <v>6</v>
      </c>
      <c r="C30" s="123">
        <f>Dat_01!B59</f>
        <v>5271.5394779999997</v>
      </c>
      <c r="D30" s="106">
        <f t="shared" ref="D30:D32" si="3">C30/$C$33*100</f>
        <v>24.000033667242583</v>
      </c>
      <c r="E30" s="125"/>
    </row>
    <row r="31" spans="2:7">
      <c r="B31" s="105" t="s">
        <v>7</v>
      </c>
      <c r="C31" s="123">
        <f>Dat_01!B60</f>
        <v>671.16086600000006</v>
      </c>
      <c r="D31" s="106">
        <f t="shared" si="3"/>
        <v>3.0556317461643965</v>
      </c>
      <c r="E31" s="125"/>
    </row>
    <row r="32" spans="2:7">
      <c r="B32" s="105" t="s">
        <v>8</v>
      </c>
      <c r="C32" s="123">
        <f>Dat_01!B61</f>
        <v>316.43301299999996</v>
      </c>
      <c r="D32" s="106">
        <f t="shared" si="3"/>
        <v>1.440642339324431</v>
      </c>
      <c r="E32" s="125"/>
    </row>
    <row r="33" spans="2:6">
      <c r="B33" s="107" t="s">
        <v>15</v>
      </c>
      <c r="C33" s="124">
        <f>SUM(C21:C32)</f>
        <v>21964.717012855999</v>
      </c>
      <c r="D33" s="108">
        <f>SUM(D21:D32)</f>
        <v>99.999999999999986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1.3039348263550186</v>
      </c>
      <c r="E37" s="105" t="s">
        <v>16</v>
      </c>
      <c r="F37" s="106">
        <f>SUM(C37:C42)</f>
        <v>42.520666291689558</v>
      </c>
    </row>
    <row r="38" spans="2:6">
      <c r="B38" s="105" t="s">
        <v>3</v>
      </c>
      <c r="C38" s="106">
        <f>Dat_01!B95</f>
        <v>20.596884283914381</v>
      </c>
      <c r="E38" s="194" t="s">
        <v>17</v>
      </c>
      <c r="F38" s="195">
        <f>SUM(C43:C48)</f>
        <v>57.479333708310442</v>
      </c>
    </row>
    <row r="39" spans="2:6">
      <c r="B39" s="105" t="s">
        <v>4</v>
      </c>
      <c r="C39" s="106">
        <f>Dat_01!B96</f>
        <v>1.3522876128302612</v>
      </c>
    </row>
    <row r="40" spans="2:6">
      <c r="B40" s="105" t="s">
        <v>11</v>
      </c>
      <c r="C40" s="106">
        <f>Dat_01!B97</f>
        <v>12.289750069699764</v>
      </c>
    </row>
    <row r="41" spans="2:6">
      <c r="B41" s="105" t="s">
        <v>9</v>
      </c>
      <c r="C41" s="106">
        <f>Dat_01!B98</f>
        <v>6.4058321256425259</v>
      </c>
    </row>
    <row r="42" spans="2:6">
      <c r="B42" s="105" t="s">
        <v>70</v>
      </c>
      <c r="C42" s="106">
        <f>Dat_01!B99</f>
        <v>0.57197737324760889</v>
      </c>
    </row>
    <row r="43" spans="2:6">
      <c r="B43" s="105" t="s">
        <v>69</v>
      </c>
      <c r="C43" s="106">
        <f>Dat_01!B100</f>
        <v>0.25893445443453528</v>
      </c>
    </row>
    <row r="44" spans="2:6">
      <c r="B44" s="105" t="s">
        <v>5</v>
      </c>
      <c r="C44" s="106">
        <f>Dat_01!B101</f>
        <v>23.484397129656813</v>
      </c>
    </row>
    <row r="45" spans="2:6">
      <c r="B45" s="105" t="s">
        <v>2</v>
      </c>
      <c r="C45" s="106">
        <f>Dat_01!B102</f>
        <v>6.2660277069679609</v>
      </c>
    </row>
    <row r="46" spans="2:6">
      <c r="B46" s="105" t="s">
        <v>6</v>
      </c>
      <c r="C46" s="106">
        <f>Dat_01!B103</f>
        <v>23.553150530876817</v>
      </c>
    </row>
    <row r="47" spans="2:6">
      <c r="B47" s="105" t="s">
        <v>7</v>
      </c>
      <c r="C47" s="106">
        <f>Dat_01!B104</f>
        <v>2.7445771496347637</v>
      </c>
    </row>
    <row r="48" spans="2:6">
      <c r="B48" s="105" t="s">
        <v>8</v>
      </c>
      <c r="C48" s="106">
        <f>Dat_01!B105</f>
        <v>1.1722467367395533</v>
      </c>
      <c r="D48" s="157"/>
      <c r="E48" s="157"/>
      <c r="F48" s="157"/>
    </row>
    <row r="49" spans="2:6">
      <c r="B49" s="107" t="s">
        <v>15</v>
      </c>
      <c r="C49" s="108">
        <f>SUM(C37:C48)</f>
        <v>100.00000000000001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1.8895784697506535</v>
      </c>
      <c r="E53" s="105" t="s">
        <v>16</v>
      </c>
      <c r="F53" s="106">
        <f>SUM(C53:C58)</f>
        <v>33.753482493800369</v>
      </c>
    </row>
    <row r="54" spans="2:6">
      <c r="B54" s="105" t="s">
        <v>3</v>
      </c>
      <c r="C54" s="106">
        <f>Dat_01!H95</f>
        <v>19.653475778110803</v>
      </c>
      <c r="E54" s="194" t="s">
        <v>17</v>
      </c>
      <c r="F54" s="195">
        <f>SUM(C59:C64)</f>
        <v>66.246517506199623</v>
      </c>
    </row>
    <row r="55" spans="2:6">
      <c r="B55" s="105" t="s">
        <v>4</v>
      </c>
      <c r="C55" s="106">
        <f>Dat_01!H96</f>
        <v>1.0481536119262065</v>
      </c>
    </row>
    <row r="56" spans="2:6">
      <c r="B56" s="105" t="s">
        <v>11</v>
      </c>
      <c r="C56" s="106">
        <f>Dat_01!H97</f>
        <v>6.6888920147353659</v>
      </c>
    </row>
    <row r="57" spans="2:6">
      <c r="B57" s="105" t="s">
        <v>9</v>
      </c>
      <c r="C57" s="106">
        <f>Dat_01!H98</f>
        <v>4.1938566809700903</v>
      </c>
    </row>
    <row r="58" spans="2:6">
      <c r="B58" s="105" t="s">
        <v>70</v>
      </c>
      <c r="C58" s="106">
        <f>Dat_01!H99</f>
        <v>0.27952593830725336</v>
      </c>
    </row>
    <row r="59" spans="2:6">
      <c r="B59" s="105" t="s">
        <v>69</v>
      </c>
      <c r="C59" s="106">
        <f>Dat_01!H100</f>
        <v>0.13468075393886975</v>
      </c>
    </row>
    <row r="60" spans="2:6">
      <c r="B60" s="105" t="s">
        <v>5</v>
      </c>
      <c r="C60" s="106">
        <f>Dat_01!H101</f>
        <v>39.118598399516294</v>
      </c>
    </row>
    <row r="61" spans="2:6">
      <c r="B61" s="105" t="s">
        <v>2</v>
      </c>
      <c r="C61" s="106">
        <f>Dat_01!H102</f>
        <v>16.2756399020383</v>
      </c>
    </row>
    <row r="62" spans="2:6">
      <c r="B62" s="105" t="s">
        <v>6</v>
      </c>
      <c r="C62" s="106">
        <f>Dat_01!H103</f>
        <v>8.7561215987314611</v>
      </c>
    </row>
    <row r="63" spans="2:6">
      <c r="B63" s="105" t="s">
        <v>7</v>
      </c>
      <c r="C63" s="106">
        <f>Dat_01!H104</f>
        <v>0.79306969914284942</v>
      </c>
    </row>
    <row r="64" spans="2:6">
      <c r="B64" s="105" t="s">
        <v>8</v>
      </c>
      <c r="C64" s="106">
        <f>Dat_01!H105</f>
        <v>1.1684071528318438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A</v>
      </c>
      <c r="D68" s="199" t="str">
        <f>Dat_01!C140</f>
        <v>S</v>
      </c>
      <c r="E68" s="199" t="str">
        <f>Dat_01!D140</f>
        <v>O</v>
      </c>
      <c r="F68" s="199" t="str">
        <f>Dat_01!E140</f>
        <v>N</v>
      </c>
      <c r="G68" s="199" t="str">
        <f>Dat_01!F140</f>
        <v>D</v>
      </c>
      <c r="H68" s="199" t="str">
        <f>Dat_01!G140</f>
        <v>E</v>
      </c>
      <c r="I68" s="199" t="str">
        <f>Dat_01!H140</f>
        <v>F</v>
      </c>
      <c r="J68" s="199" t="str">
        <f>Dat_01!I140</f>
        <v>M</v>
      </c>
      <c r="K68" s="199" t="str">
        <f>Dat_01!J140</f>
        <v>A</v>
      </c>
      <c r="L68" s="199" t="str">
        <f>Dat_01!K140</f>
        <v>M</v>
      </c>
      <c r="M68" s="199" t="str">
        <f>Dat_01!L140</f>
        <v>J</v>
      </c>
      <c r="N68" s="199" t="str">
        <f>Dat_01!M140</f>
        <v>J</v>
      </c>
      <c r="O68" s="199" t="str">
        <f>Dat_01!N140</f>
        <v>A</v>
      </c>
      <c r="P68" s="200"/>
    </row>
    <row r="69" spans="2:16">
      <c r="B69" s="120" t="s">
        <v>2</v>
      </c>
      <c r="C69" s="201">
        <f>Dat_01!B142</f>
        <v>980.85155798799997</v>
      </c>
      <c r="D69" s="201">
        <f>Dat_01!C142</f>
        <v>932.28072717600003</v>
      </c>
      <c r="E69" s="201">
        <f>Dat_01!D142</f>
        <v>1456.074033483</v>
      </c>
      <c r="F69" s="201">
        <f>Dat_01!E142</f>
        <v>3453.6889566509999</v>
      </c>
      <c r="G69" s="201">
        <f>Dat_01!F142</f>
        <v>3983.7741293580002</v>
      </c>
      <c r="H69" s="201">
        <f>Dat_01!G142</f>
        <v>3901.704090665</v>
      </c>
      <c r="I69" s="201">
        <f>Dat_01!H142</f>
        <v>2983.216857588</v>
      </c>
      <c r="J69" s="201">
        <f>Dat_01!I142</f>
        <v>4665.7995071879996</v>
      </c>
      <c r="K69" s="201">
        <f>Dat_01!J142</f>
        <v>4028.5646534930002</v>
      </c>
      <c r="L69" s="201">
        <f>Dat_01!K142</f>
        <v>2920.4346501650002</v>
      </c>
      <c r="M69" s="201">
        <f>Dat_01!L142</f>
        <v>2392.6029703989998</v>
      </c>
      <c r="N69" s="201">
        <f>Dat_01!M142</f>
        <v>2119.913376083</v>
      </c>
      <c r="O69" s="201">
        <f>Dat_01!N142</f>
        <v>1763.3407072800001</v>
      </c>
    </row>
    <row r="70" spans="2:16">
      <c r="B70" s="120" t="s">
        <v>81</v>
      </c>
      <c r="C70" s="201">
        <f>Dat_01!B143</f>
        <v>417.21605209199998</v>
      </c>
      <c r="D70" s="201">
        <f>Dat_01!C143</f>
        <v>351.91945956799998</v>
      </c>
      <c r="E70" s="201">
        <f>Dat_01!D143</f>
        <v>494.62524202999998</v>
      </c>
      <c r="F70" s="201">
        <f>Dat_01!E143</f>
        <v>450.50809918800002</v>
      </c>
      <c r="G70" s="201">
        <f>Dat_01!F143</f>
        <v>445.30388932199997</v>
      </c>
      <c r="H70" s="201">
        <f>Dat_01!G143</f>
        <v>451.57611214299999</v>
      </c>
      <c r="I70" s="201">
        <f>Dat_01!H143</f>
        <v>539.41230620399995</v>
      </c>
      <c r="J70" s="201">
        <f>Dat_01!I143</f>
        <v>576.58314895599995</v>
      </c>
      <c r="K70" s="201">
        <f>Dat_01!J143</f>
        <v>476.80578518700003</v>
      </c>
      <c r="L70" s="201">
        <f>Dat_01!K143</f>
        <v>633.36108812299994</v>
      </c>
      <c r="M70" s="201">
        <f>Dat_01!L143</f>
        <v>503.334269565</v>
      </c>
      <c r="N70" s="201">
        <f>Dat_01!M143</f>
        <v>456.98275017200001</v>
      </c>
      <c r="O70" s="201">
        <f>Dat_01!N143</f>
        <v>426.90396357600002</v>
      </c>
    </row>
    <row r="71" spans="2:16">
      <c r="B71" s="120" t="s">
        <v>3</v>
      </c>
      <c r="C71" s="201">
        <f>Dat_01!B144</f>
        <v>5008.274547</v>
      </c>
      <c r="D71" s="201">
        <f>Dat_01!C144</f>
        <v>4546.8185190000004</v>
      </c>
      <c r="E71" s="201">
        <f>Dat_01!D144</f>
        <v>3741.5071119999998</v>
      </c>
      <c r="F71" s="201">
        <f>Dat_01!E144</f>
        <v>3761.317407</v>
      </c>
      <c r="G71" s="201">
        <f>Dat_01!F144</f>
        <v>4990.0784999999996</v>
      </c>
      <c r="H71" s="201">
        <f>Dat_01!G144</f>
        <v>5160.7979530000002</v>
      </c>
      <c r="I71" s="201">
        <f>Dat_01!H144</f>
        <v>4509.5937249999997</v>
      </c>
      <c r="J71" s="201">
        <f>Dat_01!I144</f>
        <v>3470.8003560000002</v>
      </c>
      <c r="K71" s="201">
        <f>Dat_01!J144</f>
        <v>3501.9478279999998</v>
      </c>
      <c r="L71" s="201">
        <f>Dat_01!K144</f>
        <v>3508.441851</v>
      </c>
      <c r="M71" s="201">
        <f>Dat_01!L144</f>
        <v>4324.513927</v>
      </c>
      <c r="N71" s="201">
        <f>Dat_01!M144</f>
        <v>5046.9266749999997</v>
      </c>
      <c r="O71" s="201">
        <f>Dat_01!N144</f>
        <v>5095.1742850000001</v>
      </c>
    </row>
    <row r="72" spans="2:16">
      <c r="B72" s="120" t="s">
        <v>4</v>
      </c>
      <c r="C72" s="201">
        <f>Dat_01!B145</f>
        <v>405.98618900000002</v>
      </c>
      <c r="D72" s="201">
        <f>Dat_01!C145</f>
        <v>401.51815299999998</v>
      </c>
      <c r="E72" s="201">
        <f>Dat_01!D145</f>
        <v>373.48109599999998</v>
      </c>
      <c r="F72" s="201">
        <f>Dat_01!E145</f>
        <v>221.507746</v>
      </c>
      <c r="G72" s="201">
        <f>Dat_01!F145</f>
        <v>212.48337599999999</v>
      </c>
      <c r="H72" s="201">
        <f>Dat_01!G145</f>
        <v>268.85188900000003</v>
      </c>
      <c r="I72" s="201">
        <f>Dat_01!H145</f>
        <v>206.83761699999999</v>
      </c>
      <c r="J72" s="201">
        <f>Dat_01!I145</f>
        <v>209.65913499999999</v>
      </c>
      <c r="K72" s="201">
        <f>Dat_01!J145</f>
        <v>215.542799</v>
      </c>
      <c r="L72" s="201">
        <f>Dat_01!K145</f>
        <v>209.78753900000001</v>
      </c>
      <c r="M72" s="201">
        <f>Dat_01!L145</f>
        <v>186.62787</v>
      </c>
      <c r="N72" s="201">
        <f>Dat_01!M145</f>
        <v>204.82949600000001</v>
      </c>
      <c r="O72" s="201">
        <f>Dat_01!N145</f>
        <v>219.71099799999999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4368.122343</v>
      </c>
      <c r="D74" s="201">
        <f>Dat_01!C146</f>
        <v>4240.7949669999998</v>
      </c>
      <c r="E74" s="201">
        <f>Dat_01!D146</f>
        <v>3454.248983</v>
      </c>
      <c r="F74" s="201">
        <f>Dat_01!E146</f>
        <v>2337.3704469999998</v>
      </c>
      <c r="G74" s="201">
        <f>Dat_01!F146</f>
        <v>2614.9533230000002</v>
      </c>
      <c r="H74" s="201">
        <f>Dat_01!G146</f>
        <v>2758.3547979999998</v>
      </c>
      <c r="I74" s="201">
        <f>Dat_01!H146</f>
        <v>1582.038761</v>
      </c>
      <c r="J74" s="201">
        <f>Dat_01!I146</f>
        <v>1658.2651900000001</v>
      </c>
      <c r="K74" s="201">
        <f>Dat_01!J146</f>
        <v>1494.878074</v>
      </c>
      <c r="L74" s="201">
        <f>Dat_01!K146</f>
        <v>1487.7299780000001</v>
      </c>
      <c r="M74" s="201">
        <f>Dat_01!L146</f>
        <v>1592.17821</v>
      </c>
      <c r="N74" s="201">
        <f>Dat_01!M146</f>
        <v>2664.30753</v>
      </c>
      <c r="O74" s="201">
        <f>Dat_01!N146</f>
        <v>2861.8686280000002</v>
      </c>
    </row>
    <row r="75" spans="2:16">
      <c r="B75" s="120" t="s">
        <v>5</v>
      </c>
      <c r="C75" s="201">
        <f>Dat_01!B147</f>
        <v>4093.0802789999998</v>
      </c>
      <c r="D75" s="201">
        <f>Dat_01!C147</f>
        <v>3494.763653</v>
      </c>
      <c r="E75" s="201">
        <f>Dat_01!D147</f>
        <v>5737.6266400000004</v>
      </c>
      <c r="F75" s="201">
        <f>Dat_01!E147</f>
        <v>6906.1533209999998</v>
      </c>
      <c r="G75" s="201">
        <f>Dat_01!F147</f>
        <v>5765.2419490000002</v>
      </c>
      <c r="H75" s="201">
        <f>Dat_01!G147</f>
        <v>5661.2672570000004</v>
      </c>
      <c r="I75" s="201">
        <f>Dat_01!H147</f>
        <v>6845.1631010000001</v>
      </c>
      <c r="J75" s="201">
        <f>Dat_01!I147</f>
        <v>6055.2955789999996</v>
      </c>
      <c r="K75" s="201">
        <f>Dat_01!J147</f>
        <v>4610.5512269999999</v>
      </c>
      <c r="L75" s="201">
        <f>Dat_01!K147</f>
        <v>4124.6231779999998</v>
      </c>
      <c r="M75" s="201">
        <f>Dat_01!L147</f>
        <v>4309.1321550000002</v>
      </c>
      <c r="N75" s="201">
        <f>Dat_01!M147</f>
        <v>4059.0504580000002</v>
      </c>
      <c r="O75" s="201">
        <f>Dat_01!N147</f>
        <v>3747.9590020000001</v>
      </c>
    </row>
    <row r="76" spans="2:16">
      <c r="B76" s="120" t="s">
        <v>130</v>
      </c>
      <c r="C76" s="201">
        <f>Dat_01!B148</f>
        <v>4392.0564189999996</v>
      </c>
      <c r="D76" s="201">
        <f>Dat_01!C148</f>
        <v>3301.3221330000001</v>
      </c>
      <c r="E76" s="201">
        <f>Dat_01!D148</f>
        <v>2586.9783640000001</v>
      </c>
      <c r="F76" s="201">
        <f>Dat_01!E148</f>
        <v>1961.196735</v>
      </c>
      <c r="G76" s="201">
        <f>Dat_01!F148</f>
        <v>1830.0285409999999</v>
      </c>
      <c r="H76" s="201">
        <f>Dat_01!G148</f>
        <v>1886.0997460000001</v>
      </c>
      <c r="I76" s="201">
        <f>Dat_01!H148</f>
        <v>2545.8832950000001</v>
      </c>
      <c r="J76" s="201">
        <f>Dat_01!I148</f>
        <v>2988.6745989999999</v>
      </c>
      <c r="K76" s="201">
        <f>Dat_01!J148</f>
        <v>3939.015355</v>
      </c>
      <c r="L76" s="201">
        <f>Dat_01!K148</f>
        <v>5020.6174069999997</v>
      </c>
      <c r="M76" s="201">
        <f>Dat_01!L148</f>
        <v>4680.5252549999996</v>
      </c>
      <c r="N76" s="201">
        <f>Dat_01!M148</f>
        <v>5714.3243329999996</v>
      </c>
      <c r="O76" s="201">
        <f>Dat_01!N148</f>
        <v>5271.5394779999997</v>
      </c>
    </row>
    <row r="77" spans="2:16">
      <c r="B77" s="120" t="s">
        <v>131</v>
      </c>
      <c r="C77" s="201">
        <f>Dat_01!B149</f>
        <v>719.88580899999999</v>
      </c>
      <c r="D77" s="201">
        <f>Dat_01!C149</f>
        <v>401.01782200000002</v>
      </c>
      <c r="E77" s="201">
        <f>Dat_01!D149</f>
        <v>226.73819900000001</v>
      </c>
      <c r="F77" s="201">
        <f>Dat_01!E149</f>
        <v>111.284369</v>
      </c>
      <c r="G77" s="201">
        <f>Dat_01!F149</f>
        <v>92.059718000000004</v>
      </c>
      <c r="H77" s="201">
        <f>Dat_01!G149</f>
        <v>94.242966999999993</v>
      </c>
      <c r="I77" s="201">
        <f>Dat_01!H149</f>
        <v>176.41685799999999</v>
      </c>
      <c r="J77" s="201">
        <f>Dat_01!I149</f>
        <v>151.74095500000001</v>
      </c>
      <c r="K77" s="201">
        <f>Dat_01!J149</f>
        <v>443.31944199999998</v>
      </c>
      <c r="L77" s="201">
        <f>Dat_01!K149</f>
        <v>599.701686</v>
      </c>
      <c r="M77" s="201">
        <f>Dat_01!L149</f>
        <v>494.55802</v>
      </c>
      <c r="N77" s="201">
        <f>Dat_01!M149</f>
        <v>674.74307599999997</v>
      </c>
      <c r="O77" s="201">
        <f>Dat_01!N149</f>
        <v>671.16086600000006</v>
      </c>
    </row>
    <row r="78" spans="2:16">
      <c r="B78" s="120" t="s">
        <v>9</v>
      </c>
      <c r="C78" s="201">
        <f>Dat_01!B151</f>
        <v>1285.767049</v>
      </c>
      <c r="D78" s="201">
        <f>Dat_01!C151</f>
        <v>1439.480916</v>
      </c>
      <c r="E78" s="201">
        <f>Dat_01!D151</f>
        <v>1261.5188949999999</v>
      </c>
      <c r="F78" s="201">
        <f>Dat_01!E151</f>
        <v>995.11276299999997</v>
      </c>
      <c r="G78" s="201">
        <f>Dat_01!F151</f>
        <v>1168.255881</v>
      </c>
      <c r="H78" s="201">
        <f>Dat_01!G151</f>
        <v>1696.3680139999999</v>
      </c>
      <c r="I78" s="201">
        <f>Dat_01!H151</f>
        <v>1363.1187210000001</v>
      </c>
      <c r="J78" s="201">
        <f>Dat_01!I151</f>
        <v>1168.3265940000001</v>
      </c>
      <c r="K78" s="201">
        <f>Dat_01!J151</f>
        <v>905.88350200000002</v>
      </c>
      <c r="L78" s="201">
        <f>Dat_01!K151</f>
        <v>1325.4206670000001</v>
      </c>
      <c r="M78" s="201">
        <f>Dat_01!L151</f>
        <v>1437.3193369999999</v>
      </c>
      <c r="N78" s="201">
        <f>Dat_01!M151</f>
        <v>1472.538094</v>
      </c>
      <c r="O78" s="201">
        <f>Dat_01!N151</f>
        <v>1387.788225</v>
      </c>
    </row>
    <row r="79" spans="2:16">
      <c r="B79" s="120" t="s">
        <v>132</v>
      </c>
      <c r="C79" s="201">
        <f>Dat_01!B152</f>
        <v>104.296549</v>
      </c>
      <c r="D79" s="201">
        <f>Dat_01!C152</f>
        <v>106.0009465</v>
      </c>
      <c r="E79" s="201">
        <f>Dat_01!D152</f>
        <v>108.36412799999999</v>
      </c>
      <c r="F79" s="201">
        <f>Dat_01!E152</f>
        <v>89.150436999999997</v>
      </c>
      <c r="G79" s="201">
        <f>Dat_01!F152</f>
        <v>102.220887</v>
      </c>
      <c r="H79" s="201">
        <f>Dat_01!G152</f>
        <v>99.324207999999999</v>
      </c>
      <c r="I79" s="201">
        <f>Dat_01!H152</f>
        <v>79.311832999999993</v>
      </c>
      <c r="J79" s="201">
        <f>Dat_01!I152</f>
        <v>59.958961500000001</v>
      </c>
      <c r="K79" s="201">
        <f>Dat_01!J152</f>
        <v>56.133749999999999</v>
      </c>
      <c r="L79" s="201">
        <f>Dat_01!K152</f>
        <v>67.644769999999994</v>
      </c>
      <c r="M79" s="201">
        <f>Dat_01!L152</f>
        <v>92.378640500000003</v>
      </c>
      <c r="N79" s="201">
        <f>Dat_01!M152</f>
        <v>121.09500749999999</v>
      </c>
      <c r="O79" s="201">
        <f>Dat_01!N152</f>
        <v>140.658547</v>
      </c>
    </row>
    <row r="80" spans="2:16">
      <c r="B80" s="120" t="s">
        <v>133</v>
      </c>
      <c r="C80" s="201">
        <f>Dat_01!B153</f>
        <v>62.106560000000002</v>
      </c>
      <c r="D80" s="201">
        <f>Dat_01!C153</f>
        <v>63.283716499999997</v>
      </c>
      <c r="E80" s="201">
        <f>Dat_01!D153</f>
        <v>65.383654000000007</v>
      </c>
      <c r="F80" s="201">
        <f>Dat_01!E153</f>
        <v>52.408155000000001</v>
      </c>
      <c r="G80" s="201">
        <f>Dat_01!F153</f>
        <v>65.083246000000003</v>
      </c>
      <c r="H80" s="201">
        <f>Dat_01!G153</f>
        <v>57.996042000000003</v>
      </c>
      <c r="I80" s="201">
        <f>Dat_01!H153</f>
        <v>53.101937</v>
      </c>
      <c r="J80" s="201">
        <f>Dat_01!I153</f>
        <v>40.449704500000003</v>
      </c>
      <c r="K80" s="201">
        <f>Dat_01!J153</f>
        <v>38.443151999999998</v>
      </c>
      <c r="L80" s="201">
        <f>Dat_01!K153</f>
        <v>36.579355999999997</v>
      </c>
      <c r="M80" s="201">
        <f>Dat_01!L153</f>
        <v>53.415584500000001</v>
      </c>
      <c r="N80" s="201">
        <f>Dat_01!M153</f>
        <v>62.396649500000002</v>
      </c>
      <c r="O80" s="201">
        <f>Dat_01!N153</f>
        <v>62.179299999999998</v>
      </c>
    </row>
    <row r="81" spans="2:15">
      <c r="B81" s="120" t="s">
        <v>134</v>
      </c>
      <c r="C81" s="201">
        <f>Dat_01!B150</f>
        <v>339.89569699999998</v>
      </c>
      <c r="D81" s="201">
        <f>Dat_01!C150</f>
        <v>284.69175000000001</v>
      </c>
      <c r="E81" s="201">
        <f>Dat_01!D150</f>
        <v>262.95474000000002</v>
      </c>
      <c r="F81" s="201">
        <f>Dat_01!E150</f>
        <v>239.28200000000001</v>
      </c>
      <c r="G81" s="201">
        <f>Dat_01!F150</f>
        <v>254.85701</v>
      </c>
      <c r="H81" s="201">
        <f>Dat_01!G150</f>
        <v>282.77393000000001</v>
      </c>
      <c r="I81" s="201">
        <f>Dat_01!H150</f>
        <v>257.40937400000001</v>
      </c>
      <c r="J81" s="201">
        <f>Dat_01!I150</f>
        <v>309.16821700000003</v>
      </c>
      <c r="K81" s="201">
        <f>Dat_01!J150</f>
        <v>303.509232</v>
      </c>
      <c r="L81" s="201">
        <f>Dat_01!K150</f>
        <v>310.49382200000002</v>
      </c>
      <c r="M81" s="201">
        <f>Dat_01!L150</f>
        <v>329.18561199999999</v>
      </c>
      <c r="N81" s="201">
        <f>Dat_01!M150</f>
        <v>352.31787800000001</v>
      </c>
      <c r="O81" s="201">
        <f>Dat_01!N150</f>
        <v>316.43301300000002</v>
      </c>
    </row>
    <row r="82" spans="2:15">
      <c r="B82" s="120" t="s">
        <v>135</v>
      </c>
      <c r="C82" s="201">
        <f>Dat_01!B154</f>
        <v>22177.539051079999</v>
      </c>
      <c r="D82" s="201">
        <f>Dat_01!C154</f>
        <v>19563.892762744003</v>
      </c>
      <c r="E82" s="201">
        <f>Dat_01!D154</f>
        <v>19769.501086513003</v>
      </c>
      <c r="F82" s="201">
        <f>Dat_01!E154</f>
        <v>20578.980435839003</v>
      </c>
      <c r="G82" s="201">
        <f>Dat_01!F154</f>
        <v>21524.340449679999</v>
      </c>
      <c r="H82" s="201">
        <f>Dat_01!G154</f>
        <v>22319.357006807993</v>
      </c>
      <c r="I82" s="201">
        <f>Dat_01!H154</f>
        <v>21141.504385791995</v>
      </c>
      <c r="J82" s="201">
        <f>Dat_01!I154</f>
        <v>21354.721947143993</v>
      </c>
      <c r="K82" s="201">
        <f>Dat_01!J154</f>
        <v>20014.594799680002</v>
      </c>
      <c r="L82" s="201">
        <f>Dat_01!K154</f>
        <v>20244.835992287997</v>
      </c>
      <c r="M82" s="201">
        <f>Dat_01!L154</f>
        <v>20395.771850964</v>
      </c>
      <c r="N82" s="201">
        <f>Dat_01!M154</f>
        <v>22949.425323254996</v>
      </c>
      <c r="O82" s="201">
        <f>Dat_01!N154</f>
        <v>21964.717012855999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10587.876321987998</v>
      </c>
      <c r="D88" s="205">
        <f t="shared" si="4"/>
        <v>8477.3598016760006</v>
      </c>
      <c r="E88" s="205">
        <f t="shared" si="4"/>
        <v>10335.755630482998</v>
      </c>
      <c r="F88" s="205">
        <f t="shared" si="4"/>
        <v>12724.013536650999</v>
      </c>
      <c r="G88" s="205">
        <f t="shared" si="4"/>
        <v>11991.044593357999</v>
      </c>
      <c r="H88" s="205">
        <f t="shared" si="4"/>
        <v>11884.084032665</v>
      </c>
      <c r="I88" s="205">
        <f t="shared" si="4"/>
        <v>12861.191422588001</v>
      </c>
      <c r="J88" s="205">
        <f t="shared" si="4"/>
        <v>14211.128561688</v>
      </c>
      <c r="K88" s="205">
        <f t="shared" si="4"/>
        <v>13363.403061493</v>
      </c>
      <c r="L88" s="205">
        <f t="shared" si="4"/>
        <v>13012.450099165</v>
      </c>
      <c r="M88" s="205">
        <f t="shared" si="4"/>
        <v>12259.419596898999</v>
      </c>
      <c r="N88" s="205">
        <f t="shared" si="4"/>
        <v>12982.745770583</v>
      </c>
      <c r="O88" s="205">
        <f t="shared" si="4"/>
        <v>11832.612366279998</v>
      </c>
    </row>
    <row r="89" spans="2:15">
      <c r="B89" s="202" t="s">
        <v>16</v>
      </c>
      <c r="C89" s="203">
        <f t="shared" ref="C89:O89" si="5">SUM(C70:C74,C78:C79)</f>
        <v>11589.662729092001</v>
      </c>
      <c r="D89" s="203">
        <f t="shared" si="5"/>
        <v>11086.532961068002</v>
      </c>
      <c r="E89" s="203">
        <f t="shared" si="5"/>
        <v>9433.7454560299975</v>
      </c>
      <c r="F89" s="203">
        <f t="shared" si="5"/>
        <v>7854.9668991879998</v>
      </c>
      <c r="G89" s="203">
        <f t="shared" si="5"/>
        <v>9533.2958563219981</v>
      </c>
      <c r="H89" s="203">
        <f t="shared" si="5"/>
        <v>10435.272974142999</v>
      </c>
      <c r="I89" s="203">
        <f t="shared" si="5"/>
        <v>8280.312963204</v>
      </c>
      <c r="J89" s="203">
        <f t="shared" si="5"/>
        <v>7143.5933854560008</v>
      </c>
      <c r="K89" s="203">
        <f t="shared" si="5"/>
        <v>6651.1917381869998</v>
      </c>
      <c r="L89" s="203">
        <f t="shared" si="5"/>
        <v>7232.3858931230006</v>
      </c>
      <c r="M89" s="203">
        <f t="shared" si="5"/>
        <v>8136.3522540650001</v>
      </c>
      <c r="N89" s="203">
        <f t="shared" si="5"/>
        <v>9966.6795526719998</v>
      </c>
      <c r="O89" s="203">
        <f t="shared" si="5"/>
        <v>10132.104646576001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47.741439199370468</v>
      </c>
      <c r="D91" s="206">
        <f t="shared" ref="D91:O91" si="6">SUM(D69/SUM(D88:D89)*100,D75/SUM(D88:D89)*100,D76/SUM(D88:D89)*100,D77/SUM(D88:D89)*100,D80/SUM(D88:D89)*100,D81/SUM(D88:D89)*100)</f>
        <v>43.33166156900861</v>
      </c>
      <c r="E91" s="206">
        <f t="shared" si="6"/>
        <v>52.281317496343817</v>
      </c>
      <c r="F91" s="206">
        <f t="shared" si="6"/>
        <v>61.830145455076547</v>
      </c>
      <c r="G91" s="206">
        <f t="shared" si="6"/>
        <v>55.709231237030863</v>
      </c>
      <c r="H91" s="206">
        <f t="shared" si="6"/>
        <v>53.245637986076559</v>
      </c>
      <c r="I91" s="206">
        <f t="shared" si="6"/>
        <v>60.8338516876371</v>
      </c>
      <c r="J91" s="206">
        <f t="shared" si="6"/>
        <v>66.547944744317334</v>
      </c>
      <c r="K91" s="206">
        <f t="shared" si="6"/>
        <v>66.768291815264021</v>
      </c>
      <c r="L91" s="206">
        <f t="shared" si="6"/>
        <v>64.275403881374586</v>
      </c>
      <c r="M91" s="206">
        <f t="shared" si="6"/>
        <v>60.107652147126572</v>
      </c>
      <c r="N91" s="206">
        <f t="shared" si="6"/>
        <v>56.571114909040389</v>
      </c>
      <c r="O91" s="206">
        <f t="shared" si="6"/>
        <v>53.870998471568491</v>
      </c>
    </row>
    <row r="92" spans="2:15">
      <c r="B92" s="202" t="s">
        <v>16</v>
      </c>
      <c r="C92" s="266">
        <f t="shared" ref="C92" si="7">100-C91</f>
        <v>52.258560800629532</v>
      </c>
      <c r="D92" s="266">
        <f t="shared" ref="D92:O92" si="8">100-D91</f>
        <v>56.66833843099139</v>
      </c>
      <c r="E92" s="266">
        <f t="shared" si="8"/>
        <v>47.718682503656183</v>
      </c>
      <c r="F92" s="266">
        <f t="shared" si="8"/>
        <v>38.169854544923453</v>
      </c>
      <c r="G92" s="266">
        <f t="shared" si="8"/>
        <v>44.290768762969137</v>
      </c>
      <c r="H92" s="266">
        <f t="shared" si="8"/>
        <v>46.754362013923441</v>
      </c>
      <c r="I92" s="266">
        <f t="shared" si="8"/>
        <v>39.1661483123629</v>
      </c>
      <c r="J92" s="266">
        <f t="shared" si="8"/>
        <v>33.452055255682666</v>
      </c>
      <c r="K92" s="266">
        <f t="shared" si="8"/>
        <v>33.231708184735979</v>
      </c>
      <c r="L92" s="266">
        <f t="shared" si="8"/>
        <v>35.724596118625414</v>
      </c>
      <c r="M92" s="266">
        <f t="shared" si="8"/>
        <v>39.892347852873428</v>
      </c>
      <c r="N92" s="266">
        <f t="shared" si="8"/>
        <v>43.428885090959611</v>
      </c>
      <c r="O92" s="266">
        <f t="shared" si="8"/>
        <v>46.129001528431509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6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78"/>
      <c r="D121" s="278"/>
      <c r="E121" s="278"/>
      <c r="F121" s="278"/>
      <c r="G121" s="278"/>
      <c r="H121" s="278"/>
      <c r="I121" s="278"/>
      <c r="J121" s="278"/>
      <c r="K121" s="278"/>
      <c r="L121" s="278"/>
      <c r="M121" s="278"/>
      <c r="N121" s="278"/>
      <c r="O121" s="278"/>
    </row>
    <row r="122" spans="2:18">
      <c r="B122" s="120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A</v>
      </c>
      <c r="D125" s="199" t="str">
        <f>Dat_01!C140</f>
        <v>S</v>
      </c>
      <c r="E125" s="199" t="str">
        <f>Dat_01!D140</f>
        <v>O</v>
      </c>
      <c r="F125" s="199" t="str">
        <f>Dat_01!E140</f>
        <v>N</v>
      </c>
      <c r="G125" s="199" t="str">
        <f>Dat_01!F140</f>
        <v>D</v>
      </c>
      <c r="H125" s="199" t="str">
        <f>Dat_01!G140</f>
        <v>E</v>
      </c>
      <c r="I125" s="199" t="str">
        <f>Dat_01!H140</f>
        <v>F</v>
      </c>
      <c r="J125" s="199" t="str">
        <f>Dat_01!I140</f>
        <v>M</v>
      </c>
      <c r="K125" s="199" t="str">
        <f>Dat_01!J140</f>
        <v>A</v>
      </c>
      <c r="L125" s="199" t="str">
        <f>Dat_01!K140</f>
        <v>M</v>
      </c>
      <c r="M125" s="199" t="str">
        <f>Dat_01!L140</f>
        <v>J</v>
      </c>
      <c r="N125" s="199" t="str">
        <f>Dat_01!M140</f>
        <v>J</v>
      </c>
      <c r="O125" s="199" t="str">
        <f>Dat_01!N140</f>
        <v>A</v>
      </c>
    </row>
    <row r="126" spans="2:18">
      <c r="B126" s="120" t="s">
        <v>2</v>
      </c>
      <c r="C126" s="201">
        <f>C69</f>
        <v>980.85155798799997</v>
      </c>
      <c r="D126" s="201">
        <f t="shared" ref="D126:O126" si="9">D69</f>
        <v>932.28072717600003</v>
      </c>
      <c r="E126" s="201">
        <f t="shared" si="9"/>
        <v>1456.074033483</v>
      </c>
      <c r="F126" s="201">
        <f t="shared" si="9"/>
        <v>3453.6889566509999</v>
      </c>
      <c r="G126" s="201">
        <f t="shared" si="9"/>
        <v>3983.7741293580002</v>
      </c>
      <c r="H126" s="201">
        <f t="shared" si="9"/>
        <v>3901.704090665</v>
      </c>
      <c r="I126" s="201">
        <f t="shared" si="9"/>
        <v>2983.216857588</v>
      </c>
      <c r="J126" s="201">
        <f t="shared" si="9"/>
        <v>4665.7995071879996</v>
      </c>
      <c r="K126" s="201">
        <f t="shared" si="9"/>
        <v>4028.5646534930002</v>
      </c>
      <c r="L126" s="201">
        <f t="shared" si="9"/>
        <v>2920.4346501650002</v>
      </c>
      <c r="M126" s="201">
        <f t="shared" si="9"/>
        <v>2392.6029703989998</v>
      </c>
      <c r="N126" s="201">
        <f t="shared" si="9"/>
        <v>2119.913376083</v>
      </c>
      <c r="O126" s="201">
        <f t="shared" si="9"/>
        <v>1763.3407072800001</v>
      </c>
      <c r="P126" s="209"/>
    </row>
    <row r="127" spans="2:18">
      <c r="B127" s="120" t="s">
        <v>81</v>
      </c>
      <c r="C127" s="201">
        <f t="shared" ref="C127:O139" si="10">C70</f>
        <v>417.21605209199998</v>
      </c>
      <c r="D127" s="201">
        <f t="shared" si="10"/>
        <v>351.91945956799998</v>
      </c>
      <c r="E127" s="201">
        <f t="shared" si="10"/>
        <v>494.62524202999998</v>
      </c>
      <c r="F127" s="201">
        <f t="shared" si="10"/>
        <v>450.50809918800002</v>
      </c>
      <c r="G127" s="201">
        <f t="shared" si="10"/>
        <v>445.30388932199997</v>
      </c>
      <c r="H127" s="201">
        <f t="shared" si="10"/>
        <v>451.57611214299999</v>
      </c>
      <c r="I127" s="201">
        <f t="shared" si="10"/>
        <v>539.41230620399995</v>
      </c>
      <c r="J127" s="201">
        <f t="shared" si="10"/>
        <v>576.58314895599995</v>
      </c>
      <c r="K127" s="201">
        <f t="shared" si="10"/>
        <v>476.80578518700003</v>
      </c>
      <c r="L127" s="201">
        <f t="shared" si="10"/>
        <v>633.36108812299994</v>
      </c>
      <c r="M127" s="201">
        <f t="shared" si="10"/>
        <v>503.334269565</v>
      </c>
      <c r="N127" s="201">
        <f t="shared" si="10"/>
        <v>456.98275017200001</v>
      </c>
      <c r="O127" s="201">
        <f t="shared" si="10"/>
        <v>426.90396357600002</v>
      </c>
    </row>
    <row r="128" spans="2:18">
      <c r="B128" s="120" t="s">
        <v>3</v>
      </c>
      <c r="C128" s="201">
        <f t="shared" si="10"/>
        <v>5008.274547</v>
      </c>
      <c r="D128" s="201">
        <f t="shared" si="10"/>
        <v>4546.8185190000004</v>
      </c>
      <c r="E128" s="201">
        <f t="shared" si="10"/>
        <v>3741.5071119999998</v>
      </c>
      <c r="F128" s="201">
        <f t="shared" si="10"/>
        <v>3761.317407</v>
      </c>
      <c r="G128" s="201">
        <f t="shared" si="10"/>
        <v>4990.0784999999996</v>
      </c>
      <c r="H128" s="201">
        <f t="shared" si="10"/>
        <v>5160.7979530000002</v>
      </c>
      <c r="I128" s="201">
        <f t="shared" si="10"/>
        <v>4509.5937249999997</v>
      </c>
      <c r="J128" s="201">
        <f t="shared" si="10"/>
        <v>3470.8003560000002</v>
      </c>
      <c r="K128" s="201">
        <f t="shared" si="10"/>
        <v>3501.9478279999998</v>
      </c>
      <c r="L128" s="201">
        <f t="shared" si="10"/>
        <v>3508.441851</v>
      </c>
      <c r="M128" s="201">
        <f t="shared" si="10"/>
        <v>4324.513927</v>
      </c>
      <c r="N128" s="201">
        <f t="shared" si="10"/>
        <v>5046.9266749999997</v>
      </c>
      <c r="O128" s="201">
        <f t="shared" si="10"/>
        <v>5095.1742850000001</v>
      </c>
    </row>
    <row r="129" spans="2:15">
      <c r="B129" s="120" t="s">
        <v>4</v>
      </c>
      <c r="C129" s="201">
        <f t="shared" si="10"/>
        <v>405.98618900000002</v>
      </c>
      <c r="D129" s="201">
        <f t="shared" si="10"/>
        <v>401.51815299999998</v>
      </c>
      <c r="E129" s="201">
        <f t="shared" si="10"/>
        <v>373.48109599999998</v>
      </c>
      <c r="F129" s="201">
        <f t="shared" si="10"/>
        <v>221.507746</v>
      </c>
      <c r="G129" s="201">
        <f t="shared" si="10"/>
        <v>212.48337599999999</v>
      </c>
      <c r="H129" s="201">
        <f t="shared" si="10"/>
        <v>268.85188900000003</v>
      </c>
      <c r="I129" s="201">
        <f t="shared" si="10"/>
        <v>206.83761699999999</v>
      </c>
      <c r="J129" s="201">
        <f t="shared" si="10"/>
        <v>209.65913499999999</v>
      </c>
      <c r="K129" s="201">
        <f t="shared" si="10"/>
        <v>215.542799</v>
      </c>
      <c r="L129" s="201">
        <f t="shared" si="10"/>
        <v>209.78753900000001</v>
      </c>
      <c r="M129" s="201">
        <f t="shared" si="10"/>
        <v>186.62787</v>
      </c>
      <c r="N129" s="201">
        <f t="shared" si="10"/>
        <v>204.82949600000001</v>
      </c>
      <c r="O129" s="201">
        <f t="shared" si="10"/>
        <v>219.71099799999999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4368.122343</v>
      </c>
      <c r="D131" s="201">
        <f t="shared" si="10"/>
        <v>4240.7949669999998</v>
      </c>
      <c r="E131" s="201">
        <f t="shared" si="10"/>
        <v>3454.248983</v>
      </c>
      <c r="F131" s="201">
        <f t="shared" si="10"/>
        <v>2337.3704469999998</v>
      </c>
      <c r="G131" s="201">
        <f t="shared" si="10"/>
        <v>2614.9533230000002</v>
      </c>
      <c r="H131" s="201">
        <f t="shared" si="10"/>
        <v>2758.3547979999998</v>
      </c>
      <c r="I131" s="201">
        <f t="shared" si="10"/>
        <v>1582.038761</v>
      </c>
      <c r="J131" s="201">
        <f t="shared" si="10"/>
        <v>1658.2651900000001</v>
      </c>
      <c r="K131" s="201">
        <f t="shared" si="10"/>
        <v>1494.878074</v>
      </c>
      <c r="L131" s="201">
        <f t="shared" si="10"/>
        <v>1487.7299780000001</v>
      </c>
      <c r="M131" s="201">
        <f t="shared" si="10"/>
        <v>1592.17821</v>
      </c>
      <c r="N131" s="201">
        <f t="shared" si="10"/>
        <v>2664.30753</v>
      </c>
      <c r="O131" s="201">
        <f t="shared" si="10"/>
        <v>2861.8686280000002</v>
      </c>
    </row>
    <row r="132" spans="2:15">
      <c r="B132" s="120" t="s">
        <v>5</v>
      </c>
      <c r="C132" s="201">
        <f t="shared" si="10"/>
        <v>4093.0802789999998</v>
      </c>
      <c r="D132" s="201">
        <f t="shared" si="10"/>
        <v>3494.763653</v>
      </c>
      <c r="E132" s="201">
        <f t="shared" si="10"/>
        <v>5737.6266400000004</v>
      </c>
      <c r="F132" s="201">
        <f t="shared" si="10"/>
        <v>6906.1533209999998</v>
      </c>
      <c r="G132" s="201">
        <f t="shared" si="10"/>
        <v>5765.2419490000002</v>
      </c>
      <c r="H132" s="201">
        <f t="shared" si="10"/>
        <v>5661.2672570000004</v>
      </c>
      <c r="I132" s="201">
        <f t="shared" si="10"/>
        <v>6845.1631010000001</v>
      </c>
      <c r="J132" s="201">
        <f t="shared" si="10"/>
        <v>6055.2955789999996</v>
      </c>
      <c r="K132" s="201">
        <f t="shared" si="10"/>
        <v>4610.5512269999999</v>
      </c>
      <c r="L132" s="201">
        <f t="shared" si="10"/>
        <v>4124.6231779999998</v>
      </c>
      <c r="M132" s="201">
        <f t="shared" si="10"/>
        <v>4309.1321550000002</v>
      </c>
      <c r="N132" s="201">
        <f t="shared" si="10"/>
        <v>4059.0504580000002</v>
      </c>
      <c r="O132" s="201">
        <f t="shared" si="10"/>
        <v>3747.9590020000001</v>
      </c>
    </row>
    <row r="133" spans="2:15">
      <c r="B133" s="120" t="s">
        <v>130</v>
      </c>
      <c r="C133" s="201">
        <f t="shared" si="10"/>
        <v>4392.0564189999996</v>
      </c>
      <c r="D133" s="201">
        <f t="shared" si="10"/>
        <v>3301.3221330000001</v>
      </c>
      <c r="E133" s="201">
        <f t="shared" si="10"/>
        <v>2586.9783640000001</v>
      </c>
      <c r="F133" s="201">
        <f t="shared" si="10"/>
        <v>1961.196735</v>
      </c>
      <c r="G133" s="201">
        <f t="shared" si="10"/>
        <v>1830.0285409999999</v>
      </c>
      <c r="H133" s="201">
        <f t="shared" si="10"/>
        <v>1886.0997460000001</v>
      </c>
      <c r="I133" s="201">
        <f t="shared" si="10"/>
        <v>2545.8832950000001</v>
      </c>
      <c r="J133" s="201">
        <f t="shared" si="10"/>
        <v>2988.6745989999999</v>
      </c>
      <c r="K133" s="201">
        <f t="shared" si="10"/>
        <v>3939.015355</v>
      </c>
      <c r="L133" s="201">
        <f t="shared" si="10"/>
        <v>5020.6174069999997</v>
      </c>
      <c r="M133" s="201">
        <f t="shared" si="10"/>
        <v>4680.5252549999996</v>
      </c>
      <c r="N133" s="201">
        <f t="shared" si="10"/>
        <v>5714.3243329999996</v>
      </c>
      <c r="O133" s="201">
        <f t="shared" si="10"/>
        <v>5271.5394779999997</v>
      </c>
    </row>
    <row r="134" spans="2:15">
      <c r="B134" s="120" t="s">
        <v>131</v>
      </c>
      <c r="C134" s="201">
        <f t="shared" si="10"/>
        <v>719.88580899999999</v>
      </c>
      <c r="D134" s="201">
        <f t="shared" si="10"/>
        <v>401.01782200000002</v>
      </c>
      <c r="E134" s="201">
        <f t="shared" si="10"/>
        <v>226.73819900000001</v>
      </c>
      <c r="F134" s="201">
        <f t="shared" si="10"/>
        <v>111.284369</v>
      </c>
      <c r="G134" s="201">
        <f t="shared" si="10"/>
        <v>92.059718000000004</v>
      </c>
      <c r="H134" s="201">
        <f t="shared" si="10"/>
        <v>94.242966999999993</v>
      </c>
      <c r="I134" s="201">
        <f t="shared" si="10"/>
        <v>176.41685799999999</v>
      </c>
      <c r="J134" s="201">
        <f t="shared" si="10"/>
        <v>151.74095500000001</v>
      </c>
      <c r="K134" s="201">
        <f t="shared" si="10"/>
        <v>443.31944199999998</v>
      </c>
      <c r="L134" s="201">
        <f t="shared" si="10"/>
        <v>599.701686</v>
      </c>
      <c r="M134" s="201">
        <f t="shared" si="10"/>
        <v>494.55802</v>
      </c>
      <c r="N134" s="201">
        <f t="shared" si="10"/>
        <v>674.74307599999997</v>
      </c>
      <c r="O134" s="201">
        <f t="shared" si="10"/>
        <v>671.16086600000006</v>
      </c>
    </row>
    <row r="135" spans="2:15">
      <c r="B135" s="120" t="s">
        <v>9</v>
      </c>
      <c r="C135" s="201">
        <f t="shared" si="10"/>
        <v>1285.767049</v>
      </c>
      <c r="D135" s="201">
        <f t="shared" si="10"/>
        <v>1439.480916</v>
      </c>
      <c r="E135" s="201">
        <f t="shared" si="10"/>
        <v>1261.5188949999999</v>
      </c>
      <c r="F135" s="201">
        <f t="shared" si="10"/>
        <v>995.11276299999997</v>
      </c>
      <c r="G135" s="201">
        <f t="shared" si="10"/>
        <v>1168.255881</v>
      </c>
      <c r="H135" s="201">
        <f t="shared" si="10"/>
        <v>1696.3680139999999</v>
      </c>
      <c r="I135" s="201">
        <f t="shared" si="10"/>
        <v>1363.1187210000001</v>
      </c>
      <c r="J135" s="201">
        <f t="shared" si="10"/>
        <v>1168.3265940000001</v>
      </c>
      <c r="K135" s="201">
        <f t="shared" si="10"/>
        <v>905.88350200000002</v>
      </c>
      <c r="L135" s="201">
        <f t="shared" si="10"/>
        <v>1325.4206670000001</v>
      </c>
      <c r="M135" s="201">
        <f t="shared" si="10"/>
        <v>1437.3193369999999</v>
      </c>
      <c r="N135" s="201">
        <f t="shared" si="10"/>
        <v>1472.538094</v>
      </c>
      <c r="O135" s="201">
        <f t="shared" si="10"/>
        <v>1387.788225</v>
      </c>
    </row>
    <row r="136" spans="2:15">
      <c r="B136" s="120" t="s">
        <v>132</v>
      </c>
      <c r="C136" s="201">
        <f t="shared" si="10"/>
        <v>104.296549</v>
      </c>
      <c r="D136" s="201">
        <f t="shared" si="10"/>
        <v>106.0009465</v>
      </c>
      <c r="E136" s="201">
        <f t="shared" si="10"/>
        <v>108.36412799999999</v>
      </c>
      <c r="F136" s="201">
        <f t="shared" si="10"/>
        <v>89.150436999999997</v>
      </c>
      <c r="G136" s="201">
        <f t="shared" si="10"/>
        <v>102.220887</v>
      </c>
      <c r="H136" s="201">
        <f t="shared" si="10"/>
        <v>99.324207999999999</v>
      </c>
      <c r="I136" s="201">
        <f t="shared" si="10"/>
        <v>79.311832999999993</v>
      </c>
      <c r="J136" s="201">
        <f t="shared" si="10"/>
        <v>59.958961500000001</v>
      </c>
      <c r="K136" s="201">
        <f t="shared" si="10"/>
        <v>56.133749999999999</v>
      </c>
      <c r="L136" s="201">
        <f t="shared" si="10"/>
        <v>67.644769999999994</v>
      </c>
      <c r="M136" s="201">
        <f t="shared" si="10"/>
        <v>92.378640500000003</v>
      </c>
      <c r="N136" s="201">
        <f t="shared" si="10"/>
        <v>121.09500749999999</v>
      </c>
      <c r="O136" s="201">
        <f t="shared" si="10"/>
        <v>140.658547</v>
      </c>
    </row>
    <row r="137" spans="2:15">
      <c r="B137" s="120" t="s">
        <v>133</v>
      </c>
      <c r="C137" s="201">
        <f t="shared" si="10"/>
        <v>62.106560000000002</v>
      </c>
      <c r="D137" s="201">
        <f t="shared" si="10"/>
        <v>63.283716499999997</v>
      </c>
      <c r="E137" s="201">
        <f t="shared" si="10"/>
        <v>65.383654000000007</v>
      </c>
      <c r="F137" s="201">
        <f t="shared" si="10"/>
        <v>52.408155000000001</v>
      </c>
      <c r="G137" s="201">
        <f t="shared" si="10"/>
        <v>65.083246000000003</v>
      </c>
      <c r="H137" s="201">
        <f t="shared" si="10"/>
        <v>57.996042000000003</v>
      </c>
      <c r="I137" s="201">
        <f t="shared" si="10"/>
        <v>53.101937</v>
      </c>
      <c r="J137" s="201">
        <f t="shared" si="10"/>
        <v>40.449704500000003</v>
      </c>
      <c r="K137" s="201">
        <f t="shared" si="10"/>
        <v>38.443151999999998</v>
      </c>
      <c r="L137" s="201">
        <f t="shared" si="10"/>
        <v>36.579355999999997</v>
      </c>
      <c r="M137" s="201">
        <f t="shared" si="10"/>
        <v>53.415584500000001</v>
      </c>
      <c r="N137" s="201">
        <f t="shared" si="10"/>
        <v>62.396649500000002</v>
      </c>
      <c r="O137" s="201">
        <f t="shared" si="10"/>
        <v>62.179299999999998</v>
      </c>
    </row>
    <row r="138" spans="2:15">
      <c r="B138" s="120" t="s">
        <v>134</v>
      </c>
      <c r="C138" s="201">
        <f t="shared" si="10"/>
        <v>339.89569699999998</v>
      </c>
      <c r="D138" s="201">
        <f t="shared" si="10"/>
        <v>284.69175000000001</v>
      </c>
      <c r="E138" s="201">
        <f t="shared" si="10"/>
        <v>262.95474000000002</v>
      </c>
      <c r="F138" s="201">
        <f t="shared" si="10"/>
        <v>239.28200000000001</v>
      </c>
      <c r="G138" s="201">
        <f t="shared" si="10"/>
        <v>254.85701</v>
      </c>
      <c r="H138" s="201">
        <f t="shared" si="10"/>
        <v>282.77393000000001</v>
      </c>
      <c r="I138" s="201">
        <f t="shared" si="10"/>
        <v>257.40937400000001</v>
      </c>
      <c r="J138" s="201">
        <f t="shared" si="10"/>
        <v>309.16821700000003</v>
      </c>
      <c r="K138" s="201">
        <f t="shared" si="10"/>
        <v>303.509232</v>
      </c>
      <c r="L138" s="201">
        <f t="shared" si="10"/>
        <v>310.49382200000002</v>
      </c>
      <c r="M138" s="201">
        <f t="shared" si="10"/>
        <v>329.18561199999999</v>
      </c>
      <c r="N138" s="201">
        <f t="shared" si="10"/>
        <v>352.31787800000001</v>
      </c>
      <c r="O138" s="201">
        <f t="shared" si="10"/>
        <v>316.43301300000002</v>
      </c>
    </row>
    <row r="139" spans="2:15">
      <c r="B139" s="120" t="s">
        <v>135</v>
      </c>
      <c r="C139" s="201">
        <f t="shared" si="10"/>
        <v>22177.539051079999</v>
      </c>
      <c r="D139" s="201">
        <f t="shared" si="10"/>
        <v>19563.892762744003</v>
      </c>
      <c r="E139" s="201">
        <f t="shared" si="10"/>
        <v>19769.501086513003</v>
      </c>
      <c r="F139" s="201">
        <f t="shared" si="10"/>
        <v>20578.980435839003</v>
      </c>
      <c r="G139" s="201">
        <f t="shared" si="10"/>
        <v>21524.340449679999</v>
      </c>
      <c r="H139" s="201">
        <f t="shared" si="10"/>
        <v>22319.357006807993</v>
      </c>
      <c r="I139" s="201">
        <f t="shared" si="10"/>
        <v>21141.504385791995</v>
      </c>
      <c r="J139" s="201">
        <f t="shared" si="10"/>
        <v>21354.721947143993</v>
      </c>
      <c r="K139" s="201">
        <f t="shared" si="10"/>
        <v>20014.594799680002</v>
      </c>
      <c r="L139" s="201">
        <f t="shared" si="10"/>
        <v>20244.835992287997</v>
      </c>
      <c r="M139" s="201">
        <f t="shared" si="10"/>
        <v>20395.771850964</v>
      </c>
      <c r="N139" s="201">
        <f t="shared" si="10"/>
        <v>22949.425323254996</v>
      </c>
      <c r="O139" s="201">
        <f t="shared" si="10"/>
        <v>21964.717012855999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10587.876321987998</v>
      </c>
      <c r="D145" s="205">
        <f t="shared" ref="D145:N145" si="11">SUM(D126,D132:D134,D137:D138)</f>
        <v>8477.3598016760006</v>
      </c>
      <c r="E145" s="205">
        <f t="shared" si="11"/>
        <v>10335.755630482998</v>
      </c>
      <c r="F145" s="205">
        <f t="shared" si="11"/>
        <v>12724.013536650999</v>
      </c>
      <c r="G145" s="205">
        <f t="shared" si="11"/>
        <v>11991.044593357999</v>
      </c>
      <c r="H145" s="205">
        <f t="shared" si="11"/>
        <v>11884.084032665</v>
      </c>
      <c r="I145" s="205">
        <f t="shared" si="11"/>
        <v>12861.191422588001</v>
      </c>
      <c r="J145" s="205">
        <f t="shared" si="11"/>
        <v>14211.128561688</v>
      </c>
      <c r="K145" s="205">
        <f t="shared" si="11"/>
        <v>13363.403061493</v>
      </c>
      <c r="L145" s="205">
        <f t="shared" si="11"/>
        <v>13012.450099165</v>
      </c>
      <c r="M145" s="205">
        <f t="shared" si="11"/>
        <v>12259.419596898999</v>
      </c>
      <c r="N145" s="205">
        <f t="shared" si="11"/>
        <v>12982.745770583</v>
      </c>
      <c r="O145" s="205">
        <f>SUM(O126,O132:O134,O137:O138)</f>
        <v>11832.612366279998</v>
      </c>
    </row>
    <row r="146" spans="2:15">
      <c r="B146" s="202" t="s">
        <v>16</v>
      </c>
      <c r="C146" s="203">
        <f>SUM(C127:C131,C135:C136)</f>
        <v>11589.662729092001</v>
      </c>
      <c r="D146" s="203">
        <f t="shared" ref="D146:O146" si="12">SUM(D127:D131,D135:D136)</f>
        <v>11086.532961068002</v>
      </c>
      <c r="E146" s="203">
        <f t="shared" si="12"/>
        <v>9433.7454560299975</v>
      </c>
      <c r="F146" s="203">
        <f t="shared" si="12"/>
        <v>7854.9668991879998</v>
      </c>
      <c r="G146" s="203">
        <f t="shared" si="12"/>
        <v>9533.2958563219981</v>
      </c>
      <c r="H146" s="203">
        <f t="shared" si="12"/>
        <v>10435.272974142999</v>
      </c>
      <c r="I146" s="203">
        <f t="shared" si="12"/>
        <v>8280.312963204</v>
      </c>
      <c r="J146" s="203">
        <f t="shared" si="12"/>
        <v>7143.5933854560008</v>
      </c>
      <c r="K146" s="203">
        <f t="shared" si="12"/>
        <v>6651.1917381869998</v>
      </c>
      <c r="L146" s="203">
        <f t="shared" si="12"/>
        <v>7232.3858931230006</v>
      </c>
      <c r="M146" s="203">
        <f t="shared" si="12"/>
        <v>8136.3522540650001</v>
      </c>
      <c r="N146" s="203">
        <f t="shared" si="12"/>
        <v>9966.6795526719998</v>
      </c>
      <c r="O146" s="203">
        <f t="shared" si="12"/>
        <v>10132.104646576001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47.741439199370468</v>
      </c>
      <c r="D148" s="206">
        <f t="shared" ref="D148:I148" si="13">SUM(D126/SUM(D145:D146)*100,D132/SUM(D145:D146)*100,D133/SUM(D145:D146)*100,D134/SUM(D145:D146)*100,D137/SUM(D145:D146)*100,D138/SUM(D145:D146)*100)</f>
        <v>43.33166156900861</v>
      </c>
      <c r="E148" s="206">
        <f t="shared" si="13"/>
        <v>52.281317496343817</v>
      </c>
      <c r="F148" s="206">
        <f t="shared" si="13"/>
        <v>61.830145455076547</v>
      </c>
      <c r="G148" s="206">
        <f t="shared" si="13"/>
        <v>55.709231237030863</v>
      </c>
      <c r="H148" s="206">
        <f t="shared" si="13"/>
        <v>53.245637986076559</v>
      </c>
      <c r="I148" s="206">
        <f t="shared" si="13"/>
        <v>60.8338516876371</v>
      </c>
      <c r="J148" s="206">
        <f>SUM(J126/SUM(J145:J146)*100,J132/SUM(J145:J146)*100,J133/SUM(J145:J146)*100,J134/SUM(J145:J146)*100,J137/SUM(J145:J146)*100,J138/SUM(J145:J146)*100)</f>
        <v>66.547944744317334</v>
      </c>
      <c r="K148" s="206">
        <f t="shared" ref="K148:O148" si="14">SUM(K126/SUM(K145:K146)*100,K132/SUM(K145:K146)*100,K133/SUM(K145:K146)*100,K134/SUM(K145:K146)*100,K137/SUM(K145:K146)*100,K138/SUM(K145:K146)*100)</f>
        <v>66.768291815264021</v>
      </c>
      <c r="L148" s="206">
        <f t="shared" si="14"/>
        <v>64.275403881374586</v>
      </c>
      <c r="M148" s="206">
        <f t="shared" si="14"/>
        <v>60.107652147126572</v>
      </c>
      <c r="N148" s="206">
        <f t="shared" si="14"/>
        <v>56.571114909040389</v>
      </c>
      <c r="O148" s="206">
        <f t="shared" si="14"/>
        <v>53.870998471568491</v>
      </c>
    </row>
    <row r="149" spans="2:15">
      <c r="B149" s="202" t="s">
        <v>16</v>
      </c>
      <c r="C149" s="266">
        <f t="shared" ref="C149" si="15">100-C148</f>
        <v>52.258560800629532</v>
      </c>
      <c r="D149" s="266">
        <f t="shared" ref="D149:J149" si="16">100-D148</f>
        <v>56.66833843099139</v>
      </c>
      <c r="E149" s="266">
        <f t="shared" si="16"/>
        <v>47.718682503656183</v>
      </c>
      <c r="F149" s="266">
        <f t="shared" si="16"/>
        <v>38.169854544923453</v>
      </c>
      <c r="G149" s="266">
        <f t="shared" si="16"/>
        <v>44.290768762969137</v>
      </c>
      <c r="H149" s="266">
        <f t="shared" si="16"/>
        <v>46.754362013923441</v>
      </c>
      <c r="I149" s="266">
        <f t="shared" si="16"/>
        <v>39.1661483123629</v>
      </c>
      <c r="J149" s="266">
        <f t="shared" si="16"/>
        <v>33.452055255682666</v>
      </c>
      <c r="K149" s="266">
        <f t="shared" ref="K149:O149" si="17">100-K148</f>
        <v>33.231708184735979</v>
      </c>
      <c r="L149" s="266">
        <f t="shared" si="17"/>
        <v>35.724596118625414</v>
      </c>
      <c r="M149" s="266">
        <f t="shared" si="17"/>
        <v>39.892347852873428</v>
      </c>
      <c r="N149" s="266">
        <f t="shared" si="17"/>
        <v>43.428885090959611</v>
      </c>
      <c r="O149" s="266">
        <f t="shared" si="17"/>
        <v>46.129001528431509</v>
      </c>
    </row>
    <row r="153" spans="2:15">
      <c r="B153" s="143" t="s">
        <v>24</v>
      </c>
    </row>
    <row r="154" spans="2:15">
      <c r="B154" s="204"/>
      <c r="C154" s="204"/>
      <c r="D154" s="316" t="s">
        <v>22</v>
      </c>
      <c r="E154" s="316" t="s">
        <v>23</v>
      </c>
      <c r="F154" s="316" t="s">
        <v>211</v>
      </c>
      <c r="G154" s="316" t="s">
        <v>212</v>
      </c>
    </row>
    <row r="155" spans="2:15">
      <c r="B155" s="202" t="s">
        <v>141</v>
      </c>
      <c r="C155" s="202" t="s">
        <v>142</v>
      </c>
      <c r="D155" s="317"/>
      <c r="E155" s="317"/>
      <c r="F155" s="317"/>
      <c r="G155" s="317"/>
    </row>
    <row r="156" spans="2:15">
      <c r="B156" s="210">
        <f>DATE(YEAR(Dat_01!B$2),MONTH(Dat_01!B$2),Dat_01!A180)</f>
        <v>45505</v>
      </c>
      <c r="C156" s="120">
        <f>Dat_01!A180</f>
        <v>1</v>
      </c>
      <c r="D156" s="201">
        <f>Dat_01!W180</f>
        <v>108.132823</v>
      </c>
      <c r="E156" s="211">
        <f>Dat_01!V180</f>
        <v>13.416892220588593</v>
      </c>
      <c r="F156" s="211">
        <f>Dat_01!Y180</f>
        <v>195.38399299999998</v>
      </c>
      <c r="G156" s="211">
        <f>Dat_01!X180</f>
        <v>24.242833054578036</v>
      </c>
    </row>
    <row r="157" spans="2:15">
      <c r="B157" s="210">
        <f>DATE(YEAR(Dat_01!B$2),MONTH(Dat_01!B$2),Dat_01!A181)</f>
        <v>45506</v>
      </c>
      <c r="C157" s="120">
        <f>Dat_01!A181</f>
        <v>2</v>
      </c>
      <c r="D157" s="201">
        <f>Dat_01!W181</f>
        <v>186.60274100000001</v>
      </c>
      <c r="E157" s="211">
        <f>Dat_01!V181</f>
        <v>23.484397129656813</v>
      </c>
      <c r="F157" s="211">
        <f>Dat_01!Y181</f>
        <v>187.14904300000001</v>
      </c>
      <c r="G157" s="211">
        <f>Dat_01!X181</f>
        <v>23.553150530876817</v>
      </c>
    </row>
    <row r="158" spans="2:15">
      <c r="B158" s="210">
        <f>DATE(YEAR(Dat_01!B$2),MONTH(Dat_01!B$2),Dat_01!A182)</f>
        <v>45507</v>
      </c>
      <c r="C158" s="120">
        <f>Dat_01!A182</f>
        <v>3</v>
      </c>
      <c r="D158" s="201">
        <f>Dat_01!W182</f>
        <v>124.172618</v>
      </c>
      <c r="E158" s="211">
        <f>Dat_01!V182</f>
        <v>17.510400582504538</v>
      </c>
      <c r="F158" s="211">
        <f>Dat_01!Y182</f>
        <v>189.87166300000001</v>
      </c>
      <c r="G158" s="211">
        <f>Dat_01!X182</f>
        <v>26.775056626383648</v>
      </c>
    </row>
    <row r="159" spans="2:15">
      <c r="B159" s="210">
        <f>DATE(YEAR(Dat_01!B$2),MONTH(Dat_01!B$2),Dat_01!A183)</f>
        <v>45508</v>
      </c>
      <c r="C159" s="120">
        <f>Dat_01!A183</f>
        <v>4</v>
      </c>
      <c r="D159" s="201">
        <f>Dat_01!W183</f>
        <v>87.590190000000007</v>
      </c>
      <c r="E159" s="211">
        <f>Dat_01!V183</f>
        <v>13.150624909587528</v>
      </c>
      <c r="F159" s="211">
        <f>Dat_01!Y183</f>
        <v>188.67164000000002</v>
      </c>
      <c r="G159" s="211">
        <f>Dat_01!X183</f>
        <v>28.326801993656257</v>
      </c>
    </row>
    <row r="160" spans="2:15">
      <c r="B160" s="210">
        <f>DATE(YEAR(Dat_01!B$2),MONTH(Dat_01!B$2),Dat_01!A184)</f>
        <v>45509</v>
      </c>
      <c r="C160" s="120">
        <f>Dat_01!A184</f>
        <v>5</v>
      </c>
      <c r="D160" s="201">
        <f>Dat_01!W184</f>
        <v>71.650867000000005</v>
      </c>
      <c r="E160" s="211">
        <f>Dat_01!V184</f>
        <v>10.11411438599032</v>
      </c>
      <c r="F160" s="211">
        <f>Dat_01!Y184</f>
        <v>188.92047399999998</v>
      </c>
      <c r="G160" s="211">
        <f>Dat_01!X184</f>
        <v>26.667692435480365</v>
      </c>
    </row>
    <row r="161" spans="2:7">
      <c r="B161" s="210">
        <f>DATE(YEAR(Dat_01!B$2),MONTH(Dat_01!B$2),Dat_01!A185)</f>
        <v>45510</v>
      </c>
      <c r="C161" s="120">
        <f>Dat_01!A185</f>
        <v>6</v>
      </c>
      <c r="D161" s="201">
        <f>Dat_01!W185</f>
        <v>102.74207799999999</v>
      </c>
      <c r="E161" s="211">
        <f>Dat_01!V185</f>
        <v>14.043103183580696</v>
      </c>
      <c r="F161" s="211">
        <f>Dat_01!Y185</f>
        <v>187.96203</v>
      </c>
      <c r="G161" s="211">
        <f>Dat_01!X185</f>
        <v>25.691228299716602</v>
      </c>
    </row>
    <row r="162" spans="2:7">
      <c r="B162" s="210">
        <f>DATE(YEAR(Dat_01!B$2),MONTH(Dat_01!B$2),Dat_01!A186)</f>
        <v>45511</v>
      </c>
      <c r="C162" s="120">
        <f>Dat_01!A186</f>
        <v>7</v>
      </c>
      <c r="D162" s="201">
        <f>Dat_01!W186</f>
        <v>146.43423999999999</v>
      </c>
      <c r="E162" s="211">
        <f>Dat_01!V186</f>
        <v>19.697316383227694</v>
      </c>
      <c r="F162" s="211">
        <f>Dat_01!Y186</f>
        <v>187.76317</v>
      </c>
      <c r="G162" s="211">
        <f>Dat_01!X186</f>
        <v>25.256596849259893</v>
      </c>
    </row>
    <row r="163" spans="2:7">
      <c r="B163" s="210">
        <f>DATE(YEAR(Dat_01!B$2),MONTH(Dat_01!B$2),Dat_01!A187)</f>
        <v>45512</v>
      </c>
      <c r="C163" s="120">
        <f>Dat_01!A187</f>
        <v>8</v>
      </c>
      <c r="D163" s="201">
        <f>Dat_01!W187</f>
        <v>117.23571799999999</v>
      </c>
      <c r="E163" s="211">
        <f>Dat_01!V187</f>
        <v>15.964466201407127</v>
      </c>
      <c r="F163" s="211">
        <f>Dat_01!Y187</f>
        <v>188.33864000000003</v>
      </c>
      <c r="G163" s="211">
        <f>Dat_01!X187</f>
        <v>25.646841286876281</v>
      </c>
    </row>
    <row r="164" spans="2:7">
      <c r="B164" s="210">
        <f>DATE(YEAR(Dat_01!B$2),MONTH(Dat_01!B$2),Dat_01!A188)</f>
        <v>45513</v>
      </c>
      <c r="C164" s="120">
        <f>Dat_01!A188</f>
        <v>9</v>
      </c>
      <c r="D164" s="201">
        <f>Dat_01!W188</f>
        <v>104.70831600000001</v>
      </c>
      <c r="E164" s="211">
        <f>Dat_01!V188</f>
        <v>14.216526819272071</v>
      </c>
      <c r="F164" s="211">
        <f>Dat_01!Y188</f>
        <v>186.08206200000001</v>
      </c>
      <c r="G164" s="211">
        <f>Dat_01!X188</f>
        <v>25.264856948023578</v>
      </c>
    </row>
    <row r="165" spans="2:7">
      <c r="B165" s="210">
        <f>DATE(YEAR(Dat_01!B$2),MONTH(Dat_01!B$2),Dat_01!A189)</f>
        <v>45514</v>
      </c>
      <c r="C165" s="120">
        <f>Dat_01!A189</f>
        <v>10</v>
      </c>
      <c r="D165" s="201">
        <f>Dat_01!W189</f>
        <v>131.49637300000001</v>
      </c>
      <c r="E165" s="211">
        <f>Dat_01!V189</f>
        <v>18.827867047290084</v>
      </c>
      <c r="F165" s="211">
        <f>Dat_01!Y189</f>
        <v>174.88045000000002</v>
      </c>
      <c r="G165" s="211">
        <f>Dat_01!X189</f>
        <v>25.039670575326529</v>
      </c>
    </row>
    <row r="166" spans="2:7">
      <c r="B166" s="210">
        <f>DATE(YEAR(Dat_01!B$2),MONTH(Dat_01!B$2),Dat_01!A190)</f>
        <v>45515</v>
      </c>
      <c r="C166" s="120">
        <f>Dat_01!A190</f>
        <v>11</v>
      </c>
      <c r="D166" s="201">
        <f>Dat_01!W190</f>
        <v>137.32529600000001</v>
      </c>
      <c r="E166" s="211">
        <f>Dat_01!V190</f>
        <v>20.340693129169569</v>
      </c>
      <c r="F166" s="211">
        <f>Dat_01!Y190</f>
        <v>164.31411700000001</v>
      </c>
      <c r="G166" s="211">
        <f>Dat_01!X190</f>
        <v>24.338291109071882</v>
      </c>
    </row>
    <row r="167" spans="2:7">
      <c r="B167" s="210">
        <f>DATE(YEAR(Dat_01!B$2),MONTH(Dat_01!B$2),Dat_01!A191)</f>
        <v>45516</v>
      </c>
      <c r="C167" s="120">
        <f>Dat_01!A191</f>
        <v>12</v>
      </c>
      <c r="D167" s="201">
        <f>Dat_01!W191</f>
        <v>91.787369000000012</v>
      </c>
      <c r="E167" s="211">
        <f>Dat_01!V191</f>
        <v>12.940025032012445</v>
      </c>
      <c r="F167" s="211">
        <f>Dat_01!Y191</f>
        <v>181.83865599999999</v>
      </c>
      <c r="G167" s="211">
        <f>Dat_01!X191</f>
        <v>25.635300216825037</v>
      </c>
    </row>
    <row r="168" spans="2:7">
      <c r="B168" s="210">
        <f>DATE(YEAR(Dat_01!B$2),MONTH(Dat_01!B$2),Dat_01!A192)</f>
        <v>45517</v>
      </c>
      <c r="C168" s="120">
        <f>Dat_01!A192</f>
        <v>13</v>
      </c>
      <c r="D168" s="201">
        <f>Dat_01!W192</f>
        <v>103.528627</v>
      </c>
      <c r="E168" s="211">
        <f>Dat_01!V192</f>
        <v>15.219858750947186</v>
      </c>
      <c r="F168" s="211">
        <f>Dat_01!Y192</f>
        <v>144.85924900000001</v>
      </c>
      <c r="G168" s="211">
        <f>Dat_01!X192</f>
        <v>21.295919519422274</v>
      </c>
    </row>
    <row r="169" spans="2:7">
      <c r="B169" s="210">
        <f>DATE(YEAR(Dat_01!B$2),MONTH(Dat_01!B$2),Dat_01!A193)</f>
        <v>45518</v>
      </c>
      <c r="C169" s="120">
        <f>Dat_01!A193</f>
        <v>14</v>
      </c>
      <c r="D169" s="201">
        <f>Dat_01!W193</f>
        <v>150.37015199999999</v>
      </c>
      <c r="E169" s="211">
        <f>Dat_01!V193</f>
        <v>20.856372098217761</v>
      </c>
      <c r="F169" s="211">
        <f>Dat_01!Y193</f>
        <v>163.6403</v>
      </c>
      <c r="G169" s="211">
        <f>Dat_01!X193</f>
        <v>22.696944451209859</v>
      </c>
    </row>
    <row r="170" spans="2:7">
      <c r="B170" s="210">
        <f>DATE(YEAR(Dat_01!B$2),MONTH(Dat_01!B$2),Dat_01!A194)</f>
        <v>45519</v>
      </c>
      <c r="C170" s="120">
        <f>Dat_01!A194</f>
        <v>15</v>
      </c>
      <c r="D170" s="201">
        <f>Dat_01!W194</f>
        <v>150.233203</v>
      </c>
      <c r="E170" s="211">
        <f>Dat_01!V194</f>
        <v>22.411459373777287</v>
      </c>
      <c r="F170" s="211">
        <f>Dat_01!Y194</f>
        <v>168.45975399999998</v>
      </c>
      <c r="G170" s="211">
        <f>Dat_01!X194</f>
        <v>25.130456234015824</v>
      </c>
    </row>
    <row r="171" spans="2:7">
      <c r="B171" s="210">
        <f>DATE(YEAR(Dat_01!B$2),MONTH(Dat_01!B$2),Dat_01!A195)</f>
        <v>45520</v>
      </c>
      <c r="C171" s="120">
        <f>Dat_01!A195</f>
        <v>16</v>
      </c>
      <c r="D171" s="201">
        <f>Dat_01!W195</f>
        <v>112.024271</v>
      </c>
      <c r="E171" s="211">
        <f>Dat_01!V195</f>
        <v>16.864403425274077</v>
      </c>
      <c r="F171" s="211">
        <f>Dat_01!Y195</f>
        <v>183.42583300000001</v>
      </c>
      <c r="G171" s="211">
        <f>Dat_01!X195</f>
        <v>27.613366449213057</v>
      </c>
    </row>
    <row r="172" spans="2:7">
      <c r="B172" s="210">
        <f>DATE(YEAR(Dat_01!B$2),MONTH(Dat_01!B$2),Dat_01!A196)</f>
        <v>45521</v>
      </c>
      <c r="C172" s="120">
        <f>Dat_01!A196</f>
        <v>17</v>
      </c>
      <c r="D172" s="201">
        <f>Dat_01!W196</f>
        <v>106.78831699999999</v>
      </c>
      <c r="E172" s="211">
        <f>Dat_01!V196</f>
        <v>16.222636284992436</v>
      </c>
      <c r="F172" s="211">
        <f>Dat_01!Y196</f>
        <v>180.85633200000001</v>
      </c>
      <c r="G172" s="211">
        <f>Dat_01!X196</f>
        <v>27.474601869358413</v>
      </c>
    </row>
    <row r="173" spans="2:7">
      <c r="B173" s="210">
        <f>DATE(YEAR(Dat_01!B$2),MONTH(Dat_01!B$2),Dat_01!A197)</f>
        <v>45522</v>
      </c>
      <c r="C173" s="120">
        <f>Dat_01!A197</f>
        <v>18</v>
      </c>
      <c r="D173" s="201">
        <f>Dat_01!W197</f>
        <v>137.20440900000003</v>
      </c>
      <c r="E173" s="211">
        <f>Dat_01!V197</f>
        <v>20.4112927369152</v>
      </c>
      <c r="F173" s="211">
        <f>Dat_01!Y197</f>
        <v>169.95086600000002</v>
      </c>
      <c r="G173" s="211">
        <f>Dat_01!X197</f>
        <v>25.282838227292302</v>
      </c>
    </row>
    <row r="174" spans="2:7">
      <c r="B174" s="210">
        <f>DATE(YEAR(Dat_01!B$2),MONTH(Dat_01!B$2),Dat_01!A198)</f>
        <v>45523</v>
      </c>
      <c r="C174" s="120">
        <f>Dat_01!A198</f>
        <v>19</v>
      </c>
      <c r="D174" s="201">
        <f>Dat_01!W198</f>
        <v>132.11904000000001</v>
      </c>
      <c r="E174" s="211">
        <f>Dat_01!V198</f>
        <v>18.729366828532644</v>
      </c>
      <c r="F174" s="211">
        <f>Dat_01!Y198</f>
        <v>182.12736200000001</v>
      </c>
      <c r="G174" s="211">
        <f>Dat_01!X198</f>
        <v>25.81861155221047</v>
      </c>
    </row>
    <row r="175" spans="2:7">
      <c r="B175" s="210">
        <f>DATE(YEAR(Dat_01!B$2),MONTH(Dat_01!B$2),Dat_01!A199)</f>
        <v>45524</v>
      </c>
      <c r="C175" s="120">
        <f>Dat_01!A199</f>
        <v>20</v>
      </c>
      <c r="D175" s="201">
        <f>Dat_01!W199</f>
        <v>120.669493</v>
      </c>
      <c r="E175" s="211">
        <f>Dat_01!V199</f>
        <v>17.345350378288664</v>
      </c>
      <c r="F175" s="211">
        <f>Dat_01!Y199</f>
        <v>173.93389199999999</v>
      </c>
      <c r="G175" s="211">
        <f>Dat_01!X199</f>
        <v>25.001715217278814</v>
      </c>
    </row>
    <row r="176" spans="2:7">
      <c r="B176" s="210">
        <f>DATE(YEAR(Dat_01!B$2),MONTH(Dat_01!B$2),Dat_01!A200)</f>
        <v>45525</v>
      </c>
      <c r="C176" s="120">
        <f>Dat_01!A200</f>
        <v>21</v>
      </c>
      <c r="D176" s="201">
        <f>Dat_01!W200</f>
        <v>168.76360399999999</v>
      </c>
      <c r="E176" s="211">
        <f>Dat_01!V200</f>
        <v>23.249858782940958</v>
      </c>
      <c r="F176" s="211">
        <f>Dat_01!Y200</f>
        <v>161.62421700000002</v>
      </c>
      <c r="G176" s="211">
        <f>Dat_01!X200</f>
        <v>22.266295173178484</v>
      </c>
    </row>
    <row r="177" spans="2:27">
      <c r="B177" s="210">
        <f>DATE(YEAR(Dat_01!B$2),MONTH(Dat_01!B$2),Dat_01!A201)</f>
        <v>45526</v>
      </c>
      <c r="C177" s="120">
        <f>Dat_01!A201</f>
        <v>22</v>
      </c>
      <c r="D177" s="201">
        <f>Dat_01!W201</f>
        <v>55.577255999999998</v>
      </c>
      <c r="E177" s="211">
        <f>Dat_01!V201</f>
        <v>8.0779788502296554</v>
      </c>
      <c r="F177" s="211">
        <f>Dat_01!Y201</f>
        <v>169.00514999999999</v>
      </c>
      <c r="G177" s="211">
        <f>Dat_01!X201</f>
        <v>24.564365453377015</v>
      </c>
    </row>
    <row r="178" spans="2:27">
      <c r="B178" s="210">
        <f>DATE(YEAR(Dat_01!B$2),MONTH(Dat_01!B$2),Dat_01!A202)</f>
        <v>45527</v>
      </c>
      <c r="C178" s="120">
        <f>Dat_01!A202</f>
        <v>23</v>
      </c>
      <c r="D178" s="201">
        <f>Dat_01!W202</f>
        <v>76.483095000000006</v>
      </c>
      <c r="E178" s="211">
        <f>Dat_01!V202</f>
        <v>11.003044799862218</v>
      </c>
      <c r="F178" s="211">
        <f>Dat_01!Y202</f>
        <v>169.744362</v>
      </c>
      <c r="G178" s="211">
        <f>Dat_01!X202</f>
        <v>24.41983839186986</v>
      </c>
    </row>
    <row r="179" spans="2:27">
      <c r="B179" s="210">
        <f>DATE(YEAR(Dat_01!B$2),MONTH(Dat_01!B$2),Dat_01!A203)</f>
        <v>45528</v>
      </c>
      <c r="C179" s="120">
        <f>Dat_01!A203</f>
        <v>24</v>
      </c>
      <c r="D179" s="201">
        <f>Dat_01!W203</f>
        <v>161.82763299999999</v>
      </c>
      <c r="E179" s="211">
        <f>Dat_01!V203</f>
        <v>24.019353488167052</v>
      </c>
      <c r="F179" s="211">
        <f>Dat_01!Y203</f>
        <v>160.55923899999999</v>
      </c>
      <c r="G179" s="211">
        <f>Dat_01!X203</f>
        <v>23.831091426345573</v>
      </c>
    </row>
    <row r="180" spans="2:27">
      <c r="B180" s="210">
        <f>DATE(YEAR(Dat_01!B$2),MONTH(Dat_01!B$2),Dat_01!A204)</f>
        <v>45529</v>
      </c>
      <c r="C180" s="120">
        <f>Dat_01!A204</f>
        <v>25</v>
      </c>
      <c r="D180" s="201">
        <f>Dat_01!W204</f>
        <v>191.41762</v>
      </c>
      <c r="E180" s="211">
        <f>Dat_01!V204</f>
        <v>29.219549305811309</v>
      </c>
      <c r="F180" s="211">
        <f>Dat_01!Y204</f>
        <v>134.402884</v>
      </c>
      <c r="G180" s="211">
        <f>Dat_01!X204</f>
        <v>20.51635422006207</v>
      </c>
    </row>
    <row r="181" spans="2:27">
      <c r="B181" s="210">
        <f>DATE(YEAR(Dat_01!B$2),MONTH(Dat_01!B$2),Dat_01!A205)</f>
        <v>45530</v>
      </c>
      <c r="C181" s="120">
        <f>Dat_01!A205</f>
        <v>26</v>
      </c>
      <c r="D181" s="201">
        <f>Dat_01!W205</f>
        <v>124.158351</v>
      </c>
      <c r="E181" s="211">
        <f>Dat_01!V205</f>
        <v>17.434398778319117</v>
      </c>
      <c r="F181" s="211">
        <f>Dat_01!Y205</f>
        <v>163.810892</v>
      </c>
      <c r="G181" s="211">
        <f>Dat_01!X205</f>
        <v>23.002435135113586</v>
      </c>
    </row>
    <row r="182" spans="2:27">
      <c r="B182" s="210">
        <f>DATE(YEAR(Dat_01!B$2),MONTH(Dat_01!B$2),Dat_01!A206)</f>
        <v>45531</v>
      </c>
      <c r="C182" s="120">
        <f>Dat_01!A206</f>
        <v>27</v>
      </c>
      <c r="D182" s="201">
        <f>Dat_01!W206</f>
        <v>50.326946999999997</v>
      </c>
      <c r="E182" s="211">
        <f>Dat_01!V206</f>
        <v>6.8808057041109247</v>
      </c>
      <c r="F182" s="211">
        <f>Dat_01!Y206</f>
        <v>168.03089900000001</v>
      </c>
      <c r="G182" s="211">
        <f>Dat_01!X206</f>
        <v>22.973536787480604</v>
      </c>
    </row>
    <row r="183" spans="2:27">
      <c r="B183" s="210">
        <f>DATE(YEAR(Dat_01!B$2),MONTH(Dat_01!B$2),Dat_01!A207)</f>
        <v>45532</v>
      </c>
      <c r="C183" s="120">
        <f>Dat_01!A207</f>
        <v>28</v>
      </c>
      <c r="D183" s="201">
        <f>Dat_01!W207</f>
        <v>100.123228</v>
      </c>
      <c r="E183" s="211">
        <f>Dat_01!V207</f>
        <v>13.378722968582149</v>
      </c>
      <c r="F183" s="211">
        <f>Dat_01!Y207</f>
        <v>163.619653</v>
      </c>
      <c r="G183" s="211">
        <f>Dat_01!X207</f>
        <v>21.863278416298577</v>
      </c>
    </row>
    <row r="184" spans="2:27">
      <c r="B184" s="210">
        <f>DATE(YEAR(Dat_01!B$2),MONTH(Dat_01!B$2),Dat_01!A208)</f>
        <v>45533</v>
      </c>
      <c r="C184" s="120">
        <f>Dat_01!A208</f>
        <v>29</v>
      </c>
      <c r="D184" s="201">
        <f>Dat_01!W208</f>
        <v>143.47919899999999</v>
      </c>
      <c r="E184" s="211">
        <f>Dat_01!V208</f>
        <v>19.338895217672778</v>
      </c>
      <c r="F184" s="211">
        <f>Dat_01!Y208</f>
        <v>128.21055999999999</v>
      </c>
      <c r="G184" s="211">
        <f>Dat_01!X208</f>
        <v>17.280906242298919</v>
      </c>
    </row>
    <row r="185" spans="2:27">
      <c r="B185" s="210">
        <f>DATE(YEAR(Dat_01!B$2),MONTH(Dat_01!B$2),Dat_01!A209)</f>
        <v>45534</v>
      </c>
      <c r="C185" s="120">
        <f>Dat_01!A209</f>
        <v>30</v>
      </c>
      <c r="D185" s="201">
        <f>Dat_01!W209</f>
        <v>136.87279100000001</v>
      </c>
      <c r="E185" s="211">
        <f>Dat_01!V209</f>
        <v>18.423692466816718</v>
      </c>
      <c r="F185" s="211">
        <f>Dat_01!Y209</f>
        <v>140.26420000000002</v>
      </c>
      <c r="G185" s="211">
        <f>Dat_01!X209</f>
        <v>18.88019135157457</v>
      </c>
    </row>
    <row r="186" spans="2:27">
      <c r="B186" s="210">
        <f>DATE(YEAR(Dat_01!B$2),MONTH(Dat_01!B$2),Dat_01!A210)</f>
        <v>45535</v>
      </c>
      <c r="C186" s="120">
        <f>Dat_01!A210</f>
        <v>31</v>
      </c>
      <c r="D186" s="201">
        <f>Dat_01!W210</f>
        <v>116.11313700000001</v>
      </c>
      <c r="E186" s="211">
        <f>Dat_01!V210</f>
        <v>17.335043675504373</v>
      </c>
      <c r="F186" s="201">
        <f>Dat_01!Y210</f>
        <v>123.83789599999999</v>
      </c>
      <c r="G186" s="211">
        <f>Dat_01!X210</f>
        <v>18.488307105530772</v>
      </c>
    </row>
    <row r="187" spans="2:27">
      <c r="B187" s="212"/>
      <c r="C187" s="120"/>
      <c r="D187" s="201"/>
      <c r="E187" s="201"/>
      <c r="F187" s="201"/>
      <c r="G187" s="201"/>
    </row>
    <row r="188" spans="2:27">
      <c r="B188" s="120"/>
      <c r="C188" s="120"/>
      <c r="D188" s="120"/>
      <c r="E188" s="120"/>
      <c r="F188" s="120"/>
      <c r="G188" s="120"/>
    </row>
    <row r="189" spans="2:27">
      <c r="B189" s="202" t="s">
        <v>143</v>
      </c>
      <c r="C189" s="202"/>
      <c r="D189" s="202">
        <f>MAX(D156:D186)</f>
        <v>191.41762</v>
      </c>
      <c r="E189" s="213">
        <f>VLOOKUP(D189,D156:E186,2)</f>
        <v>17.335043675504373</v>
      </c>
      <c r="F189" s="202">
        <f>MAX(F156:F186)</f>
        <v>195.38399299999998</v>
      </c>
      <c r="G189" s="213">
        <f>VLOOKUP(F189,F156:G186,2)</f>
        <v>18.488307105530772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zoomScale="80" zoomScaleNormal="80" workbookViewId="0">
      <selection activeCell="B2" sqref="B2"/>
    </sheetView>
  </sheetViews>
  <sheetFormatPr baseColWidth="10" defaultRowHeight="12.75"/>
  <cols>
    <col min="1" max="1" width="17.85546875" bestFit="1" customWidth="1"/>
    <col min="2" max="2" width="27" bestFit="1" customWidth="1"/>
    <col min="3" max="15" width="14" bestFit="1" customWidth="1"/>
    <col min="16" max="20" width="21.7109375" customWidth="1"/>
    <col min="21" max="26" width="25.85546875" customWidth="1"/>
    <col min="27" max="235" width="14.5703125" customWidth="1"/>
  </cols>
  <sheetData>
    <row r="1" spans="1:13">
      <c r="A1" s="170" t="s">
        <v>30</v>
      </c>
      <c r="B1" s="170" t="s">
        <v>108</v>
      </c>
    </row>
    <row r="2" spans="1:13">
      <c r="A2" s="272" t="s">
        <v>240</v>
      </c>
      <c r="B2" s="272" t="s">
        <v>241</v>
      </c>
    </row>
    <row r="4" spans="1:13">
      <c r="A4" s="166" t="s">
        <v>30</v>
      </c>
      <c r="B4" s="321" t="s">
        <v>240</v>
      </c>
      <c r="C4" s="322"/>
      <c r="D4" s="322"/>
      <c r="E4" s="322"/>
      <c r="F4" s="322"/>
      <c r="G4" s="322"/>
      <c r="H4" s="322"/>
      <c r="I4" s="322"/>
      <c r="J4" s="322"/>
      <c r="L4" s="269" t="s">
        <v>106</v>
      </c>
      <c r="M4" s="270" t="s">
        <v>180</v>
      </c>
    </row>
    <row r="5" spans="1:13">
      <c r="A5" s="166" t="s">
        <v>105</v>
      </c>
      <c r="B5" s="323" t="s">
        <v>98</v>
      </c>
      <c r="C5" s="324"/>
      <c r="D5" s="324"/>
      <c r="E5" s="324"/>
      <c r="F5" s="324"/>
      <c r="G5" s="324"/>
      <c r="H5" s="324"/>
      <c r="I5" s="324"/>
      <c r="J5" s="324"/>
      <c r="L5" s="269" t="s">
        <v>30</v>
      </c>
      <c r="M5" s="270" t="s">
        <v>244</v>
      </c>
    </row>
    <row r="6" spans="1:13">
      <c r="A6" s="166" t="s">
        <v>106</v>
      </c>
      <c r="B6" s="167" t="s">
        <v>99</v>
      </c>
      <c r="C6" s="167" t="s">
        <v>169</v>
      </c>
      <c r="D6" s="167" t="s">
        <v>100</v>
      </c>
      <c r="E6" s="167" t="s">
        <v>101</v>
      </c>
      <c r="F6" s="167" t="s">
        <v>157</v>
      </c>
      <c r="G6" s="167" t="s">
        <v>102</v>
      </c>
      <c r="H6" s="167" t="s">
        <v>103</v>
      </c>
      <c r="I6" s="167" t="s">
        <v>170</v>
      </c>
      <c r="J6" s="167" t="s">
        <v>104</v>
      </c>
      <c r="L6" s="269" t="s">
        <v>181</v>
      </c>
      <c r="M6" s="271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4" t="s">
        <v>4</v>
      </c>
      <c r="M7" s="285">
        <v>1819.9749999999999</v>
      </c>
    </row>
    <row r="8" spans="1:13">
      <c r="A8" s="272" t="s">
        <v>2</v>
      </c>
      <c r="B8" s="281">
        <v>1763340.70728</v>
      </c>
      <c r="C8" s="281">
        <v>980851.55798799999</v>
      </c>
      <c r="D8" s="282">
        <v>0.79776510820000002</v>
      </c>
      <c r="E8" s="281">
        <v>24775576.812860999</v>
      </c>
      <c r="F8" s="281">
        <v>15500417.698378</v>
      </c>
      <c r="G8" s="282">
        <v>0.5983812369</v>
      </c>
      <c r="H8" s="281">
        <v>34601394.659529001</v>
      </c>
      <c r="I8" s="281">
        <v>21436114.495935</v>
      </c>
      <c r="J8" s="282">
        <v>0.61416354939999995</v>
      </c>
      <c r="L8" s="244" t="s">
        <v>129</v>
      </c>
      <c r="M8" s="285">
        <v>24561.845000000001</v>
      </c>
    </row>
    <row r="9" spans="1:13">
      <c r="A9" s="272" t="s">
        <v>81</v>
      </c>
      <c r="B9" s="281">
        <v>426903.96357600001</v>
      </c>
      <c r="C9" s="281">
        <v>417216.05209200003</v>
      </c>
      <c r="D9" s="282">
        <v>2.3220370899999999E-2</v>
      </c>
      <c r="E9" s="281">
        <v>4064959.423926</v>
      </c>
      <c r="F9" s="281">
        <v>3461582.4068220002</v>
      </c>
      <c r="G9" s="282">
        <v>0.1743067032</v>
      </c>
      <c r="H9" s="281">
        <v>5807316.1140339999</v>
      </c>
      <c r="I9" s="281">
        <v>4999020.7716889996</v>
      </c>
      <c r="J9" s="282">
        <v>0.16169073489999999</v>
      </c>
      <c r="L9" s="244" t="s">
        <v>9</v>
      </c>
      <c r="M9" s="285">
        <v>5517.7105000000001</v>
      </c>
    </row>
    <row r="10" spans="1:13">
      <c r="A10" s="272" t="s">
        <v>3</v>
      </c>
      <c r="B10" s="281">
        <v>5095174.2850000001</v>
      </c>
      <c r="C10" s="281">
        <v>5008274.5470000003</v>
      </c>
      <c r="D10" s="282">
        <v>1.7351232899999999E-2</v>
      </c>
      <c r="E10" s="281">
        <v>34618196.600000001</v>
      </c>
      <c r="F10" s="281">
        <v>37236181.408</v>
      </c>
      <c r="G10" s="282">
        <v>-7.0307553300000006E-2</v>
      </c>
      <c r="H10" s="281">
        <v>51657918.137999997</v>
      </c>
      <c r="I10" s="281">
        <v>55448169.737999998</v>
      </c>
      <c r="J10" s="282">
        <v>-6.8356658400000006E-2</v>
      </c>
      <c r="L10" s="244" t="s">
        <v>5</v>
      </c>
      <c r="M10" s="285">
        <v>30841.608499999998</v>
      </c>
    </row>
    <row r="11" spans="1:13">
      <c r="A11" s="272" t="s">
        <v>4</v>
      </c>
      <c r="B11" s="281">
        <v>219710.99799999999</v>
      </c>
      <c r="C11" s="281">
        <v>405986.18900000001</v>
      </c>
      <c r="D11" s="282">
        <v>-0.45882149700000002</v>
      </c>
      <c r="E11" s="281">
        <v>1721847.3430000001</v>
      </c>
      <c r="F11" s="281">
        <v>2598997.7289999998</v>
      </c>
      <c r="G11" s="282">
        <v>-0.33749563389999998</v>
      </c>
      <c r="H11" s="281">
        <v>2930837.7140000002</v>
      </c>
      <c r="I11" s="281">
        <v>4626776.2359999996</v>
      </c>
      <c r="J11" s="282">
        <v>-0.36654863679999999</v>
      </c>
      <c r="L11" s="244" t="s">
        <v>95</v>
      </c>
      <c r="M11" s="285">
        <v>7.95</v>
      </c>
    </row>
    <row r="12" spans="1:13">
      <c r="A12" s="272" t="s">
        <v>95</v>
      </c>
      <c r="B12" s="281">
        <v>0</v>
      </c>
      <c r="C12" s="281">
        <v>-1E-3</v>
      </c>
      <c r="D12" s="282">
        <v>-1</v>
      </c>
      <c r="E12" s="281">
        <v>0</v>
      </c>
      <c r="F12" s="281">
        <v>-1E-3</v>
      </c>
      <c r="G12" s="282">
        <v>-1</v>
      </c>
      <c r="H12" s="281">
        <v>-1E-3</v>
      </c>
      <c r="I12" s="281">
        <v>-1E-3</v>
      </c>
      <c r="J12" s="282">
        <v>0</v>
      </c>
      <c r="L12" s="244" t="s">
        <v>2</v>
      </c>
      <c r="M12" s="285">
        <v>17096.571029999999</v>
      </c>
    </row>
    <row r="13" spans="1:13">
      <c r="A13" s="272" t="s">
        <v>11</v>
      </c>
      <c r="B13" s="281">
        <v>2861868.628</v>
      </c>
      <c r="C13" s="281">
        <v>4368122.3430000003</v>
      </c>
      <c r="D13" s="282">
        <v>-0.34482864639999999</v>
      </c>
      <c r="E13" s="281">
        <v>16099621.169</v>
      </c>
      <c r="F13" s="281">
        <v>26635084.653999999</v>
      </c>
      <c r="G13" s="282">
        <v>-0.3955483387</v>
      </c>
      <c r="H13" s="281">
        <v>28746988.888999999</v>
      </c>
      <c r="I13" s="281">
        <v>48039515.777000003</v>
      </c>
      <c r="J13" s="282">
        <v>-0.40159703060000002</v>
      </c>
      <c r="L13" s="244" t="s">
        <v>3</v>
      </c>
      <c r="M13" s="285">
        <v>7117.29</v>
      </c>
    </row>
    <row r="14" spans="1:13">
      <c r="A14" s="272" t="s">
        <v>5</v>
      </c>
      <c r="B14" s="281">
        <v>3747959.0019999999</v>
      </c>
      <c r="C14" s="281">
        <v>4093080.2790000001</v>
      </c>
      <c r="D14" s="282">
        <v>-8.4318228199999998E-2</v>
      </c>
      <c r="E14" s="281">
        <v>39413041.957000002</v>
      </c>
      <c r="F14" s="281">
        <v>39418455.147</v>
      </c>
      <c r="G14" s="282">
        <v>-1.373263E-4</v>
      </c>
      <c r="H14" s="281">
        <v>61316827.520000003</v>
      </c>
      <c r="I14" s="281">
        <v>60624061.597000003</v>
      </c>
      <c r="J14" s="282">
        <v>1.1427243700000001E-2</v>
      </c>
      <c r="L14" s="244" t="s">
        <v>134</v>
      </c>
      <c r="M14" s="285">
        <v>1089.576</v>
      </c>
    </row>
    <row r="15" spans="1:13">
      <c r="A15" s="272" t="s">
        <v>6</v>
      </c>
      <c r="B15" s="281">
        <v>5271539.4780000001</v>
      </c>
      <c r="C15" s="281">
        <v>4392056.4189999998</v>
      </c>
      <c r="D15" s="282">
        <v>0.2002440258</v>
      </c>
      <c r="E15" s="281">
        <v>32046679.467999998</v>
      </c>
      <c r="F15" s="281">
        <v>27057177.884</v>
      </c>
      <c r="G15" s="282">
        <v>0.1844058388</v>
      </c>
      <c r="H15" s="281">
        <v>41726205.240999997</v>
      </c>
      <c r="I15" s="281">
        <v>34277178.079999998</v>
      </c>
      <c r="J15" s="282">
        <v>0.21731739829999999</v>
      </c>
      <c r="L15" s="244" t="s">
        <v>179</v>
      </c>
      <c r="M15" s="285">
        <v>387.17849999999999</v>
      </c>
    </row>
    <row r="16" spans="1:13">
      <c r="A16" s="272" t="s">
        <v>7</v>
      </c>
      <c r="B16" s="281">
        <v>671160.86600000004</v>
      </c>
      <c r="C16" s="281">
        <v>719885.80900000001</v>
      </c>
      <c r="D16" s="282">
        <v>-6.7684266600000001E-2</v>
      </c>
      <c r="E16" s="281">
        <v>3305883.87</v>
      </c>
      <c r="F16" s="281">
        <v>3864709.6170000001</v>
      </c>
      <c r="G16" s="282">
        <v>-0.1445970855</v>
      </c>
      <c r="H16" s="281">
        <v>4136983.9780000001</v>
      </c>
      <c r="I16" s="281">
        <v>4632725.3099999996</v>
      </c>
      <c r="J16" s="282">
        <v>-0.1070085746</v>
      </c>
      <c r="L16" s="244" t="s">
        <v>133</v>
      </c>
      <c r="M16" s="285">
        <v>131.6275</v>
      </c>
    </row>
    <row r="17" spans="1:13">
      <c r="A17" s="272" t="s">
        <v>8</v>
      </c>
      <c r="B17" s="281">
        <v>316433.01299999998</v>
      </c>
      <c r="C17" s="281">
        <v>339895.69699999999</v>
      </c>
      <c r="D17" s="282">
        <v>-6.9029070400000003E-2</v>
      </c>
      <c r="E17" s="281">
        <v>2461291.0780000002</v>
      </c>
      <c r="F17" s="281">
        <v>2544119.3590000002</v>
      </c>
      <c r="G17" s="282">
        <v>-3.2556759099999999E-2</v>
      </c>
      <c r="H17" s="281">
        <v>3503076.5780000002</v>
      </c>
      <c r="I17" s="281">
        <v>3936637.5430000001</v>
      </c>
      <c r="J17" s="282">
        <v>-0.11013484480000001</v>
      </c>
      <c r="L17" s="244" t="s">
        <v>130</v>
      </c>
      <c r="M17" s="285">
        <v>27273.121586000001</v>
      </c>
    </row>
    <row r="18" spans="1:13">
      <c r="A18" s="272" t="s">
        <v>9</v>
      </c>
      <c r="B18" s="281">
        <v>1387788.2250000001</v>
      </c>
      <c r="C18" s="281">
        <v>1285767.0490000001</v>
      </c>
      <c r="D18" s="282">
        <v>7.93465473E-2</v>
      </c>
      <c r="E18" s="281">
        <v>10756763.153999999</v>
      </c>
      <c r="F18" s="281">
        <v>12412980.163000001</v>
      </c>
      <c r="G18" s="282">
        <v>-0.1334262189</v>
      </c>
      <c r="H18" s="281">
        <v>15621131.608999999</v>
      </c>
      <c r="I18" s="281">
        <v>16788000.405999999</v>
      </c>
      <c r="J18" s="282">
        <v>-6.9506121599999998E-2</v>
      </c>
      <c r="L18" s="244" t="s">
        <v>131</v>
      </c>
      <c r="M18" s="285">
        <v>2304.0129999999999</v>
      </c>
    </row>
    <row r="19" spans="1:13">
      <c r="A19" s="272" t="s">
        <v>69</v>
      </c>
      <c r="B19" s="281">
        <v>62179.3</v>
      </c>
      <c r="C19" s="281">
        <v>62106.559999999998</v>
      </c>
      <c r="D19" s="282">
        <v>1.1712128000000001E-3</v>
      </c>
      <c r="E19" s="281">
        <v>404561.7255</v>
      </c>
      <c r="F19" s="281">
        <v>461328.38099999999</v>
      </c>
      <c r="G19" s="282">
        <v>-0.12305042970000001</v>
      </c>
      <c r="H19" s="281">
        <v>650720.49699999997</v>
      </c>
      <c r="I19" s="281">
        <v>686458.63800000004</v>
      </c>
      <c r="J19" s="282">
        <v>-5.2061608699999998E-2</v>
      </c>
      <c r="L19" s="244" t="s">
        <v>81</v>
      </c>
      <c r="M19" s="285">
        <v>3331.4</v>
      </c>
    </row>
    <row r="20" spans="1:13">
      <c r="A20" s="272" t="s">
        <v>70</v>
      </c>
      <c r="B20" s="281">
        <v>140658.54699999999</v>
      </c>
      <c r="C20" s="281">
        <v>104296.549</v>
      </c>
      <c r="D20" s="282">
        <v>0.34864047129999998</v>
      </c>
      <c r="E20" s="281">
        <v>716505.71750000003</v>
      </c>
      <c r="F20" s="281">
        <v>774848.03200000001</v>
      </c>
      <c r="G20" s="282">
        <v>-7.5295170300000006E-2</v>
      </c>
      <c r="H20" s="281">
        <v>1122242.1159999999</v>
      </c>
      <c r="I20" s="281">
        <v>1284962.2150000001</v>
      </c>
      <c r="J20" s="282">
        <v>-0.12663415089999999</v>
      </c>
      <c r="L20" s="286" t="s">
        <v>15</v>
      </c>
      <c r="M20" s="287">
        <v>121479.866616</v>
      </c>
    </row>
    <row r="21" spans="1:13">
      <c r="A21" s="273" t="s">
        <v>10</v>
      </c>
      <c r="B21" s="283">
        <v>21964717.012855999</v>
      </c>
      <c r="C21" s="283">
        <v>22177539.050080001</v>
      </c>
      <c r="D21" s="284">
        <v>-9.5962873000000008E-3</v>
      </c>
      <c r="E21" s="283">
        <v>170384928.31878701</v>
      </c>
      <c r="F21" s="283">
        <v>171965882.47819999</v>
      </c>
      <c r="G21" s="284">
        <v>-9.1934175000000003E-3</v>
      </c>
      <c r="H21" s="283">
        <v>251821643.05256301</v>
      </c>
      <c r="I21" s="283">
        <v>256779620.806624</v>
      </c>
      <c r="J21" s="284">
        <v>-1.93082992E-2</v>
      </c>
    </row>
    <row r="22" spans="1:13">
      <c r="A22" s="272" t="s">
        <v>121</v>
      </c>
      <c r="B22" s="281">
        <v>-697537.01399999997</v>
      </c>
      <c r="C22" s="281">
        <v>-629172.39274399995</v>
      </c>
      <c r="D22" s="282">
        <v>0.1086580118</v>
      </c>
      <c r="E22" s="281">
        <v>-6476897.4216649998</v>
      </c>
      <c r="F22" s="281">
        <v>-5406687.3560769996</v>
      </c>
      <c r="G22" s="282">
        <v>0.1979419181</v>
      </c>
      <c r="H22" s="281">
        <v>-9263196.5289280005</v>
      </c>
      <c r="I22" s="281">
        <v>-7858168.4695739998</v>
      </c>
      <c r="J22" s="282">
        <v>0.17879841399999999</v>
      </c>
      <c r="M22" s="280"/>
    </row>
    <row r="23" spans="1:13">
      <c r="A23" s="272" t="s">
        <v>97</v>
      </c>
      <c r="B23" s="281">
        <v>-187956.546</v>
      </c>
      <c r="C23" s="281">
        <v>-175009.291</v>
      </c>
      <c r="D23" s="282">
        <v>7.3980386600000003E-2</v>
      </c>
      <c r="E23" s="281">
        <v>-1117073.8389999999</v>
      </c>
      <c r="F23" s="281">
        <v>-980581.78</v>
      </c>
      <c r="G23" s="282">
        <v>0.1391949777</v>
      </c>
      <c r="H23" s="281">
        <v>-1562551.9890000001</v>
      </c>
      <c r="I23" s="281">
        <v>-1248365.0090000001</v>
      </c>
      <c r="J23" s="282">
        <v>0.25167877799999999</v>
      </c>
    </row>
    <row r="24" spans="1:13">
      <c r="A24" s="272" t="s">
        <v>122</v>
      </c>
      <c r="B24" s="281">
        <v>-399773.61300000001</v>
      </c>
      <c r="C24" s="281">
        <v>-1244383.07</v>
      </c>
      <c r="D24" s="282">
        <v>-0.67873750239999997</v>
      </c>
      <c r="E24" s="281">
        <v>-7221966.0190000003</v>
      </c>
      <c r="F24" s="281">
        <v>-11315427.242000001</v>
      </c>
      <c r="G24" s="282">
        <v>-0.36175931630000002</v>
      </c>
      <c r="H24" s="281">
        <v>-9863294.1239999998</v>
      </c>
      <c r="I24" s="281">
        <v>-19008701.140000001</v>
      </c>
      <c r="J24" s="282">
        <v>-0.48111688159999999</v>
      </c>
    </row>
    <row r="25" spans="1:13">
      <c r="A25" s="273" t="s">
        <v>123</v>
      </c>
      <c r="B25" s="283">
        <v>20679449.839855999</v>
      </c>
      <c r="C25" s="283">
        <v>20128974.296335999</v>
      </c>
      <c r="D25" s="284">
        <v>2.73474215E-2</v>
      </c>
      <c r="E25" s="283">
        <v>155568991.03912199</v>
      </c>
      <c r="F25" s="283">
        <v>154263186.10012299</v>
      </c>
      <c r="G25" s="284">
        <v>8.4647864999999999E-3</v>
      </c>
      <c r="H25" s="283">
        <v>231132600.41063499</v>
      </c>
      <c r="I25" s="283">
        <v>228664386.18805</v>
      </c>
      <c r="J25" s="284">
        <v>1.0794047399999999E-2</v>
      </c>
    </row>
    <row r="26" spans="1:13">
      <c r="A26" s="272" t="s">
        <v>233</v>
      </c>
      <c r="B26" s="281">
        <v>-80.524000000000001</v>
      </c>
      <c r="C26" s="281">
        <v>0</v>
      </c>
      <c r="D26" s="282">
        <v>0</v>
      </c>
      <c r="E26" s="281">
        <v>-145.17500000000001</v>
      </c>
      <c r="F26" s="281">
        <v>0</v>
      </c>
      <c r="G26" s="282">
        <v>0</v>
      </c>
      <c r="H26" s="281">
        <v>-145.17500000000001</v>
      </c>
      <c r="I26" s="281">
        <v>0</v>
      </c>
      <c r="J26" s="282">
        <v>0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2.7423474299083765</v>
      </c>
      <c r="D33" s="104"/>
      <c r="E33" s="159" t="s">
        <v>16</v>
      </c>
      <c r="F33" s="160">
        <f>SUM(C33:C39)</f>
        <v>35.185541596874224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5.8588226989891901</v>
      </c>
      <c r="D34" s="104"/>
      <c r="E34" s="163" t="s">
        <v>17</v>
      </c>
      <c r="F34" s="164">
        <f>SUM(C40:C45)</f>
        <v>64.814458403125784</v>
      </c>
      <c r="I34" s="44"/>
    </row>
    <row r="35" spans="1:9">
      <c r="A35" s="105" t="s">
        <v>4</v>
      </c>
      <c r="B35" s="123">
        <f t="shared" si="0"/>
        <v>1819.9749999999999</v>
      </c>
      <c r="C35" s="106">
        <f t="shared" si="1"/>
        <v>1.4981700677635519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20.21886069206877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5517.7105000000001</v>
      </c>
      <c r="C37" s="106">
        <f t="shared" si="1"/>
        <v>4.5420781679334405</v>
      </c>
      <c r="D37" s="104"/>
      <c r="E37" s="104"/>
      <c r="F37" s="104"/>
      <c r="I37" s="44"/>
    </row>
    <row r="38" spans="1:9">
      <c r="A38" s="105" t="s">
        <v>182</v>
      </c>
      <c r="B38" s="123">
        <f t="shared" si="0"/>
        <v>7.95</v>
      </c>
      <c r="C38" s="106">
        <f t="shared" si="1"/>
        <v>6.5442943110318764E-3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0.31871824589985598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0.10835334583966644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30841.608499999998</v>
      </c>
      <c r="C41" s="106">
        <f t="shared" si="1"/>
        <v>25.388246924480796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17096.571029999999</v>
      </c>
      <c r="C42" s="106">
        <f t="shared" si="1"/>
        <v>14.073583966010236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27273.121586000001</v>
      </c>
      <c r="C43" s="106">
        <f t="shared" si="1"/>
        <v>22.450733891740938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1.896621279049495</v>
      </c>
      <c r="D44" s="104"/>
      <c r="E44" s="104"/>
      <c r="F44" s="104"/>
    </row>
    <row r="45" spans="1:9">
      <c r="A45" s="105" t="s">
        <v>8</v>
      </c>
      <c r="B45" s="123">
        <f t="shared" si="0"/>
        <v>1089.576</v>
      </c>
      <c r="C45" s="106">
        <f t="shared" si="1"/>
        <v>0.89691899600463743</v>
      </c>
      <c r="E45" s="104"/>
      <c r="F45" s="104"/>
    </row>
    <row r="46" spans="1:9">
      <c r="A46" s="107" t="s">
        <v>15</v>
      </c>
      <c r="B46" s="124">
        <f>SUM(B33:B45)</f>
        <v>121479.86661600001</v>
      </c>
      <c r="C46" s="108">
        <f>SUM(C33:C45)</f>
        <v>100</v>
      </c>
      <c r="D46" s="104" t="str">
        <f>CONCATENATE(TEXT(B46,"#.##0")," MW")</f>
        <v>121.480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426.90396357600002</v>
      </c>
      <c r="C50" s="106">
        <f t="shared" ref="C50:C61" si="2">B50/$B$62*100</f>
        <v>1.9435896366255578</v>
      </c>
      <c r="D50" s="125"/>
      <c r="E50" s="159" t="s">
        <v>16</v>
      </c>
      <c r="F50" s="160">
        <f>SUM(C50:C55)</f>
        <v>46.129001528431516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5095.1742850000001</v>
      </c>
      <c r="C51" s="106">
        <f t="shared" si="2"/>
        <v>23.197085953885875</v>
      </c>
      <c r="D51" s="125"/>
      <c r="E51" s="163" t="s">
        <v>17</v>
      </c>
      <c r="F51" s="164">
        <f>SUM(C56:C61)</f>
        <v>53.870998471568491</v>
      </c>
      <c r="J51" s="44"/>
    </row>
    <row r="52" spans="1:10">
      <c r="A52" s="105" t="s">
        <v>4</v>
      </c>
      <c r="B52" s="165">
        <f t="shared" si="3"/>
        <v>219.71099799999999</v>
      </c>
      <c r="C52" s="106">
        <f t="shared" si="2"/>
        <v>1.0002905927328936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2861.8686280000002</v>
      </c>
      <c r="C53" s="106">
        <f t="shared" si="2"/>
        <v>13.029389936255232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1387.788225</v>
      </c>
      <c r="C54" s="106">
        <f t="shared" si="2"/>
        <v>6.3182613469944746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140.658547</v>
      </c>
      <c r="C55" s="106">
        <f t="shared" si="2"/>
        <v>0.6403840619374801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62.179300000000005</v>
      </c>
      <c r="C56" s="106">
        <f t="shared" si="2"/>
        <v>0.28308718916618097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3747.9590020000001</v>
      </c>
      <c r="C57" s="106">
        <f t="shared" si="2"/>
        <v>17.06354331724971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1763.3407072800001</v>
      </c>
      <c r="C58" s="106">
        <f t="shared" si="2"/>
        <v>8.0280602124211864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5271.5394779999997</v>
      </c>
      <c r="C59" s="106">
        <f t="shared" si="2"/>
        <v>24.000033667242583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671.16086600000006</v>
      </c>
      <c r="C60" s="106">
        <f t="shared" si="2"/>
        <v>3.0556317461643965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316.43301299999996</v>
      </c>
      <c r="C61" s="106">
        <f t="shared" si="2"/>
        <v>1.440642339324431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21964.717012855999</v>
      </c>
      <c r="C62" s="108">
        <f>SUM(C50:C61)</f>
        <v>99.999999999999986</v>
      </c>
      <c r="D62" s="104"/>
      <c r="E62" s="104"/>
      <c r="F62" s="104"/>
    </row>
    <row r="66" spans="1:8">
      <c r="A66" s="166" t="s">
        <v>31</v>
      </c>
      <c r="B66" s="301" t="s">
        <v>246</v>
      </c>
      <c r="G66" s="166" t="s">
        <v>31</v>
      </c>
      <c r="H66" s="301" t="s">
        <v>203</v>
      </c>
    </row>
    <row r="67" spans="1:8">
      <c r="A67" s="166" t="s">
        <v>106</v>
      </c>
      <c r="B67" s="167" t="s">
        <v>109</v>
      </c>
      <c r="G67" s="166" t="s">
        <v>106</v>
      </c>
      <c r="H67" s="167" t="s">
        <v>109</v>
      </c>
    </row>
    <row r="68" spans="1:8">
      <c r="A68" s="166" t="s">
        <v>110</v>
      </c>
      <c r="B68" s="168"/>
      <c r="G68" s="166" t="s">
        <v>206</v>
      </c>
      <c r="H68" s="168"/>
    </row>
    <row r="69" spans="1:8">
      <c r="A69" s="272" t="s">
        <v>2</v>
      </c>
      <c r="B69" s="288">
        <v>49.788714560000003</v>
      </c>
      <c r="G69" s="272" t="s">
        <v>2</v>
      </c>
      <c r="H69" s="288">
        <v>140.87183552400001</v>
      </c>
    </row>
    <row r="70" spans="1:8">
      <c r="A70" s="272" t="s">
        <v>81</v>
      </c>
      <c r="B70" s="288">
        <v>10.360828568000001</v>
      </c>
      <c r="G70" s="272" t="s">
        <v>81</v>
      </c>
      <c r="H70" s="288">
        <v>16.355018235999999</v>
      </c>
    </row>
    <row r="71" spans="1:8">
      <c r="A71" s="272" t="s">
        <v>3</v>
      </c>
      <c r="B71" s="288">
        <v>163.65908999999999</v>
      </c>
      <c r="G71" s="272" t="s">
        <v>3</v>
      </c>
      <c r="H71" s="288">
        <v>170.10828599999999</v>
      </c>
    </row>
    <row r="72" spans="1:8">
      <c r="A72" s="272" t="s">
        <v>4</v>
      </c>
      <c r="B72" s="288">
        <v>10.745031000000001</v>
      </c>
      <c r="G72" s="272" t="s">
        <v>4</v>
      </c>
      <c r="H72" s="288">
        <v>9.0721670000000003</v>
      </c>
    </row>
    <row r="73" spans="1:8">
      <c r="A73" s="272" t="s">
        <v>95</v>
      </c>
      <c r="B73" s="288">
        <v>0</v>
      </c>
      <c r="G73" s="272" t="s">
        <v>95</v>
      </c>
      <c r="H73" s="288">
        <v>0</v>
      </c>
    </row>
    <row r="74" spans="1:8">
      <c r="A74" s="272" t="s">
        <v>11</v>
      </c>
      <c r="B74" s="288">
        <v>97.652114999999995</v>
      </c>
      <c r="G74" s="272" t="s">
        <v>11</v>
      </c>
      <c r="H74" s="288">
        <v>57.894897</v>
      </c>
    </row>
    <row r="75" spans="1:8">
      <c r="A75" s="272" t="s">
        <v>5</v>
      </c>
      <c r="B75" s="288">
        <v>186.60274100000001</v>
      </c>
      <c r="G75" s="272" t="s">
        <v>5</v>
      </c>
      <c r="H75" s="288">
        <v>338.58630399999998</v>
      </c>
    </row>
    <row r="76" spans="1:8">
      <c r="A76" s="272" t="s">
        <v>6</v>
      </c>
      <c r="B76" s="288">
        <v>187.14904300000001</v>
      </c>
      <c r="G76" s="272" t="s">
        <v>6</v>
      </c>
      <c r="H76" s="288">
        <v>75.787553000000003</v>
      </c>
    </row>
    <row r="77" spans="1:8">
      <c r="A77" s="272" t="s">
        <v>7</v>
      </c>
      <c r="B77" s="288">
        <v>21.80791</v>
      </c>
      <c r="G77" s="272" t="s">
        <v>7</v>
      </c>
      <c r="H77" s="288">
        <v>6.8643190000000001</v>
      </c>
    </row>
    <row r="78" spans="1:8">
      <c r="A78" s="272" t="s">
        <v>8</v>
      </c>
      <c r="B78" s="288">
        <v>9.3144589999999994</v>
      </c>
      <c r="G78" s="272" t="s">
        <v>8</v>
      </c>
      <c r="H78" s="288">
        <v>10.113007</v>
      </c>
    </row>
    <row r="79" spans="1:8">
      <c r="A79" s="272" t="s">
        <v>9</v>
      </c>
      <c r="B79" s="288">
        <v>50.899574999999999</v>
      </c>
      <c r="G79" s="272" t="s">
        <v>9</v>
      </c>
      <c r="H79" s="288">
        <v>36.299419999999998</v>
      </c>
    </row>
    <row r="80" spans="1:8">
      <c r="A80" s="272" t="s">
        <v>69</v>
      </c>
      <c r="B80" s="288">
        <v>2.0574460000000001</v>
      </c>
      <c r="G80" s="272" t="s">
        <v>69</v>
      </c>
      <c r="H80" s="288">
        <v>1.165713</v>
      </c>
    </row>
    <row r="81" spans="1:11">
      <c r="A81" s="272" t="s">
        <v>70</v>
      </c>
      <c r="B81" s="288">
        <v>4.5448279999999999</v>
      </c>
      <c r="G81" s="272" t="s">
        <v>70</v>
      </c>
      <c r="H81" s="288">
        <v>2.419403</v>
      </c>
    </row>
    <row r="82" spans="1:11">
      <c r="A82" s="273" t="s">
        <v>10</v>
      </c>
      <c r="B82" s="289">
        <v>794.58178112799999</v>
      </c>
      <c r="C82">
        <f>SUM(B69,B75:B78,B80)</f>
        <v>456.72031356000002</v>
      </c>
      <c r="G82" s="273" t="s">
        <v>10</v>
      </c>
      <c r="H82" s="289">
        <v>865.53792276000001</v>
      </c>
      <c r="I82">
        <f>SUM(H69,H75:H78,H80)</f>
        <v>573.38873152400004</v>
      </c>
    </row>
    <row r="83" spans="1:11">
      <c r="A83" s="272" t="s">
        <v>121</v>
      </c>
      <c r="B83" s="288">
        <v>-24.540137999999999</v>
      </c>
      <c r="G83" s="272" t="s">
        <v>121</v>
      </c>
      <c r="H83" s="288">
        <v>-33.93468</v>
      </c>
    </row>
    <row r="84" spans="1:11">
      <c r="A84" s="272" t="s">
        <v>97</v>
      </c>
      <c r="B84" s="288">
        <v>-7.1632930000000004</v>
      </c>
      <c r="G84" s="272" t="s">
        <v>97</v>
      </c>
      <c r="H84" s="288">
        <v>-4.8965899999999998</v>
      </c>
    </row>
    <row r="85" spans="1:11">
      <c r="A85" s="272" t="s">
        <v>122</v>
      </c>
      <c r="B85" s="288">
        <v>-26.588149999999999</v>
      </c>
      <c r="G85" s="272" t="s">
        <v>122</v>
      </c>
      <c r="H85" s="288">
        <v>-67.498549999999994</v>
      </c>
    </row>
    <row r="86" spans="1:11">
      <c r="A86" s="273" t="s">
        <v>123</v>
      </c>
      <c r="B86" s="289">
        <v>736.29020012800004</v>
      </c>
      <c r="G86" s="273" t="s">
        <v>123</v>
      </c>
      <c r="H86" s="289">
        <v>759.20810275999997</v>
      </c>
    </row>
    <row r="87" spans="1:11">
      <c r="A87" s="272" t="s">
        <v>233</v>
      </c>
      <c r="B87" s="288">
        <v>-5.5999999999999999E-3</v>
      </c>
    </row>
    <row r="91" spans="1:11">
      <c r="B91" s="175" t="str">
        <f>"Mes " &amp;B66</f>
        <v>Mes 02/08/2024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02/08/2024</v>
      </c>
      <c r="B92" s="157"/>
      <c r="C92" s="157"/>
      <c r="D92" s="157"/>
      <c r="E92" s="174" t="str">
        <f>CONCATENATE("Mes",CHAR(13),MID(A92,66,10))</f>
        <v>Mes_x000D_02/08/2024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1.3039348263550186</v>
      </c>
      <c r="C94" s="104"/>
      <c r="G94" s="105" t="s">
        <v>81</v>
      </c>
      <c r="H94" s="173">
        <f>VLOOKUP(G94,G$69:H$84,2,FALSE)/VLOOKUP("Generación",G$69:H$84,2,FALSE)*100</f>
        <v>1.8895784697506535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20.596884283914381</v>
      </c>
      <c r="C95" s="104"/>
      <c r="G95" s="105" t="s">
        <v>3</v>
      </c>
      <c r="H95" s="173">
        <f>VLOOKUP(G95,G$69:H$84,2,FALSE)/VLOOKUP("Generación",G$69:H$84,2,FALSE)*100</f>
        <v>19.653475778110803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1.3522876128302612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1.0481536119262065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12.289750069699764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6.6888920147353659</v>
      </c>
      <c r="I97" s="104"/>
      <c r="J97" s="104"/>
      <c r="K97" s="104"/>
    </row>
    <row r="98" spans="1:11">
      <c r="A98" s="105" t="s">
        <v>9</v>
      </c>
      <c r="B98" s="173">
        <f t="shared" si="5"/>
        <v>6.4058321256425259</v>
      </c>
      <c r="C98" s="104"/>
      <c r="D98" s="104"/>
      <c r="E98" s="104"/>
      <c r="G98" s="105" t="s">
        <v>9</v>
      </c>
      <c r="H98" s="173">
        <f t="shared" si="6"/>
        <v>4.1938566809700903</v>
      </c>
      <c r="I98" s="104"/>
      <c r="J98" s="104"/>
      <c r="K98" s="104"/>
    </row>
    <row r="99" spans="1:11">
      <c r="A99" s="105" t="s">
        <v>70</v>
      </c>
      <c r="B99" s="173">
        <f t="shared" si="5"/>
        <v>0.57197737324760889</v>
      </c>
      <c r="C99" s="104"/>
      <c r="D99" s="104"/>
      <c r="E99" s="104"/>
      <c r="G99" s="105" t="s">
        <v>70</v>
      </c>
      <c r="H99" s="173">
        <f t="shared" si="6"/>
        <v>0.27952593830725336</v>
      </c>
      <c r="I99" s="104"/>
      <c r="J99" s="104"/>
      <c r="K99" s="104"/>
    </row>
    <row r="100" spans="1:11">
      <c r="A100" s="105" t="s">
        <v>69</v>
      </c>
      <c r="B100" s="173">
        <f t="shared" si="5"/>
        <v>0.25893445443453528</v>
      </c>
      <c r="C100" s="104"/>
      <c r="D100" s="104"/>
      <c r="E100" s="104"/>
      <c r="G100" s="105" t="s">
        <v>69</v>
      </c>
      <c r="H100" s="173">
        <f t="shared" si="6"/>
        <v>0.13468075393886975</v>
      </c>
      <c r="I100" s="104"/>
      <c r="J100" s="104"/>
      <c r="K100" s="104"/>
    </row>
    <row r="101" spans="1:11">
      <c r="A101" s="105" t="s">
        <v>5</v>
      </c>
      <c r="B101" s="173">
        <f t="shared" si="5"/>
        <v>23.484397129656813</v>
      </c>
      <c r="C101" s="104"/>
      <c r="D101" s="104"/>
      <c r="E101" s="104"/>
      <c r="G101" s="105" t="s">
        <v>5</v>
      </c>
      <c r="H101" s="173">
        <f t="shared" si="6"/>
        <v>39.118598399516294</v>
      </c>
      <c r="I101" s="104"/>
      <c r="J101" s="104"/>
      <c r="K101" s="104"/>
    </row>
    <row r="102" spans="1:11">
      <c r="A102" s="105" t="s">
        <v>2</v>
      </c>
      <c r="B102" s="173">
        <f t="shared" si="5"/>
        <v>6.2660277069679609</v>
      </c>
      <c r="C102" s="104"/>
      <c r="D102" s="104"/>
      <c r="E102" s="104"/>
      <c r="G102" s="105" t="s">
        <v>2</v>
      </c>
      <c r="H102" s="173">
        <f t="shared" si="6"/>
        <v>16.2756399020383</v>
      </c>
      <c r="I102" s="104"/>
      <c r="J102" s="104"/>
      <c r="K102" s="104"/>
    </row>
    <row r="103" spans="1:11">
      <c r="A103" s="105" t="s">
        <v>6</v>
      </c>
      <c r="B103" s="173">
        <f t="shared" si="5"/>
        <v>23.553150530876817</v>
      </c>
      <c r="C103" s="104"/>
      <c r="D103" s="104"/>
      <c r="E103" s="104"/>
      <c r="G103" s="105" t="s">
        <v>6</v>
      </c>
      <c r="H103" s="173">
        <f t="shared" si="6"/>
        <v>8.7561215987314611</v>
      </c>
      <c r="I103" s="104"/>
      <c r="J103" s="104"/>
      <c r="K103" s="104"/>
    </row>
    <row r="104" spans="1:11">
      <c r="A104" s="105" t="s">
        <v>7</v>
      </c>
      <c r="B104" s="173">
        <f t="shared" si="5"/>
        <v>2.7445771496347637</v>
      </c>
      <c r="C104" s="104"/>
      <c r="D104" s="104"/>
      <c r="E104" s="104"/>
      <c r="G104" s="105" t="s">
        <v>7</v>
      </c>
      <c r="H104" s="173">
        <f t="shared" si="6"/>
        <v>0.79306969914284942</v>
      </c>
      <c r="I104" s="104"/>
      <c r="J104" s="104"/>
      <c r="K104" s="104"/>
    </row>
    <row r="105" spans="1:11">
      <c r="A105" s="105" t="s">
        <v>8</v>
      </c>
      <c r="B105" s="173">
        <f t="shared" si="5"/>
        <v>1.1722467367395533</v>
      </c>
      <c r="C105" s="157"/>
      <c r="D105" s="157"/>
      <c r="E105" s="157"/>
      <c r="G105" s="105" t="s">
        <v>8</v>
      </c>
      <c r="H105" s="173">
        <f t="shared" si="6"/>
        <v>1.1684071528318438</v>
      </c>
      <c r="I105" s="104"/>
      <c r="J105" s="104"/>
      <c r="K105" s="104"/>
    </row>
    <row r="106" spans="1:11">
      <c r="A106" s="107" t="s">
        <v>15</v>
      </c>
      <c r="B106" s="108">
        <f>SUM(B94:B105)</f>
        <v>100.00000000000001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42.520666291689558</v>
      </c>
      <c r="G109" s="159" t="s">
        <v>16</v>
      </c>
      <c r="H109" s="160">
        <f>SUM(H94:H99)</f>
        <v>33.753482493800369</v>
      </c>
    </row>
    <row r="110" spans="1:11">
      <c r="A110" s="163" t="s">
        <v>17</v>
      </c>
      <c r="B110" s="164">
        <f>SUM(B100:B105)</f>
        <v>57.479333708310442</v>
      </c>
      <c r="G110" s="163" t="s">
        <v>17</v>
      </c>
      <c r="H110" s="164">
        <f>SUM(H100:H105)</f>
        <v>66.246517506199623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1" t="s">
        <v>98</v>
      </c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322"/>
      <c r="Y115" s="322"/>
      <c r="Z115" s="322"/>
    </row>
    <row r="116" spans="1:26">
      <c r="A116" s="166" t="s">
        <v>106</v>
      </c>
      <c r="B116" s="325" t="s">
        <v>109</v>
      </c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</row>
    <row r="117" spans="1:26">
      <c r="A117" s="170" t="s">
        <v>30</v>
      </c>
      <c r="B117" s="301" t="s">
        <v>197</v>
      </c>
      <c r="C117" s="301" t="s">
        <v>198</v>
      </c>
      <c r="D117" s="301" t="s">
        <v>199</v>
      </c>
      <c r="E117" s="301" t="s">
        <v>200</v>
      </c>
      <c r="F117" s="301" t="s">
        <v>201</v>
      </c>
      <c r="G117" s="301" t="s">
        <v>202</v>
      </c>
      <c r="H117" s="301" t="s">
        <v>204</v>
      </c>
      <c r="I117" s="301" t="s">
        <v>205</v>
      </c>
      <c r="J117" s="301" t="s">
        <v>208</v>
      </c>
      <c r="K117" s="301" t="s">
        <v>216</v>
      </c>
      <c r="L117" s="301" t="s">
        <v>217</v>
      </c>
      <c r="M117" s="301" t="s">
        <v>218</v>
      </c>
      <c r="N117" s="301" t="s">
        <v>219</v>
      </c>
      <c r="O117" s="301" t="s">
        <v>220</v>
      </c>
      <c r="P117" s="301" t="s">
        <v>221</v>
      </c>
      <c r="Q117" s="301" t="s">
        <v>222</v>
      </c>
      <c r="R117" s="301" t="s">
        <v>224</v>
      </c>
      <c r="S117" s="301" t="s">
        <v>225</v>
      </c>
      <c r="T117" s="301" t="s">
        <v>226</v>
      </c>
      <c r="U117" s="301" t="s">
        <v>227</v>
      </c>
      <c r="V117" s="301" t="s">
        <v>229</v>
      </c>
      <c r="W117" s="301" t="s">
        <v>230</v>
      </c>
      <c r="X117" s="301" t="s">
        <v>232</v>
      </c>
      <c r="Y117" s="301" t="s">
        <v>234</v>
      </c>
      <c r="Z117" s="301" t="s">
        <v>240</v>
      </c>
    </row>
    <row r="118" spans="1:26">
      <c r="A118" s="166" t="s">
        <v>107</v>
      </c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:26">
      <c r="A119" s="272" t="s">
        <v>2</v>
      </c>
      <c r="B119" s="288">
        <v>973.27249521399995</v>
      </c>
      <c r="C119" s="288">
        <v>1154.544200052</v>
      </c>
      <c r="D119" s="288">
        <v>719.29101276899996</v>
      </c>
      <c r="E119" s="288">
        <v>1311.5542539319999</v>
      </c>
      <c r="F119" s="288">
        <v>2750.3073308039998</v>
      </c>
      <c r="G119" s="288">
        <v>3859.088021046</v>
      </c>
      <c r="H119" s="288">
        <v>2462.4795174880001</v>
      </c>
      <c r="I119" s="288">
        <v>2044.1821768889999</v>
      </c>
      <c r="J119" s="288">
        <v>1533.372654283</v>
      </c>
      <c r="K119" s="288">
        <v>1392.181498074</v>
      </c>
      <c r="L119" s="288">
        <v>1919.7229374220001</v>
      </c>
      <c r="M119" s="288">
        <v>1308.539335188</v>
      </c>
      <c r="N119" s="288">
        <v>980.85155798799997</v>
      </c>
      <c r="O119" s="288">
        <v>932.28072717600003</v>
      </c>
      <c r="P119" s="288">
        <v>1456.074033483</v>
      </c>
      <c r="Q119" s="288">
        <v>3453.6889566509999</v>
      </c>
      <c r="R119" s="288">
        <v>3983.7741293580002</v>
      </c>
      <c r="S119" s="288">
        <v>3901.704090665</v>
      </c>
      <c r="T119" s="288">
        <v>2983.216857588</v>
      </c>
      <c r="U119" s="288">
        <v>4665.7995071879996</v>
      </c>
      <c r="V119" s="288">
        <v>4028.5646534930002</v>
      </c>
      <c r="W119" s="288">
        <v>2920.4346501650002</v>
      </c>
      <c r="X119" s="288">
        <v>2392.6029703989998</v>
      </c>
      <c r="Y119" s="288">
        <v>2119.913376083</v>
      </c>
      <c r="Z119" s="288">
        <v>1763.3407072800001</v>
      </c>
    </row>
    <row r="120" spans="1:26">
      <c r="A120" s="272" t="s">
        <v>81</v>
      </c>
      <c r="B120" s="288">
        <v>339.43728641600001</v>
      </c>
      <c r="C120" s="288">
        <v>304.78576529399999</v>
      </c>
      <c r="D120" s="288">
        <v>385.62967349299998</v>
      </c>
      <c r="E120" s="288">
        <v>361.663865692</v>
      </c>
      <c r="F120" s="288">
        <v>485.35906038799999</v>
      </c>
      <c r="G120" s="288">
        <v>542.79743612200002</v>
      </c>
      <c r="H120" s="288">
        <v>260.87120307999999</v>
      </c>
      <c r="I120" s="288">
        <v>540.07979424799998</v>
      </c>
      <c r="J120" s="288">
        <v>611.59025412400001</v>
      </c>
      <c r="K120" s="288">
        <v>482.56965391</v>
      </c>
      <c r="L120" s="288">
        <v>288.84067598600001</v>
      </c>
      <c r="M120" s="288">
        <v>317.61733726</v>
      </c>
      <c r="N120" s="288">
        <v>417.21605209199998</v>
      </c>
      <c r="O120" s="288">
        <v>351.91945956799998</v>
      </c>
      <c r="P120" s="288">
        <v>494.62524202999998</v>
      </c>
      <c r="Q120" s="288">
        <v>450.50809918800002</v>
      </c>
      <c r="R120" s="288">
        <v>445.30388932199997</v>
      </c>
      <c r="S120" s="288">
        <v>451.57611214299999</v>
      </c>
      <c r="T120" s="288">
        <v>539.41230620399995</v>
      </c>
      <c r="U120" s="288">
        <v>576.58314895599995</v>
      </c>
      <c r="V120" s="288">
        <v>476.80578518700003</v>
      </c>
      <c r="W120" s="288">
        <v>633.36108812299994</v>
      </c>
      <c r="X120" s="288">
        <v>503.334269565</v>
      </c>
      <c r="Y120" s="288">
        <v>456.98275017200001</v>
      </c>
      <c r="Z120" s="288">
        <v>426.90396357600002</v>
      </c>
    </row>
    <row r="121" spans="1:26">
      <c r="A121" s="272" t="s">
        <v>3</v>
      </c>
      <c r="B121" s="288">
        <v>5122.0469300000004</v>
      </c>
      <c r="C121" s="288">
        <v>4847.367123</v>
      </c>
      <c r="D121" s="288">
        <v>4021.3383749999998</v>
      </c>
      <c r="E121" s="288">
        <v>4182.0928880000001</v>
      </c>
      <c r="F121" s="288">
        <v>5161.1899439999997</v>
      </c>
      <c r="G121" s="288">
        <v>5086.7635890000001</v>
      </c>
      <c r="H121" s="288">
        <v>4597.9597160000003</v>
      </c>
      <c r="I121" s="288">
        <v>5102.2910680000005</v>
      </c>
      <c r="J121" s="288">
        <v>4567.2690560000001</v>
      </c>
      <c r="K121" s="288">
        <v>3741.7683910000001</v>
      </c>
      <c r="L121" s="288">
        <v>4008.7211259999999</v>
      </c>
      <c r="M121" s="288">
        <v>5123.1339150000003</v>
      </c>
      <c r="N121" s="288">
        <v>5008.274547</v>
      </c>
      <c r="O121" s="288">
        <v>4546.8185190000004</v>
      </c>
      <c r="P121" s="288">
        <v>3741.5071119999998</v>
      </c>
      <c r="Q121" s="288">
        <v>3761.317407</v>
      </c>
      <c r="R121" s="288">
        <v>4990.0784999999996</v>
      </c>
      <c r="S121" s="288">
        <v>5160.7979530000002</v>
      </c>
      <c r="T121" s="288">
        <v>4509.5937249999997</v>
      </c>
      <c r="U121" s="288">
        <v>3470.8003560000002</v>
      </c>
      <c r="V121" s="288">
        <v>3501.9478279999998</v>
      </c>
      <c r="W121" s="288">
        <v>3508.441851</v>
      </c>
      <c r="X121" s="288">
        <v>4324.513927</v>
      </c>
      <c r="Y121" s="288">
        <v>5046.9266749999997</v>
      </c>
      <c r="Z121" s="288">
        <v>5095.1742850000001</v>
      </c>
    </row>
    <row r="122" spans="1:26">
      <c r="A122" s="272" t="s">
        <v>4</v>
      </c>
      <c r="B122" s="288">
        <v>814.32721900000001</v>
      </c>
      <c r="C122" s="288">
        <v>632.670525</v>
      </c>
      <c r="D122" s="288">
        <v>380.94435900000002</v>
      </c>
      <c r="E122" s="288">
        <v>320.27393899999998</v>
      </c>
      <c r="F122" s="288">
        <v>693.88968399999999</v>
      </c>
      <c r="G122" s="288">
        <v>296.21176400000002</v>
      </c>
      <c r="H122" s="288">
        <v>408.10895900000003</v>
      </c>
      <c r="I122" s="288">
        <v>423.58603399999998</v>
      </c>
      <c r="J122" s="288">
        <v>249.55494100000001</v>
      </c>
      <c r="K122" s="288">
        <v>239.905697</v>
      </c>
      <c r="L122" s="288">
        <v>297.64954599999999</v>
      </c>
      <c r="M122" s="288">
        <v>277.99459899999999</v>
      </c>
      <c r="N122" s="288">
        <v>405.98618900000002</v>
      </c>
      <c r="O122" s="288">
        <v>401.51815299999998</v>
      </c>
      <c r="P122" s="288">
        <v>373.48109599999998</v>
      </c>
      <c r="Q122" s="288">
        <v>221.507746</v>
      </c>
      <c r="R122" s="288">
        <v>212.48337599999999</v>
      </c>
      <c r="S122" s="288">
        <v>268.85188900000003</v>
      </c>
      <c r="T122" s="288">
        <v>206.83761699999999</v>
      </c>
      <c r="U122" s="288">
        <v>209.65913499999999</v>
      </c>
      <c r="V122" s="288">
        <v>215.542799</v>
      </c>
      <c r="W122" s="288">
        <v>209.78753900000001</v>
      </c>
      <c r="X122" s="288">
        <v>186.62787</v>
      </c>
      <c r="Y122" s="288">
        <v>204.82949600000001</v>
      </c>
      <c r="Z122" s="288">
        <v>219.71099799999999</v>
      </c>
    </row>
    <row r="123" spans="1:26">
      <c r="A123" s="272" t="s">
        <v>95</v>
      </c>
      <c r="B123" s="288">
        <v>0</v>
      </c>
      <c r="C123" s="288">
        <v>0</v>
      </c>
      <c r="D123" s="288">
        <v>0</v>
      </c>
      <c r="E123" s="288">
        <v>0</v>
      </c>
      <c r="F123" s="288">
        <v>0</v>
      </c>
      <c r="G123" s="288">
        <v>0</v>
      </c>
      <c r="H123" s="288">
        <v>0</v>
      </c>
      <c r="I123" s="288">
        <v>-9.9999999999999995E-7</v>
      </c>
      <c r="J123" s="288">
        <v>0</v>
      </c>
      <c r="K123" s="288">
        <v>0</v>
      </c>
      <c r="L123" s="288">
        <v>0</v>
      </c>
      <c r="M123" s="288">
        <v>9.9999999999999995E-7</v>
      </c>
      <c r="N123" s="288">
        <v>-9.9999999999999995E-7</v>
      </c>
      <c r="O123" s="288">
        <v>0</v>
      </c>
      <c r="P123" s="288">
        <v>-9.9999999999999995E-7</v>
      </c>
      <c r="Q123" s="288">
        <v>0</v>
      </c>
      <c r="R123" s="288">
        <v>0</v>
      </c>
      <c r="S123" s="288">
        <v>0</v>
      </c>
      <c r="T123" s="288">
        <v>0</v>
      </c>
      <c r="U123" s="288">
        <v>9.9999999999999995E-7</v>
      </c>
      <c r="V123" s="288">
        <v>0</v>
      </c>
      <c r="W123" s="288">
        <v>0</v>
      </c>
      <c r="X123" s="288">
        <v>0</v>
      </c>
      <c r="Y123" s="288">
        <v>-9.9999999999999995E-7</v>
      </c>
      <c r="Z123" s="288">
        <v>0</v>
      </c>
    </row>
    <row r="124" spans="1:26">
      <c r="A124" s="272" t="s">
        <v>11</v>
      </c>
      <c r="B124" s="288">
        <v>7355.8567110000004</v>
      </c>
      <c r="C124" s="288">
        <v>7042.5267629999998</v>
      </c>
      <c r="D124" s="288">
        <v>6463.9831450000001</v>
      </c>
      <c r="E124" s="288">
        <v>4128.1797839999999</v>
      </c>
      <c r="F124" s="288">
        <v>3769.7414309999999</v>
      </c>
      <c r="G124" s="288">
        <v>2192.7549170000002</v>
      </c>
      <c r="H124" s="288">
        <v>3827.6728309999999</v>
      </c>
      <c r="I124" s="288">
        <v>2596.2714169999999</v>
      </c>
      <c r="J124" s="288">
        <v>2387.5812420000002</v>
      </c>
      <c r="K124" s="288">
        <v>2826.4575450000002</v>
      </c>
      <c r="L124" s="288">
        <v>4052.6040469999998</v>
      </c>
      <c r="M124" s="288">
        <v>4383.620312</v>
      </c>
      <c r="N124" s="288">
        <v>4368.122343</v>
      </c>
      <c r="O124" s="288">
        <v>4240.7949669999998</v>
      </c>
      <c r="P124" s="288">
        <v>3454.248983</v>
      </c>
      <c r="Q124" s="288">
        <v>2337.3704469999998</v>
      </c>
      <c r="R124" s="288">
        <v>2614.9533230000002</v>
      </c>
      <c r="S124" s="288">
        <v>2758.3547979999998</v>
      </c>
      <c r="T124" s="288">
        <v>1582.038761</v>
      </c>
      <c r="U124" s="288">
        <v>1658.2651900000001</v>
      </c>
      <c r="V124" s="288">
        <v>1494.878074</v>
      </c>
      <c r="W124" s="288">
        <v>1487.7299780000001</v>
      </c>
      <c r="X124" s="288">
        <v>1592.17821</v>
      </c>
      <c r="Y124" s="288">
        <v>2664.30753</v>
      </c>
      <c r="Z124" s="288">
        <v>2861.8686280000002</v>
      </c>
    </row>
    <row r="125" spans="1:26">
      <c r="A125" s="272" t="s">
        <v>5</v>
      </c>
      <c r="B125" s="288">
        <v>4075.9092099999998</v>
      </c>
      <c r="C125" s="288">
        <v>4069.2943150000001</v>
      </c>
      <c r="D125" s="288">
        <v>5015.3612540000004</v>
      </c>
      <c r="E125" s="288">
        <v>6579.6363689999998</v>
      </c>
      <c r="F125" s="288">
        <v>5541.3145119999999</v>
      </c>
      <c r="G125" s="288">
        <v>7324.35844</v>
      </c>
      <c r="H125" s="288">
        <v>4633.8397660000001</v>
      </c>
      <c r="I125" s="288">
        <v>6563.6286190000001</v>
      </c>
      <c r="J125" s="288">
        <v>4798.3993280000004</v>
      </c>
      <c r="K125" s="288">
        <v>5333.2401570000002</v>
      </c>
      <c r="L125" s="288">
        <v>3018.974827</v>
      </c>
      <c r="M125" s="288">
        <v>3652.9337310000001</v>
      </c>
      <c r="N125" s="288">
        <v>4093.0802789999998</v>
      </c>
      <c r="O125" s="288">
        <v>3494.763653</v>
      </c>
      <c r="P125" s="288">
        <v>5737.6266400000004</v>
      </c>
      <c r="Q125" s="288">
        <v>6906.1533209999998</v>
      </c>
      <c r="R125" s="288">
        <v>5765.2419490000002</v>
      </c>
      <c r="S125" s="288">
        <v>5661.2672570000004</v>
      </c>
      <c r="T125" s="288">
        <v>6845.1631010000001</v>
      </c>
      <c r="U125" s="288">
        <v>6055.2955789999996</v>
      </c>
      <c r="V125" s="288">
        <v>4610.5512269999999</v>
      </c>
      <c r="W125" s="288">
        <v>4124.6231779999998</v>
      </c>
      <c r="X125" s="288">
        <v>4309.1321550000002</v>
      </c>
      <c r="Y125" s="288">
        <v>4059.0504580000002</v>
      </c>
      <c r="Z125" s="288">
        <v>3747.9590020000001</v>
      </c>
    </row>
    <row r="126" spans="1:26">
      <c r="A126" s="272" t="s">
        <v>6</v>
      </c>
      <c r="B126" s="288">
        <v>3178.4350300000001</v>
      </c>
      <c r="C126" s="288">
        <v>2646.8288579999999</v>
      </c>
      <c r="D126" s="288">
        <v>1975.2256689999999</v>
      </c>
      <c r="E126" s="288">
        <v>1500.5349329999999</v>
      </c>
      <c r="F126" s="288">
        <v>1097.410736</v>
      </c>
      <c r="G126" s="288">
        <v>1703.743702</v>
      </c>
      <c r="H126" s="288">
        <v>2108.6501520000002</v>
      </c>
      <c r="I126" s="288">
        <v>3028.6363350000001</v>
      </c>
      <c r="J126" s="288">
        <v>3715.5402709999998</v>
      </c>
      <c r="K126" s="288">
        <v>3809.4363069999999</v>
      </c>
      <c r="L126" s="288">
        <v>3801.4150810000001</v>
      </c>
      <c r="M126" s="288">
        <v>4497.6996170000002</v>
      </c>
      <c r="N126" s="288">
        <v>4392.0564189999996</v>
      </c>
      <c r="O126" s="288">
        <v>3301.3221330000001</v>
      </c>
      <c r="P126" s="288">
        <v>2586.9783640000001</v>
      </c>
      <c r="Q126" s="288">
        <v>1961.196735</v>
      </c>
      <c r="R126" s="288">
        <v>1830.0285409999999</v>
      </c>
      <c r="S126" s="288">
        <v>1886.0997460000001</v>
      </c>
      <c r="T126" s="288">
        <v>2545.8832950000001</v>
      </c>
      <c r="U126" s="288">
        <v>2988.6745989999999</v>
      </c>
      <c r="V126" s="288">
        <v>3939.015355</v>
      </c>
      <c r="W126" s="288">
        <v>5020.6174069999997</v>
      </c>
      <c r="X126" s="288">
        <v>4680.5252549999996</v>
      </c>
      <c r="Y126" s="288">
        <v>5714.3243329999996</v>
      </c>
      <c r="Z126" s="288">
        <v>5271.5394779999997</v>
      </c>
    </row>
    <row r="127" spans="1:26">
      <c r="A127" s="272" t="s">
        <v>7</v>
      </c>
      <c r="B127" s="288">
        <v>619.95898999999997</v>
      </c>
      <c r="C127" s="288">
        <v>437.343279</v>
      </c>
      <c r="D127" s="288">
        <v>166.12881300000001</v>
      </c>
      <c r="E127" s="288">
        <v>104.765418</v>
      </c>
      <c r="F127" s="288">
        <v>59.778182999999999</v>
      </c>
      <c r="G127" s="288">
        <v>119.50775899999999</v>
      </c>
      <c r="H127" s="288">
        <v>178.785415</v>
      </c>
      <c r="I127" s="288">
        <v>409.93952400000001</v>
      </c>
      <c r="J127" s="288">
        <v>625.72451000000001</v>
      </c>
      <c r="K127" s="288">
        <v>500.29392200000001</v>
      </c>
      <c r="L127" s="288">
        <v>541.92729999999995</v>
      </c>
      <c r="M127" s="288">
        <v>768.64537800000005</v>
      </c>
      <c r="N127" s="288">
        <v>719.88580899999999</v>
      </c>
      <c r="O127" s="288">
        <v>401.01782200000002</v>
      </c>
      <c r="P127" s="288">
        <v>226.73819900000001</v>
      </c>
      <c r="Q127" s="288">
        <v>111.284369</v>
      </c>
      <c r="R127" s="288">
        <v>92.059718000000004</v>
      </c>
      <c r="S127" s="288">
        <v>94.242966999999993</v>
      </c>
      <c r="T127" s="288">
        <v>176.41685799999999</v>
      </c>
      <c r="U127" s="288">
        <v>151.74095500000001</v>
      </c>
      <c r="V127" s="288">
        <v>443.31944199999998</v>
      </c>
      <c r="W127" s="288">
        <v>599.701686</v>
      </c>
      <c r="X127" s="288">
        <v>494.55802</v>
      </c>
      <c r="Y127" s="288">
        <v>674.74307599999997</v>
      </c>
      <c r="Z127" s="288">
        <v>671.16086600000006</v>
      </c>
    </row>
    <row r="128" spans="1:26">
      <c r="A128" s="272" t="s">
        <v>8</v>
      </c>
      <c r="B128" s="288">
        <v>382.68428</v>
      </c>
      <c r="C128" s="288">
        <v>340.65432700000002</v>
      </c>
      <c r="D128" s="288">
        <v>366.58353699999998</v>
      </c>
      <c r="E128" s="288">
        <v>365.01865600000002</v>
      </c>
      <c r="F128" s="288">
        <v>320.261664</v>
      </c>
      <c r="G128" s="288">
        <v>290.72821299999998</v>
      </c>
      <c r="H128" s="288">
        <v>356.48546800000003</v>
      </c>
      <c r="I128" s="288">
        <v>307.365587</v>
      </c>
      <c r="J128" s="288">
        <v>272.37973899999997</v>
      </c>
      <c r="K128" s="288">
        <v>337.38112899999999</v>
      </c>
      <c r="L128" s="288">
        <v>320.83093700000001</v>
      </c>
      <c r="M128" s="288">
        <v>319.05258900000001</v>
      </c>
      <c r="N128" s="288">
        <v>339.89569699999998</v>
      </c>
      <c r="O128" s="288">
        <v>284.69175000000001</v>
      </c>
      <c r="P128" s="288">
        <v>262.95474000000002</v>
      </c>
      <c r="Q128" s="288">
        <v>239.28200000000001</v>
      </c>
      <c r="R128" s="288">
        <v>254.85701</v>
      </c>
      <c r="S128" s="288">
        <v>282.77393000000001</v>
      </c>
      <c r="T128" s="288">
        <v>257.40937400000001</v>
      </c>
      <c r="U128" s="288">
        <v>309.16821700000003</v>
      </c>
      <c r="V128" s="288">
        <v>303.509232</v>
      </c>
      <c r="W128" s="288">
        <v>310.49382200000002</v>
      </c>
      <c r="X128" s="288">
        <v>329.18561199999999</v>
      </c>
      <c r="Y128" s="288">
        <v>352.31787800000001</v>
      </c>
      <c r="Z128" s="288">
        <v>316.43301300000002</v>
      </c>
    </row>
    <row r="129" spans="1:26">
      <c r="A129" s="272" t="s">
        <v>9</v>
      </c>
      <c r="B129" s="288">
        <v>776.19524000000001</v>
      </c>
      <c r="C129" s="288">
        <v>737.16433600000005</v>
      </c>
      <c r="D129" s="288">
        <v>1092.281929</v>
      </c>
      <c r="E129" s="288">
        <v>1449.082572</v>
      </c>
      <c r="F129" s="288">
        <v>1096.4914060000001</v>
      </c>
      <c r="G129" s="288">
        <v>1207.221137</v>
      </c>
      <c r="H129" s="288">
        <v>1717.0495000000001</v>
      </c>
      <c r="I129" s="288">
        <v>1740.618835</v>
      </c>
      <c r="J129" s="288">
        <v>1571.031808</v>
      </c>
      <c r="K129" s="288">
        <v>1691.9763680000001</v>
      </c>
      <c r="L129" s="288">
        <v>1726.556497</v>
      </c>
      <c r="M129" s="288">
        <v>1472.758969</v>
      </c>
      <c r="N129" s="288">
        <v>1285.767049</v>
      </c>
      <c r="O129" s="288">
        <v>1439.480916</v>
      </c>
      <c r="P129" s="288">
        <v>1261.5188949999999</v>
      </c>
      <c r="Q129" s="288">
        <v>995.11276299999997</v>
      </c>
      <c r="R129" s="288">
        <v>1168.255881</v>
      </c>
      <c r="S129" s="288">
        <v>1696.3680139999999</v>
      </c>
      <c r="T129" s="288">
        <v>1363.1187210000001</v>
      </c>
      <c r="U129" s="288">
        <v>1168.3265940000001</v>
      </c>
      <c r="V129" s="288">
        <v>905.88350200000002</v>
      </c>
      <c r="W129" s="288">
        <v>1325.4206670000001</v>
      </c>
      <c r="X129" s="288">
        <v>1437.3193369999999</v>
      </c>
      <c r="Y129" s="288">
        <v>1472.538094</v>
      </c>
      <c r="Z129" s="288">
        <v>1387.788225</v>
      </c>
    </row>
    <row r="130" spans="1:26">
      <c r="A130" s="272" t="s">
        <v>69</v>
      </c>
      <c r="B130" s="288">
        <v>51.306201000000001</v>
      </c>
      <c r="C130" s="288">
        <v>45.615575</v>
      </c>
      <c r="D130" s="288">
        <v>60.185411000000002</v>
      </c>
      <c r="E130" s="288">
        <v>56.9594545</v>
      </c>
      <c r="F130" s="288">
        <v>62.369816499999999</v>
      </c>
      <c r="G130" s="288">
        <v>60.303250499999997</v>
      </c>
      <c r="H130" s="288">
        <v>61.687733999999999</v>
      </c>
      <c r="I130" s="288">
        <v>62.1684135</v>
      </c>
      <c r="J130" s="288">
        <v>46.745470500000003</v>
      </c>
      <c r="K130" s="288">
        <v>32.738592500000003</v>
      </c>
      <c r="L130" s="288">
        <v>65.021735000000007</v>
      </c>
      <c r="M130" s="288">
        <v>70.556624999999997</v>
      </c>
      <c r="N130" s="288">
        <v>62.106560000000002</v>
      </c>
      <c r="O130" s="288">
        <v>63.283716499999997</v>
      </c>
      <c r="P130" s="288">
        <v>65.383654000000007</v>
      </c>
      <c r="Q130" s="288">
        <v>52.408155000000001</v>
      </c>
      <c r="R130" s="288">
        <v>65.083246000000003</v>
      </c>
      <c r="S130" s="288">
        <v>57.996042000000003</v>
      </c>
      <c r="T130" s="288">
        <v>53.101937</v>
      </c>
      <c r="U130" s="288">
        <v>40.449704500000003</v>
      </c>
      <c r="V130" s="288">
        <v>38.443151999999998</v>
      </c>
      <c r="W130" s="288">
        <v>36.579355999999997</v>
      </c>
      <c r="X130" s="288">
        <v>53.415584500000001</v>
      </c>
      <c r="Y130" s="288">
        <v>62.396649500000002</v>
      </c>
      <c r="Z130" s="288">
        <v>62.179299999999998</v>
      </c>
    </row>
    <row r="131" spans="1:26">
      <c r="A131" s="272" t="s">
        <v>70</v>
      </c>
      <c r="B131" s="288">
        <v>150.61526699999999</v>
      </c>
      <c r="C131" s="288">
        <v>125.964905</v>
      </c>
      <c r="D131" s="288">
        <v>143.37030100000001</v>
      </c>
      <c r="E131" s="288">
        <v>117.0142835</v>
      </c>
      <c r="F131" s="288">
        <v>123.76469350000001</v>
      </c>
      <c r="G131" s="288">
        <v>95.578440499999999</v>
      </c>
      <c r="H131" s="288">
        <v>104.984111</v>
      </c>
      <c r="I131" s="288">
        <v>110.3560425</v>
      </c>
      <c r="J131" s="288">
        <v>80.064349500000006</v>
      </c>
      <c r="K131" s="288">
        <v>58.672222499999997</v>
      </c>
      <c r="L131" s="288">
        <v>106.86346</v>
      </c>
      <c r="M131" s="288">
        <v>114.03285700000001</v>
      </c>
      <c r="N131" s="288">
        <v>104.296549</v>
      </c>
      <c r="O131" s="288">
        <v>106.0009465</v>
      </c>
      <c r="P131" s="288">
        <v>108.36412799999999</v>
      </c>
      <c r="Q131" s="288">
        <v>89.150436999999997</v>
      </c>
      <c r="R131" s="288">
        <v>102.220887</v>
      </c>
      <c r="S131" s="288">
        <v>99.324207999999999</v>
      </c>
      <c r="T131" s="288">
        <v>79.311832999999993</v>
      </c>
      <c r="U131" s="288">
        <v>59.958961500000001</v>
      </c>
      <c r="V131" s="288">
        <v>56.133749999999999</v>
      </c>
      <c r="W131" s="288">
        <v>67.644769999999994</v>
      </c>
      <c r="X131" s="288">
        <v>92.378640500000003</v>
      </c>
      <c r="Y131" s="288">
        <v>121.09500749999999</v>
      </c>
      <c r="Z131" s="288">
        <v>140.658547</v>
      </c>
    </row>
    <row r="132" spans="1:26">
      <c r="A132" s="273" t="s">
        <v>10</v>
      </c>
      <c r="B132" s="289">
        <v>23840.044859630001</v>
      </c>
      <c r="C132" s="289">
        <v>22384.759971346</v>
      </c>
      <c r="D132" s="289">
        <v>20790.323479261999</v>
      </c>
      <c r="E132" s="289">
        <v>20476.776416624001</v>
      </c>
      <c r="F132" s="289">
        <v>21161.878461191998</v>
      </c>
      <c r="G132" s="289">
        <v>22779.056669168</v>
      </c>
      <c r="H132" s="289">
        <v>20718.574372568</v>
      </c>
      <c r="I132" s="289">
        <v>22929.123845137001</v>
      </c>
      <c r="J132" s="289">
        <v>20459.253623406999</v>
      </c>
      <c r="K132" s="289">
        <v>20446.621482983999</v>
      </c>
      <c r="L132" s="289">
        <v>20149.128169407999</v>
      </c>
      <c r="M132" s="289">
        <v>22306.585265448</v>
      </c>
      <c r="N132" s="289">
        <v>22177.539050079999</v>
      </c>
      <c r="O132" s="289">
        <v>19563.892762743999</v>
      </c>
      <c r="P132" s="289">
        <v>19769.501085512999</v>
      </c>
      <c r="Q132" s="289">
        <v>20578.980435838999</v>
      </c>
      <c r="R132" s="289">
        <v>21524.340449679999</v>
      </c>
      <c r="S132" s="289">
        <v>22319.357006808001</v>
      </c>
      <c r="T132" s="289">
        <v>21141.504385791999</v>
      </c>
      <c r="U132" s="289">
        <v>21354.721948144001</v>
      </c>
      <c r="V132" s="289">
        <v>20014.594799679999</v>
      </c>
      <c r="W132" s="289">
        <v>20244.835992288001</v>
      </c>
      <c r="X132" s="289">
        <v>20395.771850964</v>
      </c>
      <c r="Y132" s="289">
        <v>22949.425322255</v>
      </c>
      <c r="Z132" s="289">
        <v>21964.717012855999</v>
      </c>
    </row>
    <row r="133" spans="1:26">
      <c r="A133" s="272" t="s">
        <v>121</v>
      </c>
      <c r="B133" s="288">
        <v>-478.12104373599999</v>
      </c>
      <c r="C133" s="288">
        <v>-477.58872789600002</v>
      </c>
      <c r="D133" s="288">
        <v>-561.04328870400002</v>
      </c>
      <c r="E133" s="288">
        <v>-586.96255799999994</v>
      </c>
      <c r="F133" s="288">
        <v>-825.88653889700004</v>
      </c>
      <c r="G133" s="288">
        <v>-948.64611309600002</v>
      </c>
      <c r="H133" s="288">
        <v>-399.19064197199998</v>
      </c>
      <c r="I133" s="288">
        <v>-896.46884419800006</v>
      </c>
      <c r="J133" s="288">
        <v>-928.43957917600005</v>
      </c>
      <c r="K133" s="288">
        <v>-727.87441212099998</v>
      </c>
      <c r="L133" s="288">
        <v>-398.39513445599999</v>
      </c>
      <c r="M133" s="288">
        <v>-478.500238314</v>
      </c>
      <c r="N133" s="288">
        <v>-629.17239274400004</v>
      </c>
      <c r="O133" s="288">
        <v>-536.13081876800004</v>
      </c>
      <c r="P133" s="288">
        <v>-761.26181099999997</v>
      </c>
      <c r="Q133" s="288">
        <v>-805.67009097599998</v>
      </c>
      <c r="R133" s="288">
        <v>-683.23638651900001</v>
      </c>
      <c r="S133" s="288">
        <v>-735.93414696499997</v>
      </c>
      <c r="T133" s="288">
        <v>-864.33118091999995</v>
      </c>
      <c r="U133" s="288">
        <v>-1060.9112667940001</v>
      </c>
      <c r="V133" s="288">
        <v>-713.74379302299997</v>
      </c>
      <c r="W133" s="288">
        <v>-968.12307493799995</v>
      </c>
      <c r="X133" s="288">
        <v>-791.00358811399997</v>
      </c>
      <c r="Y133" s="288">
        <v>-645.31335691100003</v>
      </c>
      <c r="Z133" s="288">
        <v>-697.537014</v>
      </c>
    </row>
    <row r="134" spans="1:26">
      <c r="A134" s="272" t="s">
        <v>97</v>
      </c>
      <c r="B134" s="288">
        <v>-77.653036</v>
      </c>
      <c r="C134" s="288">
        <v>-70.647335999999996</v>
      </c>
      <c r="D134" s="288">
        <v>-61.365385000000003</v>
      </c>
      <c r="E134" s="288">
        <v>-55.991686000000001</v>
      </c>
      <c r="F134" s="288">
        <v>-79.778822000000005</v>
      </c>
      <c r="G134" s="288">
        <v>-123.950131</v>
      </c>
      <c r="H134" s="288">
        <v>-89.734262000000001</v>
      </c>
      <c r="I134" s="288">
        <v>-82.194308000000007</v>
      </c>
      <c r="J134" s="288">
        <v>-98.033413999999993</v>
      </c>
      <c r="K134" s="288">
        <v>-118.762416</v>
      </c>
      <c r="L134" s="288">
        <v>-124.350134</v>
      </c>
      <c r="M134" s="288">
        <v>-168.54782399999999</v>
      </c>
      <c r="N134" s="288">
        <v>-175.00929099999999</v>
      </c>
      <c r="O134" s="288">
        <v>-130.854702</v>
      </c>
      <c r="P134" s="288">
        <v>-131.44748999999999</v>
      </c>
      <c r="Q134" s="288">
        <v>-70.735690000000005</v>
      </c>
      <c r="R134" s="288">
        <v>-112.440268</v>
      </c>
      <c r="S134" s="288">
        <v>-122.760274</v>
      </c>
      <c r="T134" s="288">
        <v>-114.74408200000001</v>
      </c>
      <c r="U134" s="288">
        <v>-110.667727</v>
      </c>
      <c r="V134" s="288">
        <v>-109.36235000000001</v>
      </c>
      <c r="W134" s="288">
        <v>-117.764884</v>
      </c>
      <c r="X134" s="288">
        <v>-145.36358899999999</v>
      </c>
      <c r="Y134" s="288">
        <v>-208.454387</v>
      </c>
      <c r="Z134" s="288">
        <v>-187.956546</v>
      </c>
    </row>
    <row r="135" spans="1:26">
      <c r="A135" s="272" t="s">
        <v>122</v>
      </c>
      <c r="B135" s="288">
        <v>-2798.10347</v>
      </c>
      <c r="C135" s="288">
        <v>-2876.6627090000002</v>
      </c>
      <c r="D135" s="288">
        <v>-2065.4861510000001</v>
      </c>
      <c r="E135" s="288">
        <v>-1633.8960930000001</v>
      </c>
      <c r="F135" s="288">
        <v>-1117.2289450000001</v>
      </c>
      <c r="G135" s="288">
        <v>-922.71322199999997</v>
      </c>
      <c r="H135" s="288">
        <v>-922.84288700000002</v>
      </c>
      <c r="I135" s="288">
        <v>-2606.845859</v>
      </c>
      <c r="J135" s="288">
        <v>-2361.0407519999999</v>
      </c>
      <c r="K135" s="288">
        <v>-1674.8909679999999</v>
      </c>
      <c r="L135" s="288">
        <v>-1071.1094189999999</v>
      </c>
      <c r="M135" s="288">
        <v>-511.60106500000001</v>
      </c>
      <c r="N135" s="288">
        <v>-1244.3830700000001</v>
      </c>
      <c r="O135" s="288">
        <v>-644.56043899999997</v>
      </c>
      <c r="P135" s="288">
        <v>-374.74090200000001</v>
      </c>
      <c r="Q135" s="288">
        <v>-852.04289100000005</v>
      </c>
      <c r="R135" s="288">
        <v>-769.98387300000002</v>
      </c>
      <c r="S135" s="288">
        <v>-489.04781300000002</v>
      </c>
      <c r="T135" s="288">
        <v>-1120.620263</v>
      </c>
      <c r="U135" s="288">
        <v>-833.06556799999998</v>
      </c>
      <c r="V135" s="288">
        <v>-1190.9101700000001</v>
      </c>
      <c r="W135" s="288">
        <v>-992.77926600000001</v>
      </c>
      <c r="X135" s="288">
        <v>-1232.9152309999999</v>
      </c>
      <c r="Y135" s="288">
        <v>-962.85409500000003</v>
      </c>
      <c r="Z135" s="288">
        <v>-399.77361300000001</v>
      </c>
    </row>
    <row r="136" spans="1:26">
      <c r="A136" s="273" t="s">
        <v>123</v>
      </c>
      <c r="B136" s="289">
        <v>20486.167309894001</v>
      </c>
      <c r="C136" s="289">
        <v>18959.861198449998</v>
      </c>
      <c r="D136" s="289">
        <v>18102.428654558</v>
      </c>
      <c r="E136" s="289">
        <v>18199.926079624001</v>
      </c>
      <c r="F136" s="289">
        <v>19138.984155294998</v>
      </c>
      <c r="G136" s="289">
        <v>20783.747203071998</v>
      </c>
      <c r="H136" s="289">
        <v>19306.806581596</v>
      </c>
      <c r="I136" s="289">
        <v>19343.614833938998</v>
      </c>
      <c r="J136" s="289">
        <v>17071.739878231001</v>
      </c>
      <c r="K136" s="289">
        <v>17925.093686863001</v>
      </c>
      <c r="L136" s="289">
        <v>18555.273481952001</v>
      </c>
      <c r="M136" s="289">
        <v>21147.936138133999</v>
      </c>
      <c r="N136" s="289">
        <v>20128.974296336</v>
      </c>
      <c r="O136" s="289">
        <v>18252.346802976001</v>
      </c>
      <c r="P136" s="289">
        <v>18502.050882512998</v>
      </c>
      <c r="Q136" s="289">
        <v>18850.531763863</v>
      </c>
      <c r="R136" s="289">
        <v>19958.679922161002</v>
      </c>
      <c r="S136" s="289">
        <v>20971.614772843001</v>
      </c>
      <c r="T136" s="289">
        <v>19041.808859871999</v>
      </c>
      <c r="U136" s="289">
        <v>19350.07738635</v>
      </c>
      <c r="V136" s="289">
        <v>18000.578486656999</v>
      </c>
      <c r="W136" s="289">
        <v>18166.168767349998</v>
      </c>
      <c r="X136" s="289">
        <v>18226.489442850001</v>
      </c>
      <c r="Y136" s="289">
        <v>21132.803483344</v>
      </c>
      <c r="Z136" s="289">
        <v>20679.449839855999</v>
      </c>
    </row>
    <row r="137" spans="1:26">
      <c r="A137" s="272" t="s">
        <v>233</v>
      </c>
      <c r="B137" s="288">
        <v>0</v>
      </c>
      <c r="C137" s="288">
        <v>0</v>
      </c>
      <c r="D137" s="288">
        <v>0</v>
      </c>
      <c r="E137" s="288">
        <v>0</v>
      </c>
      <c r="F137" s="288">
        <v>0</v>
      </c>
      <c r="G137" s="288">
        <v>0</v>
      </c>
      <c r="H137" s="288">
        <v>0</v>
      </c>
      <c r="I137" s="288">
        <v>0</v>
      </c>
      <c r="J137" s="288">
        <v>0</v>
      </c>
      <c r="K137" s="288">
        <v>0</v>
      </c>
      <c r="L137" s="288">
        <v>0</v>
      </c>
      <c r="M137" s="288">
        <v>0</v>
      </c>
      <c r="N137" s="288">
        <v>0</v>
      </c>
      <c r="O137" s="288">
        <v>0</v>
      </c>
      <c r="P137" s="288">
        <v>0</v>
      </c>
      <c r="Q137" s="288">
        <v>0</v>
      </c>
      <c r="R137" s="288">
        <v>0</v>
      </c>
      <c r="S137" s="288">
        <v>0</v>
      </c>
      <c r="T137" s="288">
        <v>0</v>
      </c>
      <c r="U137" s="288">
        <v>0</v>
      </c>
      <c r="V137" s="288">
        <v>0</v>
      </c>
      <c r="W137" s="288">
        <v>0</v>
      </c>
      <c r="X137" s="288">
        <v>-9.2060000000000006E-3</v>
      </c>
      <c r="Y137" s="288">
        <v>-5.5445000000000001E-2</v>
      </c>
      <c r="Z137" s="288">
        <v>-8.0523999999999998E-2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A</v>
      </c>
      <c r="C140" s="182" t="str">
        <f t="shared" si="7"/>
        <v>S</v>
      </c>
      <c r="D140" s="182" t="str">
        <f t="shared" si="7"/>
        <v>O</v>
      </c>
      <c r="E140" s="182" t="str">
        <f t="shared" si="7"/>
        <v>N</v>
      </c>
      <c r="F140" s="182" t="str">
        <f t="shared" si="7"/>
        <v>D</v>
      </c>
      <c r="G140" s="182" t="str">
        <f t="shared" si="7"/>
        <v>E</v>
      </c>
      <c r="H140" s="182" t="str">
        <f t="shared" si="7"/>
        <v>F</v>
      </c>
      <c r="I140" s="182" t="str">
        <f t="shared" si="7"/>
        <v>M</v>
      </c>
      <c r="J140" s="182" t="str">
        <f t="shared" si="7"/>
        <v>A</v>
      </c>
      <c r="K140" s="182" t="str">
        <f t="shared" si="7"/>
        <v>M</v>
      </c>
      <c r="L140" s="182" t="str">
        <f t="shared" si="7"/>
        <v>J</v>
      </c>
      <c r="M140" s="182" t="str">
        <f t="shared" si="7"/>
        <v>J</v>
      </c>
      <c r="N140" s="182" t="str">
        <f t="shared" si="7"/>
        <v>A</v>
      </c>
    </row>
    <row r="141" spans="1:26" s="176" customFormat="1" ht="12">
      <c r="A141" s="182" t="s">
        <v>111</v>
      </c>
      <c r="B141" s="182" t="str">
        <f>TEXT(EDATE(C141,-1),"mmmm aaaa")</f>
        <v>agosto 2023</v>
      </c>
      <c r="C141" s="182" t="str">
        <f t="shared" ref="C141:M141" si="8">TEXT(EDATE(D141,-1),"mmmm aaaa")</f>
        <v>septiembre 2023</v>
      </c>
      <c r="D141" s="182" t="str">
        <f t="shared" si="8"/>
        <v>octubre 2023</v>
      </c>
      <c r="E141" s="182" t="str">
        <f t="shared" si="8"/>
        <v>noviembre 2023</v>
      </c>
      <c r="F141" s="182" t="str">
        <f t="shared" si="8"/>
        <v>diciembre 2023</v>
      </c>
      <c r="G141" s="182" t="str">
        <f t="shared" si="8"/>
        <v>enero 2024</v>
      </c>
      <c r="H141" s="182" t="str">
        <f t="shared" si="8"/>
        <v>febrero 2024</v>
      </c>
      <c r="I141" s="182" t="str">
        <f t="shared" si="8"/>
        <v>marzo 2024</v>
      </c>
      <c r="J141" s="182" t="str">
        <f t="shared" si="8"/>
        <v>abril 2024</v>
      </c>
      <c r="K141" s="182" t="str">
        <f t="shared" si="8"/>
        <v>mayo 2024</v>
      </c>
      <c r="L141" s="182" t="str">
        <f t="shared" si="8"/>
        <v>junio 2024</v>
      </c>
      <c r="M141" s="182" t="str">
        <f t="shared" si="8"/>
        <v>julio 2024</v>
      </c>
      <c r="N141" s="182" t="str">
        <f>A2</f>
        <v>Agosto 2024</v>
      </c>
    </row>
    <row r="142" spans="1:26" s="179" customFormat="1" ht="12">
      <c r="A142" s="177" t="s">
        <v>2</v>
      </c>
      <c r="B142" s="178">
        <f t="shared" ref="B142:N142" si="9">HLOOKUP(B$141,$117:$133,3,FALSE)</f>
        <v>980.85155798799997</v>
      </c>
      <c r="C142" s="178">
        <f t="shared" si="9"/>
        <v>932.28072717600003</v>
      </c>
      <c r="D142" s="178">
        <f t="shared" si="9"/>
        <v>1456.074033483</v>
      </c>
      <c r="E142" s="178">
        <f t="shared" si="9"/>
        <v>3453.6889566509999</v>
      </c>
      <c r="F142" s="178">
        <f t="shared" si="9"/>
        <v>3983.7741293580002</v>
      </c>
      <c r="G142" s="178">
        <f t="shared" si="9"/>
        <v>3901.704090665</v>
      </c>
      <c r="H142" s="178">
        <f t="shared" si="9"/>
        <v>2983.216857588</v>
      </c>
      <c r="I142" s="178">
        <f t="shared" si="9"/>
        <v>4665.7995071879996</v>
      </c>
      <c r="J142" s="178">
        <f t="shared" si="9"/>
        <v>4028.5646534930002</v>
      </c>
      <c r="K142" s="178">
        <f t="shared" si="9"/>
        <v>2920.4346501650002</v>
      </c>
      <c r="L142" s="178">
        <f t="shared" si="9"/>
        <v>2392.6029703989998</v>
      </c>
      <c r="M142" s="178">
        <f t="shared" si="9"/>
        <v>2119.913376083</v>
      </c>
      <c r="N142" s="178">
        <f t="shared" si="9"/>
        <v>1763.3407072800001</v>
      </c>
    </row>
    <row r="143" spans="1:26" s="179" customFormat="1" ht="12">
      <c r="A143" s="177" t="s">
        <v>81</v>
      </c>
      <c r="B143" s="178">
        <f t="shared" ref="B143:N143" si="10">HLOOKUP(B$141,$117:$133,4,FALSE)</f>
        <v>417.21605209199998</v>
      </c>
      <c r="C143" s="178">
        <f t="shared" si="10"/>
        <v>351.91945956799998</v>
      </c>
      <c r="D143" s="178">
        <f t="shared" si="10"/>
        <v>494.62524202999998</v>
      </c>
      <c r="E143" s="178">
        <f t="shared" si="10"/>
        <v>450.50809918800002</v>
      </c>
      <c r="F143" s="178">
        <f t="shared" si="10"/>
        <v>445.30388932199997</v>
      </c>
      <c r="G143" s="178">
        <f t="shared" si="10"/>
        <v>451.57611214299999</v>
      </c>
      <c r="H143" s="178">
        <f t="shared" si="10"/>
        <v>539.41230620399995</v>
      </c>
      <c r="I143" s="178">
        <f t="shared" si="10"/>
        <v>576.58314895599995</v>
      </c>
      <c r="J143" s="178">
        <f t="shared" si="10"/>
        <v>476.80578518700003</v>
      </c>
      <c r="K143" s="178">
        <f t="shared" si="10"/>
        <v>633.36108812299994</v>
      </c>
      <c r="L143" s="178">
        <f t="shared" si="10"/>
        <v>503.334269565</v>
      </c>
      <c r="M143" s="178">
        <f t="shared" si="10"/>
        <v>456.98275017200001</v>
      </c>
      <c r="N143" s="178">
        <f t="shared" si="10"/>
        <v>426.90396357600002</v>
      </c>
    </row>
    <row r="144" spans="1:26" s="179" customFormat="1" ht="12">
      <c r="A144" s="177" t="s">
        <v>3</v>
      </c>
      <c r="B144" s="178">
        <f t="shared" ref="B144:N144" si="11">HLOOKUP(B$141,$117:$133,5,FALSE)</f>
        <v>5008.274547</v>
      </c>
      <c r="C144" s="178">
        <f t="shared" si="11"/>
        <v>4546.8185190000004</v>
      </c>
      <c r="D144" s="178">
        <f t="shared" si="11"/>
        <v>3741.5071119999998</v>
      </c>
      <c r="E144" s="178">
        <f t="shared" si="11"/>
        <v>3761.317407</v>
      </c>
      <c r="F144" s="178">
        <f t="shared" si="11"/>
        <v>4990.0784999999996</v>
      </c>
      <c r="G144" s="178">
        <f t="shared" si="11"/>
        <v>5160.7979530000002</v>
      </c>
      <c r="H144" s="178">
        <f t="shared" si="11"/>
        <v>4509.5937249999997</v>
      </c>
      <c r="I144" s="178">
        <f t="shared" si="11"/>
        <v>3470.8003560000002</v>
      </c>
      <c r="J144" s="178">
        <f t="shared" si="11"/>
        <v>3501.9478279999998</v>
      </c>
      <c r="K144" s="178">
        <f t="shared" si="11"/>
        <v>3508.441851</v>
      </c>
      <c r="L144" s="178">
        <f t="shared" si="11"/>
        <v>4324.513927</v>
      </c>
      <c r="M144" s="178">
        <f t="shared" si="11"/>
        <v>5046.9266749999997</v>
      </c>
      <c r="N144" s="178">
        <f t="shared" si="11"/>
        <v>5095.1742850000001</v>
      </c>
    </row>
    <row r="145" spans="1:15" s="179" customFormat="1" ht="12">
      <c r="A145" s="177" t="s">
        <v>4</v>
      </c>
      <c r="B145" s="178">
        <f t="shared" ref="B145:N145" si="12">HLOOKUP(B$141,$117:$133,6,FALSE)</f>
        <v>405.98618900000002</v>
      </c>
      <c r="C145" s="178">
        <f t="shared" si="12"/>
        <v>401.51815299999998</v>
      </c>
      <c r="D145" s="178">
        <f t="shared" si="12"/>
        <v>373.48109599999998</v>
      </c>
      <c r="E145" s="178">
        <f t="shared" si="12"/>
        <v>221.507746</v>
      </c>
      <c r="F145" s="178">
        <f t="shared" si="12"/>
        <v>212.48337599999999</v>
      </c>
      <c r="G145" s="178">
        <f t="shared" si="12"/>
        <v>268.85188900000003</v>
      </c>
      <c r="H145" s="178">
        <f t="shared" si="12"/>
        <v>206.83761699999999</v>
      </c>
      <c r="I145" s="178">
        <f t="shared" si="12"/>
        <v>209.65913499999999</v>
      </c>
      <c r="J145" s="178">
        <f t="shared" si="12"/>
        <v>215.542799</v>
      </c>
      <c r="K145" s="178">
        <f t="shared" si="12"/>
        <v>209.78753900000001</v>
      </c>
      <c r="L145" s="178">
        <f t="shared" si="12"/>
        <v>186.62787</v>
      </c>
      <c r="M145" s="178">
        <f t="shared" si="12"/>
        <v>204.82949600000001</v>
      </c>
      <c r="N145" s="178">
        <f t="shared" si="12"/>
        <v>219.71099799999999</v>
      </c>
    </row>
    <row r="146" spans="1:15" s="179" customFormat="1" ht="12">
      <c r="A146" s="177" t="s">
        <v>11</v>
      </c>
      <c r="B146" s="178">
        <f t="shared" ref="B146:N146" si="13">HLOOKUP(B$141,$117:$133,8,FALSE)</f>
        <v>4368.122343</v>
      </c>
      <c r="C146" s="178">
        <f t="shared" si="13"/>
        <v>4240.7949669999998</v>
      </c>
      <c r="D146" s="178">
        <f t="shared" si="13"/>
        <v>3454.248983</v>
      </c>
      <c r="E146" s="178">
        <f t="shared" si="13"/>
        <v>2337.3704469999998</v>
      </c>
      <c r="F146" s="178">
        <f t="shared" si="13"/>
        <v>2614.9533230000002</v>
      </c>
      <c r="G146" s="178">
        <f t="shared" si="13"/>
        <v>2758.3547979999998</v>
      </c>
      <c r="H146" s="178">
        <f t="shared" si="13"/>
        <v>1582.038761</v>
      </c>
      <c r="I146" s="178">
        <f t="shared" si="13"/>
        <v>1658.2651900000001</v>
      </c>
      <c r="J146" s="178">
        <f t="shared" si="13"/>
        <v>1494.878074</v>
      </c>
      <c r="K146" s="178">
        <f t="shared" si="13"/>
        <v>1487.7299780000001</v>
      </c>
      <c r="L146" s="178">
        <f t="shared" si="13"/>
        <v>1592.17821</v>
      </c>
      <c r="M146" s="178">
        <f t="shared" si="13"/>
        <v>2664.30753</v>
      </c>
      <c r="N146" s="178">
        <f t="shared" si="13"/>
        <v>2861.8686280000002</v>
      </c>
    </row>
    <row r="147" spans="1:15" s="179" customFormat="1" ht="12">
      <c r="A147" s="177" t="s">
        <v>5</v>
      </c>
      <c r="B147" s="178">
        <f t="shared" ref="B147:N147" si="14">HLOOKUP(B$141,$117:$133,9,FALSE)</f>
        <v>4093.0802789999998</v>
      </c>
      <c r="C147" s="178">
        <f t="shared" si="14"/>
        <v>3494.763653</v>
      </c>
      <c r="D147" s="178">
        <f t="shared" si="14"/>
        <v>5737.6266400000004</v>
      </c>
      <c r="E147" s="178">
        <f t="shared" si="14"/>
        <v>6906.1533209999998</v>
      </c>
      <c r="F147" s="178">
        <f t="shared" si="14"/>
        <v>5765.2419490000002</v>
      </c>
      <c r="G147" s="178">
        <f t="shared" si="14"/>
        <v>5661.2672570000004</v>
      </c>
      <c r="H147" s="178">
        <f t="shared" si="14"/>
        <v>6845.1631010000001</v>
      </c>
      <c r="I147" s="178">
        <f t="shared" si="14"/>
        <v>6055.2955789999996</v>
      </c>
      <c r="J147" s="178">
        <f t="shared" si="14"/>
        <v>4610.5512269999999</v>
      </c>
      <c r="K147" s="178">
        <f t="shared" si="14"/>
        <v>4124.6231779999998</v>
      </c>
      <c r="L147" s="178">
        <f t="shared" si="14"/>
        <v>4309.1321550000002</v>
      </c>
      <c r="M147" s="178">
        <f t="shared" si="14"/>
        <v>4059.0504580000002</v>
      </c>
      <c r="N147" s="178">
        <f t="shared" si="14"/>
        <v>3747.9590020000001</v>
      </c>
    </row>
    <row r="148" spans="1:15" s="179" customFormat="1" ht="12">
      <c r="A148" s="177" t="s">
        <v>6</v>
      </c>
      <c r="B148" s="178">
        <f t="shared" ref="B148:N148" si="15">HLOOKUP(B$141,$117:$133,10,FALSE)</f>
        <v>4392.0564189999996</v>
      </c>
      <c r="C148" s="178">
        <f t="shared" si="15"/>
        <v>3301.3221330000001</v>
      </c>
      <c r="D148" s="178">
        <f t="shared" si="15"/>
        <v>2586.9783640000001</v>
      </c>
      <c r="E148" s="178">
        <f t="shared" si="15"/>
        <v>1961.196735</v>
      </c>
      <c r="F148" s="178">
        <f t="shared" si="15"/>
        <v>1830.0285409999999</v>
      </c>
      <c r="G148" s="178">
        <f t="shared" si="15"/>
        <v>1886.0997460000001</v>
      </c>
      <c r="H148" s="178">
        <f t="shared" si="15"/>
        <v>2545.8832950000001</v>
      </c>
      <c r="I148" s="178">
        <f t="shared" si="15"/>
        <v>2988.6745989999999</v>
      </c>
      <c r="J148" s="178">
        <f t="shared" si="15"/>
        <v>3939.015355</v>
      </c>
      <c r="K148" s="178">
        <f t="shared" si="15"/>
        <v>5020.6174069999997</v>
      </c>
      <c r="L148" s="178">
        <f t="shared" si="15"/>
        <v>4680.5252549999996</v>
      </c>
      <c r="M148" s="178">
        <f t="shared" si="15"/>
        <v>5714.3243329999996</v>
      </c>
      <c r="N148" s="178">
        <f t="shared" si="15"/>
        <v>5271.5394779999997</v>
      </c>
    </row>
    <row r="149" spans="1:15" s="179" customFormat="1" ht="12">
      <c r="A149" s="177" t="s">
        <v>7</v>
      </c>
      <c r="B149" s="178">
        <f t="shared" ref="B149:N149" si="16">HLOOKUP(B$141,$117:$133,11,FALSE)</f>
        <v>719.88580899999999</v>
      </c>
      <c r="C149" s="178">
        <f t="shared" si="16"/>
        <v>401.01782200000002</v>
      </c>
      <c r="D149" s="178">
        <f t="shared" si="16"/>
        <v>226.73819900000001</v>
      </c>
      <c r="E149" s="178">
        <f t="shared" si="16"/>
        <v>111.284369</v>
      </c>
      <c r="F149" s="178">
        <f t="shared" si="16"/>
        <v>92.059718000000004</v>
      </c>
      <c r="G149" s="178">
        <f t="shared" si="16"/>
        <v>94.242966999999993</v>
      </c>
      <c r="H149" s="178">
        <f t="shared" si="16"/>
        <v>176.41685799999999</v>
      </c>
      <c r="I149" s="178">
        <f t="shared" si="16"/>
        <v>151.74095500000001</v>
      </c>
      <c r="J149" s="178">
        <f t="shared" si="16"/>
        <v>443.31944199999998</v>
      </c>
      <c r="K149" s="178">
        <f t="shared" si="16"/>
        <v>599.701686</v>
      </c>
      <c r="L149" s="178">
        <f t="shared" si="16"/>
        <v>494.55802</v>
      </c>
      <c r="M149" s="178">
        <f t="shared" si="16"/>
        <v>674.74307599999997</v>
      </c>
      <c r="N149" s="178">
        <f t="shared" si="16"/>
        <v>671.16086600000006</v>
      </c>
    </row>
    <row r="150" spans="1:15" s="179" customFormat="1" ht="12">
      <c r="A150" s="177" t="s">
        <v>8</v>
      </c>
      <c r="B150" s="178">
        <f t="shared" ref="B150:N150" si="17">HLOOKUP(B$141,$117:$133,12,FALSE)</f>
        <v>339.89569699999998</v>
      </c>
      <c r="C150" s="178">
        <f t="shared" si="17"/>
        <v>284.69175000000001</v>
      </c>
      <c r="D150" s="178">
        <f t="shared" si="17"/>
        <v>262.95474000000002</v>
      </c>
      <c r="E150" s="178">
        <f t="shared" si="17"/>
        <v>239.28200000000001</v>
      </c>
      <c r="F150" s="178">
        <f t="shared" si="17"/>
        <v>254.85701</v>
      </c>
      <c r="G150" s="178">
        <f t="shared" si="17"/>
        <v>282.77393000000001</v>
      </c>
      <c r="H150" s="178">
        <f t="shared" si="17"/>
        <v>257.40937400000001</v>
      </c>
      <c r="I150" s="178">
        <f t="shared" si="17"/>
        <v>309.16821700000003</v>
      </c>
      <c r="J150" s="178">
        <f t="shared" si="17"/>
        <v>303.509232</v>
      </c>
      <c r="K150" s="178">
        <f t="shared" si="17"/>
        <v>310.49382200000002</v>
      </c>
      <c r="L150" s="178">
        <f t="shared" si="17"/>
        <v>329.18561199999999</v>
      </c>
      <c r="M150" s="178">
        <f t="shared" si="17"/>
        <v>352.31787800000001</v>
      </c>
      <c r="N150" s="178">
        <f t="shared" si="17"/>
        <v>316.43301300000002</v>
      </c>
    </row>
    <row r="151" spans="1:15" s="179" customFormat="1" ht="12">
      <c r="A151" s="177" t="s">
        <v>9</v>
      </c>
      <c r="B151" s="178">
        <f t="shared" ref="B151:N151" si="18">HLOOKUP(B$141,$117:$133,13,FALSE)</f>
        <v>1285.767049</v>
      </c>
      <c r="C151" s="178">
        <f t="shared" si="18"/>
        <v>1439.480916</v>
      </c>
      <c r="D151" s="178">
        <f t="shared" si="18"/>
        <v>1261.5188949999999</v>
      </c>
      <c r="E151" s="178">
        <f t="shared" si="18"/>
        <v>995.11276299999997</v>
      </c>
      <c r="F151" s="178">
        <f t="shared" si="18"/>
        <v>1168.255881</v>
      </c>
      <c r="G151" s="178">
        <f t="shared" si="18"/>
        <v>1696.3680139999999</v>
      </c>
      <c r="H151" s="178">
        <f t="shared" si="18"/>
        <v>1363.1187210000001</v>
      </c>
      <c r="I151" s="178">
        <f t="shared" si="18"/>
        <v>1168.3265940000001</v>
      </c>
      <c r="J151" s="178">
        <f t="shared" si="18"/>
        <v>905.88350200000002</v>
      </c>
      <c r="K151" s="178">
        <f t="shared" si="18"/>
        <v>1325.4206670000001</v>
      </c>
      <c r="L151" s="178">
        <f t="shared" si="18"/>
        <v>1437.3193369999999</v>
      </c>
      <c r="M151" s="178">
        <f t="shared" si="18"/>
        <v>1472.538094</v>
      </c>
      <c r="N151" s="178">
        <f t="shared" si="18"/>
        <v>1387.788225</v>
      </c>
    </row>
    <row r="152" spans="1:15" s="179" customFormat="1" ht="12">
      <c r="A152" s="177" t="s">
        <v>70</v>
      </c>
      <c r="B152" s="178">
        <f t="shared" ref="B152:N152" si="19">HLOOKUP(B$141,$117:$133,15,FALSE)</f>
        <v>104.296549</v>
      </c>
      <c r="C152" s="178">
        <f t="shared" si="19"/>
        <v>106.0009465</v>
      </c>
      <c r="D152" s="178">
        <f t="shared" si="19"/>
        <v>108.36412799999999</v>
      </c>
      <c r="E152" s="178">
        <f t="shared" si="19"/>
        <v>89.150436999999997</v>
      </c>
      <c r="F152" s="178">
        <f t="shared" si="19"/>
        <v>102.220887</v>
      </c>
      <c r="G152" s="178">
        <f t="shared" si="19"/>
        <v>99.324207999999999</v>
      </c>
      <c r="H152" s="178">
        <f t="shared" si="19"/>
        <v>79.311832999999993</v>
      </c>
      <c r="I152" s="178">
        <f t="shared" si="19"/>
        <v>59.958961500000001</v>
      </c>
      <c r="J152" s="178">
        <f t="shared" si="19"/>
        <v>56.133749999999999</v>
      </c>
      <c r="K152" s="178">
        <f t="shared" si="19"/>
        <v>67.644769999999994</v>
      </c>
      <c r="L152" s="178">
        <f t="shared" si="19"/>
        <v>92.378640500000003</v>
      </c>
      <c r="M152" s="178">
        <f t="shared" si="19"/>
        <v>121.09500749999999</v>
      </c>
      <c r="N152" s="178">
        <f t="shared" si="19"/>
        <v>140.658547</v>
      </c>
    </row>
    <row r="153" spans="1:15" s="179" customFormat="1" ht="12">
      <c r="A153" s="177" t="s">
        <v>69</v>
      </c>
      <c r="B153" s="178">
        <f t="shared" ref="B153:N153" si="20">HLOOKUP(B$141,$117:$133,14,FALSE)</f>
        <v>62.106560000000002</v>
      </c>
      <c r="C153" s="178">
        <f t="shared" si="20"/>
        <v>63.283716499999997</v>
      </c>
      <c r="D153" s="178">
        <f t="shared" si="20"/>
        <v>65.383654000000007</v>
      </c>
      <c r="E153" s="178">
        <f t="shared" si="20"/>
        <v>52.408155000000001</v>
      </c>
      <c r="F153" s="178">
        <f t="shared" si="20"/>
        <v>65.083246000000003</v>
      </c>
      <c r="G153" s="178">
        <f t="shared" si="20"/>
        <v>57.996042000000003</v>
      </c>
      <c r="H153" s="178">
        <f t="shared" si="20"/>
        <v>53.101937</v>
      </c>
      <c r="I153" s="178">
        <f t="shared" si="20"/>
        <v>40.449704500000003</v>
      </c>
      <c r="J153" s="178">
        <f t="shared" si="20"/>
        <v>38.443151999999998</v>
      </c>
      <c r="K153" s="178">
        <f t="shared" si="20"/>
        <v>36.579355999999997</v>
      </c>
      <c r="L153" s="178">
        <f t="shared" si="20"/>
        <v>53.415584500000001</v>
      </c>
      <c r="M153" s="178">
        <f t="shared" si="20"/>
        <v>62.396649500000002</v>
      </c>
      <c r="N153" s="178">
        <f t="shared" si="20"/>
        <v>62.179299999999998</v>
      </c>
    </row>
    <row r="154" spans="1:15" s="179" customFormat="1" ht="12">
      <c r="A154" s="180" t="s">
        <v>96</v>
      </c>
      <c r="B154" s="181">
        <f>SUM(B142:B153)</f>
        <v>22177.539051079999</v>
      </c>
      <c r="C154" s="181">
        <f t="shared" ref="C154:N154" si="21">SUM(C142:C153)</f>
        <v>19563.892762744003</v>
      </c>
      <c r="D154" s="181">
        <f t="shared" si="21"/>
        <v>19769.501086513003</v>
      </c>
      <c r="E154" s="181">
        <f t="shared" si="21"/>
        <v>20578.980435839003</v>
      </c>
      <c r="F154" s="181">
        <f t="shared" si="21"/>
        <v>21524.340449679999</v>
      </c>
      <c r="G154" s="181">
        <f t="shared" si="21"/>
        <v>22319.357006807993</v>
      </c>
      <c r="H154" s="181">
        <f t="shared" si="21"/>
        <v>21141.504385791995</v>
      </c>
      <c r="I154" s="181">
        <f t="shared" si="21"/>
        <v>21354.721947143993</v>
      </c>
      <c r="J154" s="181">
        <f t="shared" si="21"/>
        <v>20014.594799680002</v>
      </c>
      <c r="K154" s="181">
        <f t="shared" si="21"/>
        <v>20244.835992287997</v>
      </c>
      <c r="L154" s="181">
        <f t="shared" si="21"/>
        <v>20395.771850964</v>
      </c>
      <c r="M154" s="181">
        <f t="shared" si="21"/>
        <v>22949.425323254996</v>
      </c>
      <c r="N154" s="181">
        <f t="shared" si="21"/>
        <v>21964.717012855999</v>
      </c>
    </row>
    <row r="156" spans="1:15" s="179" customFormat="1" ht="12">
      <c r="A156" s="183" t="s">
        <v>114</v>
      </c>
      <c r="B156" s="193">
        <f>B142+B147+B148+B149+B150+B153</f>
        <v>10587.876321987998</v>
      </c>
      <c r="C156" s="193">
        <f t="shared" ref="C156:M156" si="22">C142+C147+C148+C149+C150+C153</f>
        <v>8477.3598016760006</v>
      </c>
      <c r="D156" s="193">
        <f t="shared" si="22"/>
        <v>10335.755630482998</v>
      </c>
      <c r="E156" s="193">
        <f t="shared" si="22"/>
        <v>12724.013536650999</v>
      </c>
      <c r="F156" s="193">
        <f t="shared" si="22"/>
        <v>11991.044593357999</v>
      </c>
      <c r="G156" s="193">
        <f t="shared" si="22"/>
        <v>11884.084032665</v>
      </c>
      <c r="H156" s="193">
        <f t="shared" si="22"/>
        <v>12861.191422588001</v>
      </c>
      <c r="I156" s="193">
        <f t="shared" si="22"/>
        <v>14211.128561688</v>
      </c>
      <c r="J156" s="193">
        <f t="shared" si="22"/>
        <v>13363.403061493</v>
      </c>
      <c r="K156" s="193">
        <f t="shared" si="22"/>
        <v>13012.450099165</v>
      </c>
      <c r="L156" s="193">
        <f t="shared" si="22"/>
        <v>12259.419596898999</v>
      </c>
      <c r="M156" s="193">
        <f t="shared" si="22"/>
        <v>12982.745770583</v>
      </c>
      <c r="N156" s="193">
        <f>N142+N147+N148+N149+N150+N153</f>
        <v>11832.612366279998</v>
      </c>
    </row>
    <row r="157" spans="1:15" s="179" customFormat="1" ht="12">
      <c r="A157" s="183" t="s">
        <v>115</v>
      </c>
      <c r="B157" s="193">
        <f>B143+B144+B145+B146+B151+B152</f>
        <v>11589.662729092001</v>
      </c>
      <c r="C157" s="193">
        <f t="shared" ref="C157:N157" si="23">C143+C144+C145+C146+C151+C152</f>
        <v>11086.532961068002</v>
      </c>
      <c r="D157" s="193">
        <f t="shared" si="23"/>
        <v>9433.7454560299975</v>
      </c>
      <c r="E157" s="193">
        <f t="shared" si="23"/>
        <v>7854.9668991879998</v>
      </c>
      <c r="F157" s="193">
        <f t="shared" si="23"/>
        <v>9533.2958563219981</v>
      </c>
      <c r="G157" s="193">
        <f t="shared" si="23"/>
        <v>10435.272974142999</v>
      </c>
      <c r="H157" s="193">
        <f t="shared" si="23"/>
        <v>8280.312963204</v>
      </c>
      <c r="I157" s="193">
        <f t="shared" si="23"/>
        <v>7143.5933854560008</v>
      </c>
      <c r="J157" s="193">
        <f t="shared" si="23"/>
        <v>6651.1917381869998</v>
      </c>
      <c r="K157" s="193">
        <f t="shared" si="23"/>
        <v>7232.3858931230006</v>
      </c>
      <c r="L157" s="193">
        <f t="shared" si="23"/>
        <v>8136.3522540650001</v>
      </c>
      <c r="M157" s="193">
        <f t="shared" si="23"/>
        <v>9966.6795526719998</v>
      </c>
      <c r="N157" s="193">
        <f t="shared" si="23"/>
        <v>10132.104646576001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47.741439199370468</v>
      </c>
      <c r="C158" s="184">
        <f t="shared" ref="C158:N158" si="24">C142/C$154*100+C147/C$154*100+C148/C$154*100+C149/C$154*100+C150/C$154*100+C153/C$154*100</f>
        <v>43.33166156900861</v>
      </c>
      <c r="D158" s="184">
        <f t="shared" si="24"/>
        <v>52.281317496343796</v>
      </c>
      <c r="E158" s="184">
        <f t="shared" si="24"/>
        <v>61.83014545507654</v>
      </c>
      <c r="F158" s="184">
        <f t="shared" si="24"/>
        <v>55.709231237030863</v>
      </c>
      <c r="G158" s="184">
        <f t="shared" si="24"/>
        <v>53.245637986076581</v>
      </c>
      <c r="H158" s="184">
        <f t="shared" si="24"/>
        <v>60.833851687637122</v>
      </c>
      <c r="I158" s="184">
        <f t="shared" si="24"/>
        <v>66.547944744317363</v>
      </c>
      <c r="J158" s="184">
        <f t="shared" si="24"/>
        <v>66.768291815264007</v>
      </c>
      <c r="K158" s="184">
        <f t="shared" si="24"/>
        <v>64.275403881374601</v>
      </c>
      <c r="L158" s="184">
        <f t="shared" si="24"/>
        <v>60.107652147126572</v>
      </c>
      <c r="M158" s="184">
        <f t="shared" si="24"/>
        <v>56.571114909040404</v>
      </c>
      <c r="N158" s="184">
        <f t="shared" si="24"/>
        <v>53.870998471568491</v>
      </c>
      <c r="O158" s="235">
        <f>N158-B158</f>
        <v>6.1295592721980228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52.258560800629532</v>
      </c>
      <c r="C159" s="184">
        <f>C143/C$154*100+C144/C$154*100+C145/C$154*100+C151/C$154*100+C152/C$154*100+C146/C$154*100</f>
        <v>56.668338430991383</v>
      </c>
      <c r="D159" s="184">
        <f>D143/D$154*100+D144/D$154*100+D145/D$154*100+D151/D$154*100+D152/D$154*100+D146/D$154*100</f>
        <v>47.718682503656183</v>
      </c>
      <c r="E159" s="184">
        <f>E143/E$154*100+E144/E$154*100+E145/E$154*100+E151/E$154*100+E152/E$154*100+E146/E$154*100</f>
        <v>38.169854544923446</v>
      </c>
      <c r="F159" s="184">
        <f t="shared" ref="F159:M159" si="25">100-F158</f>
        <v>44.290768762969137</v>
      </c>
      <c r="G159" s="184">
        <f t="shared" si="25"/>
        <v>46.754362013923419</v>
      </c>
      <c r="H159" s="184">
        <f t="shared" si="25"/>
        <v>39.166148312362878</v>
      </c>
      <c r="I159" s="184">
        <f t="shared" si="25"/>
        <v>33.452055255682637</v>
      </c>
      <c r="J159" s="184">
        <f t="shared" si="25"/>
        <v>33.231708184735993</v>
      </c>
      <c r="K159" s="184">
        <f t="shared" si="25"/>
        <v>35.724596118625399</v>
      </c>
      <c r="L159" s="184">
        <f t="shared" si="25"/>
        <v>39.892347852873428</v>
      </c>
      <c r="M159" s="184">
        <f t="shared" si="25"/>
        <v>43.428885090959596</v>
      </c>
      <c r="N159" s="184">
        <f t="shared" ref="N159" si="26">100-N158</f>
        <v>46.129001528431509</v>
      </c>
    </row>
    <row r="160" spans="1:15" s="179" customFormat="1" ht="12">
      <c r="A160" s="183"/>
      <c r="B160" s="183"/>
    </row>
    <row r="161" spans="1:20" s="179" customFormat="1" ht="12">
      <c r="A161" s="183" t="s">
        <v>84</v>
      </c>
      <c r="B161" s="183"/>
      <c r="N161" s="235"/>
    </row>
    <row r="162" spans="1:20" s="179" customFormat="1" ht="12">
      <c r="A162" s="183" t="s">
        <v>85</v>
      </c>
      <c r="B162" s="183"/>
    </row>
    <row r="164" spans="1:20" s="179" customFormat="1" ht="12">
      <c r="A164" s="183" t="s">
        <v>19</v>
      </c>
      <c r="B164" s="178">
        <f>B142+B144+B147+B148+B149+B150+B153</f>
        <v>15596.150868987999</v>
      </c>
      <c r="C164" s="178">
        <f t="shared" ref="C164:N164" si="27">C142+C144+C147+C148+C149+C150+C153</f>
        <v>13024.178320676001</v>
      </c>
      <c r="D164" s="178">
        <f t="shared" si="27"/>
        <v>14077.262742482999</v>
      </c>
      <c r="E164" s="178">
        <f t="shared" si="27"/>
        <v>16485.330943651003</v>
      </c>
      <c r="F164" s="178">
        <f t="shared" si="27"/>
        <v>16981.123093357997</v>
      </c>
      <c r="G164" s="178">
        <f t="shared" si="27"/>
        <v>17044.881985664997</v>
      </c>
      <c r="H164" s="178">
        <f t="shared" si="27"/>
        <v>17370.785147587998</v>
      </c>
      <c r="I164" s="178">
        <f t="shared" si="27"/>
        <v>17681.928917687997</v>
      </c>
      <c r="J164" s="178">
        <f t="shared" si="27"/>
        <v>16865.350889493002</v>
      </c>
      <c r="K164" s="178">
        <f t="shared" si="27"/>
        <v>16520.891950164998</v>
      </c>
      <c r="L164" s="178">
        <f t="shared" si="27"/>
        <v>16583.933523898999</v>
      </c>
      <c r="M164" s="178">
        <f t="shared" si="27"/>
        <v>18029.672445582997</v>
      </c>
      <c r="N164" s="178">
        <f t="shared" si="27"/>
        <v>16927.786651279999</v>
      </c>
    </row>
    <row r="165" spans="1:20" s="179" customFormat="1" ht="12">
      <c r="A165" s="183" t="s">
        <v>20</v>
      </c>
      <c r="B165" s="178">
        <f>B145+B146+B151+B152</f>
        <v>6164.1721299999999</v>
      </c>
      <c r="C165" s="178">
        <f t="shared" ref="C165:N165" si="28">C145+C146+C151+C152</f>
        <v>6187.7949824999996</v>
      </c>
      <c r="D165" s="178">
        <f t="shared" si="28"/>
        <v>5197.6131020000003</v>
      </c>
      <c r="E165" s="178">
        <f t="shared" si="28"/>
        <v>3643.1413929999994</v>
      </c>
      <c r="F165" s="178">
        <f t="shared" si="28"/>
        <v>4097.9134670000003</v>
      </c>
      <c r="G165" s="178">
        <f t="shared" si="28"/>
        <v>4822.8989089999995</v>
      </c>
      <c r="H165" s="178">
        <f t="shared" si="28"/>
        <v>3231.306932</v>
      </c>
      <c r="I165" s="178">
        <f t="shared" si="28"/>
        <v>3096.2098805000001</v>
      </c>
      <c r="J165" s="178">
        <f t="shared" si="28"/>
        <v>2672.4381250000001</v>
      </c>
      <c r="K165" s="178">
        <f t="shared" si="28"/>
        <v>3090.582954</v>
      </c>
      <c r="L165" s="178">
        <f t="shared" si="28"/>
        <v>3308.5040575000003</v>
      </c>
      <c r="M165" s="178">
        <f t="shared" si="28"/>
        <v>4462.7701274999999</v>
      </c>
      <c r="N165" s="178">
        <f t="shared" si="28"/>
        <v>4610.026398</v>
      </c>
    </row>
    <row r="166" spans="1:20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71.672423565189391</v>
      </c>
      <c r="C166" s="184">
        <f t="shared" ref="C166:N166" si="29">C142/(C$154-C$143)*100+C147/(C$154-C$143)*100+C148/(C$154-C$143)*100+C149/(C$154-C$143)*100+C150/(C$154-C$143)*100+C144/(C$154-C$143)*100+C153/(C$154-C$143)*100</f>
        <v>67.791986357397903</v>
      </c>
      <c r="D166" s="184">
        <f t="shared" si="29"/>
        <v>73.034258980777281</v>
      </c>
      <c r="E166" s="184">
        <f t="shared" si="29"/>
        <v>81.900556922214221</v>
      </c>
      <c r="F166" s="184">
        <f t="shared" si="29"/>
        <v>80.559294276728551</v>
      </c>
      <c r="G166" s="184">
        <f t="shared" si="29"/>
        <v>77.945183682645109</v>
      </c>
      <c r="H166" s="184">
        <f t="shared" si="29"/>
        <v>84.315636880385142</v>
      </c>
      <c r="I166" s="184">
        <f t="shared" si="29"/>
        <v>85.098714035108841</v>
      </c>
      <c r="J166" s="184">
        <f t="shared" si="29"/>
        <v>86.321696262470596</v>
      </c>
      <c r="K166" s="184">
        <f t="shared" si="29"/>
        <v>84.24094582838525</v>
      </c>
      <c r="L166" s="184">
        <f t="shared" si="29"/>
        <v>83.368030971761257</v>
      </c>
      <c r="M166" s="184">
        <f t="shared" si="29"/>
        <v>80.158801726404519</v>
      </c>
      <c r="N166" s="184">
        <f t="shared" si="29"/>
        <v>78.595661558339557</v>
      </c>
      <c r="O166" s="235">
        <f>N166-B166</f>
        <v>6.9232379931501669</v>
      </c>
    </row>
    <row r="167" spans="1:20" s="179" customFormat="1" ht="12">
      <c r="A167" s="183" t="s">
        <v>113</v>
      </c>
      <c r="B167" s="184">
        <f>B151/(B$154-B$143)*100+B152/(B$154-B$143)*100+B145/(B$154-B$143)*100+B146/(B$154-B$143)*100</f>
        <v>28.32757643481062</v>
      </c>
      <c r="C167" s="184">
        <f t="shared" ref="C167:N167" si="30">C151/(C$154-C$143)*100+C152/(C$154-C$143)*100+C145/(C$154-C$143)*100+C146/(C$154-C$143)*100</f>
        <v>32.208013642602097</v>
      </c>
      <c r="D167" s="184">
        <f t="shared" si="30"/>
        <v>26.965741019222698</v>
      </c>
      <c r="E167" s="184">
        <f t="shared" si="30"/>
        <v>18.09944307778575</v>
      </c>
      <c r="F167" s="184">
        <f t="shared" si="30"/>
        <v>19.440705723271456</v>
      </c>
      <c r="G167" s="184">
        <f t="shared" si="30"/>
        <v>22.054816317354934</v>
      </c>
      <c r="H167" s="184">
        <f t="shared" si="30"/>
        <v>15.684363119614892</v>
      </c>
      <c r="I167" s="184">
        <f t="shared" si="30"/>
        <v>14.901285964891198</v>
      </c>
      <c r="J167" s="184">
        <f t="shared" si="30"/>
        <v>13.678303737529376</v>
      </c>
      <c r="K167" s="184">
        <f t="shared" si="30"/>
        <v>15.759054171614784</v>
      </c>
      <c r="L167" s="184">
        <f t="shared" si="30"/>
        <v>16.631969028238714</v>
      </c>
      <c r="M167" s="184">
        <f t="shared" si="30"/>
        <v>19.841198273595488</v>
      </c>
      <c r="N167" s="184">
        <f t="shared" si="30"/>
        <v>21.404338441660453</v>
      </c>
    </row>
    <row r="168" spans="1:20" s="179" customFormat="1" ht="12">
      <c r="A168" s="183"/>
      <c r="B168" s="183"/>
    </row>
    <row r="169" spans="1:20" s="179" customFormat="1" ht="12">
      <c r="A169" s="183" t="s">
        <v>193</v>
      </c>
      <c r="B169" s="183"/>
      <c r="N169" s="235"/>
    </row>
    <row r="170" spans="1:20" s="179" customFormat="1" ht="12">
      <c r="A170" s="183" t="s">
        <v>126</v>
      </c>
      <c r="B170" s="183"/>
    </row>
    <row r="175" spans="1:20">
      <c r="A175" s="166" t="s">
        <v>105</v>
      </c>
      <c r="B175" s="321" t="s">
        <v>98</v>
      </c>
      <c r="C175" s="322"/>
      <c r="D175" s="322"/>
      <c r="E175" s="322"/>
      <c r="F175" s="322"/>
      <c r="G175" s="322"/>
      <c r="H175" s="322"/>
      <c r="I175" s="322"/>
      <c r="J175" s="322"/>
      <c r="K175" s="322"/>
      <c r="L175" s="322"/>
      <c r="M175" s="322"/>
      <c r="N175" s="322"/>
      <c r="O175" s="322"/>
      <c r="P175" s="322"/>
      <c r="Q175" s="322"/>
      <c r="R175" s="322"/>
      <c r="S175" s="322"/>
      <c r="T175" s="322"/>
    </row>
    <row r="176" spans="1:20">
      <c r="A176" s="166" t="s">
        <v>106</v>
      </c>
      <c r="B176" s="325" t="s">
        <v>118</v>
      </c>
      <c r="C176" s="326"/>
      <c r="D176" s="326"/>
      <c r="E176" s="326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  <c r="T176" s="326"/>
    </row>
    <row r="177" spans="1:25">
      <c r="A177" s="170" t="s">
        <v>30</v>
      </c>
      <c r="B177" s="323" t="s">
        <v>240</v>
      </c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</row>
    <row r="178" spans="1:25">
      <c r="A178" s="170" t="s">
        <v>107</v>
      </c>
      <c r="B178" s="301" t="s">
        <v>2</v>
      </c>
      <c r="C178" s="301" t="s">
        <v>81</v>
      </c>
      <c r="D178" s="301" t="s">
        <v>3</v>
      </c>
      <c r="E178" s="301" t="s">
        <v>4</v>
      </c>
      <c r="F178" s="301" t="s">
        <v>95</v>
      </c>
      <c r="G178" s="301" t="s">
        <v>11</v>
      </c>
      <c r="H178" s="301" t="s">
        <v>5</v>
      </c>
      <c r="I178" s="301" t="s">
        <v>6</v>
      </c>
      <c r="J178" s="301" t="s">
        <v>7</v>
      </c>
      <c r="K178" s="301" t="s">
        <v>8</v>
      </c>
      <c r="L178" s="301" t="s">
        <v>9</v>
      </c>
      <c r="M178" s="301" t="s">
        <v>69</v>
      </c>
      <c r="N178" s="301" t="s">
        <v>70</v>
      </c>
      <c r="O178" s="185" t="s">
        <v>10</v>
      </c>
      <c r="P178" s="301" t="s">
        <v>121</v>
      </c>
      <c r="Q178" s="301" t="s">
        <v>97</v>
      </c>
      <c r="R178" s="301" t="s">
        <v>122</v>
      </c>
      <c r="S178" s="185" t="s">
        <v>123</v>
      </c>
      <c r="T178" s="301" t="s">
        <v>233</v>
      </c>
      <c r="V178" s="187" t="s">
        <v>23</v>
      </c>
      <c r="W178" s="187" t="s">
        <v>22</v>
      </c>
      <c r="X178" s="187" t="s">
        <v>212</v>
      </c>
      <c r="Y178" s="187" t="s">
        <v>211</v>
      </c>
    </row>
    <row r="179" spans="1:25" ht="14.25">
      <c r="A179" s="166" t="s">
        <v>31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86"/>
      <c r="P179" s="274"/>
      <c r="Q179" s="274"/>
      <c r="R179" s="274"/>
      <c r="S179" s="186"/>
      <c r="T179" s="274"/>
      <c r="V179" s="188"/>
      <c r="W179" s="188"/>
      <c r="X179" s="188"/>
      <c r="Y179" s="188"/>
    </row>
    <row r="180" spans="1:25" ht="14.25">
      <c r="A180" s="275">
        <v>1</v>
      </c>
      <c r="B180" s="288">
        <v>67431.503148000003</v>
      </c>
      <c r="C180" s="288">
        <v>6246.1399160000001</v>
      </c>
      <c r="D180" s="288">
        <v>163431.99600000001</v>
      </c>
      <c r="E180" s="288">
        <v>9401.7309999999998</v>
      </c>
      <c r="F180" s="288">
        <v>0</v>
      </c>
      <c r="G180" s="288">
        <v>161384.383</v>
      </c>
      <c r="H180" s="288">
        <v>108132.823</v>
      </c>
      <c r="I180" s="288">
        <v>195383.99299999999</v>
      </c>
      <c r="J180" s="288">
        <v>23942.221000000001</v>
      </c>
      <c r="K180" s="288">
        <v>9925.8459999999995</v>
      </c>
      <c r="L180" s="288">
        <v>53475.724000000002</v>
      </c>
      <c r="M180" s="288">
        <v>2121.0495000000001</v>
      </c>
      <c r="N180" s="288">
        <v>5067.9705000000004</v>
      </c>
      <c r="O180" s="289">
        <v>805945.38006400003</v>
      </c>
      <c r="P180" s="288">
        <v>-7538.98</v>
      </c>
      <c r="Q180" s="288">
        <v>-7134.6530000000002</v>
      </c>
      <c r="R180" s="288">
        <v>-28653.893</v>
      </c>
      <c r="S180" s="289">
        <v>762617.85406399996</v>
      </c>
      <c r="T180" s="288">
        <v>-1.0640000000000001</v>
      </c>
      <c r="V180" s="189">
        <f>IFERROR($H180/$O180*100,"")</f>
        <v>13.416892220588593</v>
      </c>
      <c r="W180" s="188">
        <f>IF($H180=0,"",$H180/1000)</f>
        <v>108.132823</v>
      </c>
      <c r="X180" s="189">
        <f>IFERROR($I180/$O180*100,"")</f>
        <v>24.242833054578036</v>
      </c>
      <c r="Y180" s="299">
        <f>IF($I180=0,"",$I180/1000)</f>
        <v>195.38399299999998</v>
      </c>
    </row>
    <row r="181" spans="1:25" ht="14.25">
      <c r="A181" s="275">
        <v>2</v>
      </c>
      <c r="B181" s="288">
        <v>49788.71456</v>
      </c>
      <c r="C181" s="288">
        <v>10360.828568000001</v>
      </c>
      <c r="D181" s="288">
        <v>163659.09</v>
      </c>
      <c r="E181" s="288">
        <v>10745.031000000001</v>
      </c>
      <c r="F181" s="288">
        <v>0</v>
      </c>
      <c r="G181" s="288">
        <v>97652.115000000005</v>
      </c>
      <c r="H181" s="288">
        <v>186602.74100000001</v>
      </c>
      <c r="I181" s="288">
        <v>187149.04300000001</v>
      </c>
      <c r="J181" s="288">
        <v>21807.91</v>
      </c>
      <c r="K181" s="288">
        <v>9314.4590000000007</v>
      </c>
      <c r="L181" s="288">
        <v>50899.574999999997</v>
      </c>
      <c r="M181" s="288">
        <v>2057.4459999999999</v>
      </c>
      <c r="N181" s="288">
        <v>4544.8280000000004</v>
      </c>
      <c r="O181" s="289">
        <v>794581.781128</v>
      </c>
      <c r="P181" s="288">
        <v>-24540.137999999999</v>
      </c>
      <c r="Q181" s="288">
        <v>-7163.2929999999997</v>
      </c>
      <c r="R181" s="288">
        <v>-26588.15</v>
      </c>
      <c r="S181" s="289">
        <v>736290.200128</v>
      </c>
      <c r="T181" s="288">
        <v>-5.6</v>
      </c>
      <c r="V181" s="189">
        <f t="shared" ref="V181:V210" si="31">IFERROR($H181/$O181*100,"")</f>
        <v>23.484397129656813</v>
      </c>
      <c r="W181" s="188">
        <f t="shared" ref="W181:W210" si="32">IF($H181=0,"",$H181/1000)</f>
        <v>186.60274100000001</v>
      </c>
      <c r="X181" s="189">
        <f t="shared" ref="X181:X210" si="33">IFERROR($I181/$O181*100,"")</f>
        <v>23.553150530876817</v>
      </c>
      <c r="Y181" s="299">
        <f t="shared" ref="Y181:Y210" si="34">IF($I181=0,"",$I181/1000)</f>
        <v>187.14904300000001</v>
      </c>
    </row>
    <row r="182" spans="1:25" ht="14.25">
      <c r="A182" s="275">
        <v>3</v>
      </c>
      <c r="B182" s="288">
        <v>51823.104721000003</v>
      </c>
      <c r="C182" s="288">
        <v>13694.455207000001</v>
      </c>
      <c r="D182" s="288">
        <v>163985.95699999999</v>
      </c>
      <c r="E182" s="288">
        <v>6662.0320000000002</v>
      </c>
      <c r="F182" s="288">
        <v>0</v>
      </c>
      <c r="G182" s="288">
        <v>74894.267999999996</v>
      </c>
      <c r="H182" s="288">
        <v>124172.618</v>
      </c>
      <c r="I182" s="288">
        <v>189871.663</v>
      </c>
      <c r="J182" s="288">
        <v>24209.044000000002</v>
      </c>
      <c r="K182" s="288">
        <v>9472.0259999999998</v>
      </c>
      <c r="L182" s="288">
        <v>44060.724000000002</v>
      </c>
      <c r="M182" s="288">
        <v>1849.442</v>
      </c>
      <c r="N182" s="288">
        <v>4441.03</v>
      </c>
      <c r="O182" s="289">
        <v>709136.36392799998</v>
      </c>
      <c r="P182" s="288">
        <v>-35651.927000000003</v>
      </c>
      <c r="Q182" s="288">
        <v>-7154.5690000000004</v>
      </c>
      <c r="R182" s="288">
        <v>-23948.495999999999</v>
      </c>
      <c r="S182" s="289">
        <v>642381.37192800001</v>
      </c>
      <c r="T182" s="288">
        <v>-1.0840000000000001</v>
      </c>
      <c r="V182" s="189">
        <f t="shared" si="31"/>
        <v>17.510400582504538</v>
      </c>
      <c r="W182" s="188">
        <f t="shared" si="32"/>
        <v>124.172618</v>
      </c>
      <c r="X182" s="189">
        <f t="shared" si="33"/>
        <v>26.775056626383648</v>
      </c>
      <c r="Y182" s="299">
        <f t="shared" si="34"/>
        <v>189.87166300000001</v>
      </c>
    </row>
    <row r="183" spans="1:25" ht="14.25">
      <c r="A183" s="275">
        <v>4</v>
      </c>
      <c r="B183" s="288">
        <v>48245.318872999997</v>
      </c>
      <c r="C183" s="288">
        <v>14365.599231</v>
      </c>
      <c r="D183" s="288">
        <v>159210.48699999999</v>
      </c>
      <c r="E183" s="288">
        <v>6243.0680000000002</v>
      </c>
      <c r="F183" s="288">
        <v>0</v>
      </c>
      <c r="G183" s="288">
        <v>81258.114000000001</v>
      </c>
      <c r="H183" s="288">
        <v>87590.19</v>
      </c>
      <c r="I183" s="288">
        <v>188671.64</v>
      </c>
      <c r="J183" s="288">
        <v>22670.036</v>
      </c>
      <c r="K183" s="288">
        <v>9732.3739999999998</v>
      </c>
      <c r="L183" s="288">
        <v>41647.057999999997</v>
      </c>
      <c r="M183" s="288">
        <v>1825.3409999999999</v>
      </c>
      <c r="N183" s="288">
        <v>4594.2169999999996</v>
      </c>
      <c r="O183" s="289">
        <v>666053.44310399995</v>
      </c>
      <c r="P183" s="288">
        <v>-34278.625999999997</v>
      </c>
      <c r="Q183" s="288">
        <v>-7113.5709999999999</v>
      </c>
      <c r="R183" s="288">
        <v>-14340.379000000001</v>
      </c>
      <c r="S183" s="289">
        <v>610320.86710399995</v>
      </c>
      <c r="T183" s="288">
        <v>-1.081</v>
      </c>
      <c r="V183" s="189">
        <f t="shared" si="31"/>
        <v>13.150624909587528</v>
      </c>
      <c r="W183" s="188">
        <f t="shared" si="32"/>
        <v>87.590190000000007</v>
      </c>
      <c r="X183" s="189">
        <f t="shared" si="33"/>
        <v>28.326801993656257</v>
      </c>
      <c r="Y183" s="299">
        <f t="shared" si="34"/>
        <v>188.67164000000002</v>
      </c>
    </row>
    <row r="184" spans="1:25" ht="14.25">
      <c r="A184" s="275">
        <v>5</v>
      </c>
      <c r="B184" s="288">
        <v>66956.358022999993</v>
      </c>
      <c r="C184" s="288">
        <v>9943.372985</v>
      </c>
      <c r="D184" s="288">
        <v>160838.35500000001</v>
      </c>
      <c r="E184" s="288">
        <v>7657.7669999999998</v>
      </c>
      <c r="F184" s="288">
        <v>0</v>
      </c>
      <c r="G184" s="288">
        <v>113214.83100000001</v>
      </c>
      <c r="H184" s="288">
        <v>71650.866999999998</v>
      </c>
      <c r="I184" s="288">
        <v>188920.47399999999</v>
      </c>
      <c r="J184" s="288">
        <v>22795.384999999998</v>
      </c>
      <c r="K184" s="288">
        <v>10931.637000000001</v>
      </c>
      <c r="L184" s="288">
        <v>48730.841999999997</v>
      </c>
      <c r="M184" s="288">
        <v>1927.2405000000001</v>
      </c>
      <c r="N184" s="288">
        <v>4857.3975</v>
      </c>
      <c r="O184" s="289">
        <v>708424.52700799995</v>
      </c>
      <c r="P184" s="288">
        <v>-12052.905000000001</v>
      </c>
      <c r="Q184" s="288">
        <v>-6981.2060000000001</v>
      </c>
      <c r="R184" s="288">
        <v>11272.848</v>
      </c>
      <c r="S184" s="289">
        <v>700663.26400800003</v>
      </c>
      <c r="T184" s="288">
        <v>-2.7170000000000001</v>
      </c>
      <c r="V184" s="189">
        <f t="shared" si="31"/>
        <v>10.11411438599032</v>
      </c>
      <c r="W184" s="188">
        <f t="shared" si="32"/>
        <v>71.650867000000005</v>
      </c>
      <c r="X184" s="189">
        <f t="shared" si="33"/>
        <v>26.667692435480365</v>
      </c>
      <c r="Y184" s="299">
        <f t="shared" si="34"/>
        <v>188.92047399999998</v>
      </c>
    </row>
    <row r="185" spans="1:25" ht="14.25">
      <c r="A185" s="275">
        <v>6</v>
      </c>
      <c r="B185" s="288">
        <v>63786.619696000002</v>
      </c>
      <c r="C185" s="288">
        <v>4049.0838319999998</v>
      </c>
      <c r="D185" s="288">
        <v>164582.217</v>
      </c>
      <c r="E185" s="288">
        <v>8857.4069999999992</v>
      </c>
      <c r="F185" s="288">
        <v>0</v>
      </c>
      <c r="G185" s="288">
        <v>110397.3</v>
      </c>
      <c r="H185" s="288">
        <v>102742.07799999999</v>
      </c>
      <c r="I185" s="288">
        <v>187962.03</v>
      </c>
      <c r="J185" s="288">
        <v>22342.411</v>
      </c>
      <c r="K185" s="288">
        <v>11075.395</v>
      </c>
      <c r="L185" s="288">
        <v>48723.002999999997</v>
      </c>
      <c r="M185" s="288">
        <v>2134.6509999999998</v>
      </c>
      <c r="N185" s="288">
        <v>4967.2809999999999</v>
      </c>
      <c r="O185" s="289">
        <v>731619.47652799997</v>
      </c>
      <c r="P185" s="288">
        <v>-11882.924999999999</v>
      </c>
      <c r="Q185" s="288">
        <v>-6992.2219999999998</v>
      </c>
      <c r="R185" s="288">
        <v>-744.82899999999995</v>
      </c>
      <c r="S185" s="289">
        <v>711999.50052799995</v>
      </c>
      <c r="T185" s="288">
        <v>-3.2189999999999999</v>
      </c>
      <c r="V185" s="189">
        <f t="shared" si="31"/>
        <v>14.043103183580696</v>
      </c>
      <c r="W185" s="188">
        <f t="shared" si="32"/>
        <v>102.74207799999999</v>
      </c>
      <c r="X185" s="189">
        <f t="shared" si="33"/>
        <v>25.691228299716602</v>
      </c>
      <c r="Y185" s="299">
        <f t="shared" si="34"/>
        <v>187.96203</v>
      </c>
    </row>
    <row r="186" spans="1:25" ht="14.25">
      <c r="A186" s="275">
        <v>7</v>
      </c>
      <c r="B186" s="288">
        <v>58836.320524000002</v>
      </c>
      <c r="C186" s="288">
        <v>11548.600812000001</v>
      </c>
      <c r="D186" s="288">
        <v>164955.845</v>
      </c>
      <c r="E186" s="288">
        <v>8347.1740000000009</v>
      </c>
      <c r="F186" s="288">
        <v>0</v>
      </c>
      <c r="G186" s="288">
        <v>76551.717999999993</v>
      </c>
      <c r="H186" s="288">
        <v>146434.23999999999</v>
      </c>
      <c r="I186" s="288">
        <v>187763.17</v>
      </c>
      <c r="J186" s="288">
        <v>22774.743999999999</v>
      </c>
      <c r="K186" s="288">
        <v>11085.323</v>
      </c>
      <c r="L186" s="288">
        <v>48228.955999999998</v>
      </c>
      <c r="M186" s="288">
        <v>2130.9245000000001</v>
      </c>
      <c r="N186" s="288">
        <v>4765.2714999999998</v>
      </c>
      <c r="O186" s="289">
        <v>743422.28733600001</v>
      </c>
      <c r="P186" s="288">
        <v>-15962.847</v>
      </c>
      <c r="Q186" s="288">
        <v>-6382.8429999999998</v>
      </c>
      <c r="R186" s="288">
        <v>-8718.4850000000006</v>
      </c>
      <c r="S186" s="289">
        <v>712358.11233599996</v>
      </c>
      <c r="T186" s="288">
        <v>-3.085</v>
      </c>
      <c r="V186" s="189">
        <f t="shared" si="31"/>
        <v>19.697316383227694</v>
      </c>
      <c r="W186" s="188">
        <f t="shared" si="32"/>
        <v>146.43423999999999</v>
      </c>
      <c r="X186" s="189">
        <f t="shared" si="33"/>
        <v>25.256596849259893</v>
      </c>
      <c r="Y186" s="299">
        <f t="shared" si="34"/>
        <v>187.76317</v>
      </c>
    </row>
    <row r="187" spans="1:25" ht="14.25">
      <c r="A187" s="275">
        <v>8</v>
      </c>
      <c r="B187" s="288">
        <v>62981.588871</v>
      </c>
      <c r="C187" s="288">
        <v>17107.999129</v>
      </c>
      <c r="D187" s="288">
        <v>164934.71799999999</v>
      </c>
      <c r="E187" s="288">
        <v>8365.0889999999999</v>
      </c>
      <c r="F187" s="288">
        <v>0</v>
      </c>
      <c r="G187" s="288">
        <v>86747.668999999994</v>
      </c>
      <c r="H187" s="288">
        <v>117235.71799999999</v>
      </c>
      <c r="I187" s="288">
        <v>188338.64</v>
      </c>
      <c r="J187" s="288">
        <v>23058.78</v>
      </c>
      <c r="K187" s="288">
        <v>10707.214</v>
      </c>
      <c r="L187" s="288">
        <v>48451.311000000002</v>
      </c>
      <c r="M187" s="288">
        <v>2105.8319999999999</v>
      </c>
      <c r="N187" s="288">
        <v>4319.5780000000004</v>
      </c>
      <c r="O187" s="289">
        <v>734354.13699999999</v>
      </c>
      <c r="P187" s="288">
        <v>-15907.748</v>
      </c>
      <c r="Q187" s="288">
        <v>-7134.2219999999998</v>
      </c>
      <c r="R187" s="288">
        <v>2.3940000000000001</v>
      </c>
      <c r="S187" s="289">
        <v>711314.56099999999</v>
      </c>
      <c r="T187" s="288">
        <v>-0.65600000000000003</v>
      </c>
      <c r="V187" s="189">
        <f t="shared" si="31"/>
        <v>15.964466201407127</v>
      </c>
      <c r="W187" s="188">
        <f t="shared" si="32"/>
        <v>117.23571799999999</v>
      </c>
      <c r="X187" s="189">
        <f t="shared" si="33"/>
        <v>25.646841286876281</v>
      </c>
      <c r="Y187" s="299">
        <f t="shared" si="34"/>
        <v>188.33864000000003</v>
      </c>
    </row>
    <row r="188" spans="1:25" ht="14.25">
      <c r="A188" s="275">
        <v>9</v>
      </c>
      <c r="B188" s="288">
        <v>69714.459136999998</v>
      </c>
      <c r="C188" s="288">
        <v>16131.050198999999</v>
      </c>
      <c r="D188" s="288">
        <v>164778.66</v>
      </c>
      <c r="E188" s="288">
        <v>8360.5419999999995</v>
      </c>
      <c r="F188" s="288">
        <v>0</v>
      </c>
      <c r="G188" s="288">
        <v>93552.627999999997</v>
      </c>
      <c r="H188" s="288">
        <v>104708.31600000001</v>
      </c>
      <c r="I188" s="288">
        <v>186082.06200000001</v>
      </c>
      <c r="J188" s="288">
        <v>25772.133000000002</v>
      </c>
      <c r="K188" s="288">
        <v>11028.214</v>
      </c>
      <c r="L188" s="288">
        <v>49344.351000000002</v>
      </c>
      <c r="M188" s="288">
        <v>2223.4169999999999</v>
      </c>
      <c r="N188" s="288">
        <v>4829.4620000000004</v>
      </c>
      <c r="O188" s="289">
        <v>736525.29433599999</v>
      </c>
      <c r="P188" s="288">
        <v>-17181.006000000001</v>
      </c>
      <c r="Q188" s="288">
        <v>-7175.3040000000001</v>
      </c>
      <c r="R188" s="288">
        <v>-67.028000000000006</v>
      </c>
      <c r="S188" s="289">
        <v>712101.956336</v>
      </c>
      <c r="T188" s="288">
        <v>-2.2890000000000001</v>
      </c>
      <c r="V188" s="189">
        <f t="shared" si="31"/>
        <v>14.216526819272071</v>
      </c>
      <c r="W188" s="188">
        <f t="shared" si="32"/>
        <v>104.70831600000001</v>
      </c>
      <c r="X188" s="189">
        <f t="shared" si="33"/>
        <v>25.264856948023578</v>
      </c>
      <c r="Y188" s="299">
        <f t="shared" si="34"/>
        <v>186.08206200000001</v>
      </c>
    </row>
    <row r="189" spans="1:25" ht="14.25">
      <c r="A189" s="275">
        <v>10</v>
      </c>
      <c r="B189" s="288">
        <v>56470.160908999998</v>
      </c>
      <c r="C189" s="288">
        <v>16333.375411000001</v>
      </c>
      <c r="D189" s="288">
        <v>164788.73000000001</v>
      </c>
      <c r="E189" s="288">
        <v>6158.3860000000004</v>
      </c>
      <c r="F189" s="288">
        <v>0</v>
      </c>
      <c r="G189" s="288">
        <v>68109.692999999999</v>
      </c>
      <c r="H189" s="288">
        <v>131496.37299999999</v>
      </c>
      <c r="I189" s="288">
        <v>174880.45</v>
      </c>
      <c r="J189" s="288">
        <v>24854.181</v>
      </c>
      <c r="K189" s="288">
        <v>10669.403</v>
      </c>
      <c r="L189" s="288">
        <v>38611.076999999997</v>
      </c>
      <c r="M189" s="288">
        <v>1789.2194999999999</v>
      </c>
      <c r="N189" s="288">
        <v>4252.4925000000003</v>
      </c>
      <c r="O189" s="289">
        <v>698413.54131999996</v>
      </c>
      <c r="P189" s="288">
        <v>-31586.151999999998</v>
      </c>
      <c r="Q189" s="288">
        <v>-7134.7820000000002</v>
      </c>
      <c r="R189" s="288">
        <v>-3962.9319999999998</v>
      </c>
      <c r="S189" s="289">
        <v>655729.67532000004</v>
      </c>
      <c r="T189" s="288">
        <v>-0.16800000000000001</v>
      </c>
      <c r="V189" s="189">
        <f t="shared" si="31"/>
        <v>18.827867047290084</v>
      </c>
      <c r="W189" s="188">
        <f t="shared" si="32"/>
        <v>131.49637300000001</v>
      </c>
      <c r="X189" s="189">
        <f t="shared" si="33"/>
        <v>25.039670575326529</v>
      </c>
      <c r="Y189" s="299">
        <f t="shared" si="34"/>
        <v>174.88045000000002</v>
      </c>
    </row>
    <row r="190" spans="1:25" ht="14.25">
      <c r="A190" s="275">
        <v>11</v>
      </c>
      <c r="B190" s="288">
        <v>45952.511814999998</v>
      </c>
      <c r="C190" s="288">
        <v>16042.391705</v>
      </c>
      <c r="D190" s="288">
        <v>164825.22099999999</v>
      </c>
      <c r="E190" s="288">
        <v>7531.0209999999997</v>
      </c>
      <c r="F190" s="288">
        <v>0</v>
      </c>
      <c r="G190" s="288">
        <v>61908.650999999998</v>
      </c>
      <c r="H190" s="288">
        <v>137325.296</v>
      </c>
      <c r="I190" s="288">
        <v>164314.117</v>
      </c>
      <c r="J190" s="288">
        <v>24873.39</v>
      </c>
      <c r="K190" s="288">
        <v>10635.674000000001</v>
      </c>
      <c r="L190" s="288">
        <v>35901.714999999997</v>
      </c>
      <c r="M190" s="288">
        <v>1685.2345</v>
      </c>
      <c r="N190" s="288">
        <v>4130.7184999999999</v>
      </c>
      <c r="O190" s="289">
        <v>675125.94151999999</v>
      </c>
      <c r="P190" s="288">
        <v>-38683.781000000003</v>
      </c>
      <c r="Q190" s="288">
        <v>-7082.683</v>
      </c>
      <c r="R190" s="288">
        <v>-12971.540999999999</v>
      </c>
      <c r="S190" s="289">
        <v>616387.93651999999</v>
      </c>
      <c r="T190" s="288">
        <v>-1.569</v>
      </c>
      <c r="V190" s="189">
        <f t="shared" si="31"/>
        <v>20.340693129169569</v>
      </c>
      <c r="W190" s="188">
        <f t="shared" si="32"/>
        <v>137.32529600000001</v>
      </c>
      <c r="X190" s="189">
        <f t="shared" si="33"/>
        <v>24.338291109071882</v>
      </c>
      <c r="Y190" s="299">
        <f t="shared" si="34"/>
        <v>164.31411700000001</v>
      </c>
    </row>
    <row r="191" spans="1:25" ht="14.25">
      <c r="A191" s="275">
        <v>12</v>
      </c>
      <c r="B191" s="288">
        <v>72067.576935999998</v>
      </c>
      <c r="C191" s="288">
        <v>14523.841664</v>
      </c>
      <c r="D191" s="288">
        <v>164545.91500000001</v>
      </c>
      <c r="E191" s="288">
        <v>6987.2849999999999</v>
      </c>
      <c r="F191" s="288">
        <v>0</v>
      </c>
      <c r="G191" s="288">
        <v>89184.554000000004</v>
      </c>
      <c r="H191" s="288">
        <v>91787.369000000006</v>
      </c>
      <c r="I191" s="288">
        <v>181838.65599999999</v>
      </c>
      <c r="J191" s="288">
        <v>25037.683000000001</v>
      </c>
      <c r="K191" s="288">
        <v>11045.638999999999</v>
      </c>
      <c r="L191" s="288">
        <v>46013.235999999997</v>
      </c>
      <c r="M191" s="288">
        <v>1836.1824999999999</v>
      </c>
      <c r="N191" s="288">
        <v>4461.2075000000004</v>
      </c>
      <c r="O191" s="289">
        <v>709329.14560000005</v>
      </c>
      <c r="P191" s="288">
        <v>-13025.166999999999</v>
      </c>
      <c r="Q191" s="288">
        <v>-7196.9480000000003</v>
      </c>
      <c r="R191" s="288">
        <v>-169.631</v>
      </c>
      <c r="S191" s="289">
        <v>688937.3996</v>
      </c>
      <c r="T191" s="288">
        <v>-3.4079999999999999</v>
      </c>
      <c r="V191" s="189">
        <f t="shared" si="31"/>
        <v>12.940025032012445</v>
      </c>
      <c r="W191" s="188">
        <f t="shared" si="32"/>
        <v>91.787369000000012</v>
      </c>
      <c r="X191" s="189">
        <f t="shared" si="33"/>
        <v>25.635300216825037</v>
      </c>
      <c r="Y191" s="299">
        <f t="shared" si="34"/>
        <v>181.83865599999999</v>
      </c>
    </row>
    <row r="192" spans="1:25" ht="14.25">
      <c r="A192" s="275">
        <v>13</v>
      </c>
      <c r="B192" s="288">
        <v>74790.884888000001</v>
      </c>
      <c r="C192" s="288">
        <v>17318.219143999999</v>
      </c>
      <c r="D192" s="288">
        <v>164845.40900000001</v>
      </c>
      <c r="E192" s="288">
        <v>7066.4740000000002</v>
      </c>
      <c r="F192" s="288">
        <v>0</v>
      </c>
      <c r="G192" s="288">
        <v>85459.270999999993</v>
      </c>
      <c r="H192" s="288">
        <v>103528.62699999999</v>
      </c>
      <c r="I192" s="288">
        <v>144859.24900000001</v>
      </c>
      <c r="J192" s="288">
        <v>16447.096000000001</v>
      </c>
      <c r="K192" s="288">
        <v>10999.442999999999</v>
      </c>
      <c r="L192" s="288">
        <v>48414.661</v>
      </c>
      <c r="M192" s="288">
        <v>1914.826</v>
      </c>
      <c r="N192" s="288">
        <v>4576.5219999999999</v>
      </c>
      <c r="O192" s="289">
        <v>680220.68203200004</v>
      </c>
      <c r="P192" s="288">
        <v>-13497.362999999999</v>
      </c>
      <c r="Q192" s="288">
        <v>-7059.0950000000003</v>
      </c>
      <c r="R192" s="288">
        <v>17450.839</v>
      </c>
      <c r="S192" s="289">
        <v>677115.06303199998</v>
      </c>
      <c r="T192" s="288">
        <v>-3.0339999999999998</v>
      </c>
      <c r="V192" s="189">
        <f t="shared" si="31"/>
        <v>15.219858750947186</v>
      </c>
      <c r="W192" s="188">
        <f t="shared" si="32"/>
        <v>103.528627</v>
      </c>
      <c r="X192" s="189">
        <f t="shared" si="33"/>
        <v>21.295919519422274</v>
      </c>
      <c r="Y192" s="299">
        <f t="shared" si="34"/>
        <v>144.85924900000001</v>
      </c>
    </row>
    <row r="193" spans="1:25" ht="14.25">
      <c r="A193" s="275">
        <v>14</v>
      </c>
      <c r="B193" s="288">
        <v>59144.217586999999</v>
      </c>
      <c r="C193" s="288">
        <v>18182.393188999999</v>
      </c>
      <c r="D193" s="288">
        <v>165589.05900000001</v>
      </c>
      <c r="E193" s="288">
        <v>6954.951</v>
      </c>
      <c r="F193" s="288">
        <v>1E-3</v>
      </c>
      <c r="G193" s="288">
        <v>71984.201000000001</v>
      </c>
      <c r="H193" s="288">
        <v>150370.152</v>
      </c>
      <c r="I193" s="288">
        <v>163640.29999999999</v>
      </c>
      <c r="J193" s="288">
        <v>22053.359</v>
      </c>
      <c r="K193" s="288">
        <v>11210.045</v>
      </c>
      <c r="L193" s="288">
        <v>45499.197999999997</v>
      </c>
      <c r="M193" s="288">
        <v>1933.3979999999999</v>
      </c>
      <c r="N193" s="288">
        <v>4418.152</v>
      </c>
      <c r="O193" s="289">
        <v>720979.42677599995</v>
      </c>
      <c r="P193" s="288">
        <v>-34502.449999999997</v>
      </c>
      <c r="Q193" s="288">
        <v>-3554.0639999999999</v>
      </c>
      <c r="R193" s="288">
        <v>-38371.22</v>
      </c>
      <c r="S193" s="289">
        <v>644551.69277600001</v>
      </c>
      <c r="T193" s="288">
        <v>-6.7439999999999998</v>
      </c>
      <c r="V193" s="189">
        <f t="shared" si="31"/>
        <v>20.856372098217761</v>
      </c>
      <c r="W193" s="188">
        <f t="shared" si="32"/>
        <v>150.37015199999999</v>
      </c>
      <c r="X193" s="189">
        <f t="shared" si="33"/>
        <v>22.696944451209859</v>
      </c>
      <c r="Y193" s="299">
        <f t="shared" si="34"/>
        <v>163.6403</v>
      </c>
    </row>
    <row r="194" spans="1:25" ht="14.25">
      <c r="A194" s="275">
        <v>15</v>
      </c>
      <c r="B194" s="288">
        <v>28488.79178</v>
      </c>
      <c r="C194" s="288">
        <v>19472.153676000002</v>
      </c>
      <c r="D194" s="288">
        <v>165903.49</v>
      </c>
      <c r="E194" s="288">
        <v>5791.1130000000003</v>
      </c>
      <c r="F194" s="288">
        <v>0</v>
      </c>
      <c r="G194" s="288">
        <v>58238.254000000001</v>
      </c>
      <c r="H194" s="288">
        <v>150233.20300000001</v>
      </c>
      <c r="I194" s="288">
        <v>168459.75399999999</v>
      </c>
      <c r="J194" s="288">
        <v>26679.401999999998</v>
      </c>
      <c r="K194" s="288">
        <v>10675.012000000001</v>
      </c>
      <c r="L194" s="288">
        <v>30947.778999999999</v>
      </c>
      <c r="M194" s="288">
        <v>1634.2265</v>
      </c>
      <c r="N194" s="288">
        <v>3817.8305</v>
      </c>
      <c r="O194" s="289">
        <v>670341.00945600006</v>
      </c>
      <c r="P194" s="288">
        <v>-47995.24</v>
      </c>
      <c r="Q194" s="288">
        <v>-3186.1729999999998</v>
      </c>
      <c r="R194" s="288">
        <v>-53748.851999999999</v>
      </c>
      <c r="S194" s="289">
        <v>565410.74445600004</v>
      </c>
      <c r="T194" s="288">
        <v>-5.8049999999999997</v>
      </c>
      <c r="V194" s="189">
        <f t="shared" si="31"/>
        <v>22.411459373777287</v>
      </c>
      <c r="W194" s="188">
        <f t="shared" si="32"/>
        <v>150.233203</v>
      </c>
      <c r="X194" s="189">
        <f t="shared" si="33"/>
        <v>25.130456234015824</v>
      </c>
      <c r="Y194" s="299">
        <f t="shared" si="34"/>
        <v>168.45975399999998</v>
      </c>
    </row>
    <row r="195" spans="1:25" ht="14.25">
      <c r="A195" s="275">
        <v>16</v>
      </c>
      <c r="B195" s="288">
        <v>41048.351860000002</v>
      </c>
      <c r="C195" s="288">
        <v>18667.413772</v>
      </c>
      <c r="D195" s="288">
        <v>165582.16399999999</v>
      </c>
      <c r="E195" s="288">
        <v>6965.3230000000003</v>
      </c>
      <c r="F195" s="288">
        <v>0</v>
      </c>
      <c r="G195" s="288">
        <v>53812.955999999998</v>
      </c>
      <c r="H195" s="288">
        <v>112024.27099999999</v>
      </c>
      <c r="I195" s="288">
        <v>183425.83300000001</v>
      </c>
      <c r="J195" s="288">
        <v>25730.314999999999</v>
      </c>
      <c r="K195" s="288">
        <v>11147.468000000001</v>
      </c>
      <c r="L195" s="288">
        <v>39387.508000000002</v>
      </c>
      <c r="M195" s="288">
        <v>2029.748</v>
      </c>
      <c r="N195" s="288">
        <v>4443.3019999999997</v>
      </c>
      <c r="O195" s="289">
        <v>664264.65363199997</v>
      </c>
      <c r="P195" s="288">
        <v>-29444.76</v>
      </c>
      <c r="Q195" s="288">
        <v>-3420.9650000000001</v>
      </c>
      <c r="R195" s="288">
        <v>-30902.370999999999</v>
      </c>
      <c r="S195" s="289">
        <v>600496.55763199995</v>
      </c>
      <c r="T195" s="288">
        <v>0.54300000000000004</v>
      </c>
      <c r="V195" s="189">
        <f t="shared" si="31"/>
        <v>16.864403425274077</v>
      </c>
      <c r="W195" s="188">
        <f t="shared" si="32"/>
        <v>112.024271</v>
      </c>
      <c r="X195" s="189">
        <f t="shared" si="33"/>
        <v>27.613366449213057</v>
      </c>
      <c r="Y195" s="299">
        <f t="shared" si="34"/>
        <v>183.42583300000001</v>
      </c>
    </row>
    <row r="196" spans="1:25" ht="14.25">
      <c r="A196" s="275">
        <v>17</v>
      </c>
      <c r="B196" s="288">
        <v>45827.335720000003</v>
      </c>
      <c r="C196" s="288">
        <v>19576.987280000001</v>
      </c>
      <c r="D196" s="288">
        <v>165238</v>
      </c>
      <c r="E196" s="288">
        <v>5802.7219999999998</v>
      </c>
      <c r="F196" s="288">
        <v>0</v>
      </c>
      <c r="G196" s="288">
        <v>57073.631000000001</v>
      </c>
      <c r="H196" s="288">
        <v>106788.317</v>
      </c>
      <c r="I196" s="288">
        <v>180856.33199999999</v>
      </c>
      <c r="J196" s="288">
        <v>23620.183000000001</v>
      </c>
      <c r="K196" s="288">
        <v>11290.501</v>
      </c>
      <c r="L196" s="288">
        <v>35554.703000000001</v>
      </c>
      <c r="M196" s="288">
        <v>2121.1729999999998</v>
      </c>
      <c r="N196" s="288">
        <v>4517.4589999999998</v>
      </c>
      <c r="O196" s="289">
        <v>658267.34400000004</v>
      </c>
      <c r="P196" s="288">
        <v>-26394.728999999999</v>
      </c>
      <c r="Q196" s="288">
        <v>-6123.47</v>
      </c>
      <c r="R196" s="288">
        <v>-31687.907999999999</v>
      </c>
      <c r="S196" s="289">
        <v>594061.23699999996</v>
      </c>
      <c r="T196" s="288">
        <v>-4.6559999999999997</v>
      </c>
      <c r="V196" s="189">
        <f t="shared" si="31"/>
        <v>16.222636284992436</v>
      </c>
      <c r="W196" s="188">
        <f t="shared" si="32"/>
        <v>106.78831699999999</v>
      </c>
      <c r="X196" s="189">
        <f t="shared" si="33"/>
        <v>27.474601869358413</v>
      </c>
      <c r="Y196" s="299">
        <f t="shared" si="34"/>
        <v>180.85633200000001</v>
      </c>
    </row>
    <row r="197" spans="1:25" ht="14.25">
      <c r="A197" s="275">
        <v>18</v>
      </c>
      <c r="B197" s="288">
        <v>36198.831845000001</v>
      </c>
      <c r="C197" s="288">
        <v>18562.961571</v>
      </c>
      <c r="D197" s="288">
        <v>165045.76300000001</v>
      </c>
      <c r="E197" s="288">
        <v>5794.3789999999999</v>
      </c>
      <c r="F197" s="288">
        <v>0</v>
      </c>
      <c r="G197" s="288">
        <v>66994.475999999995</v>
      </c>
      <c r="H197" s="288">
        <v>137204.40900000001</v>
      </c>
      <c r="I197" s="288">
        <v>169950.86600000001</v>
      </c>
      <c r="J197" s="288">
        <v>25519.287</v>
      </c>
      <c r="K197" s="288">
        <v>10310.748</v>
      </c>
      <c r="L197" s="288">
        <v>30175.387999999999</v>
      </c>
      <c r="M197" s="288">
        <v>2177.7325000000001</v>
      </c>
      <c r="N197" s="288">
        <v>4263.6845000000003</v>
      </c>
      <c r="O197" s="289">
        <v>672198.52641599998</v>
      </c>
      <c r="P197" s="288">
        <v>-37911.608</v>
      </c>
      <c r="Q197" s="288">
        <v>-5536.902</v>
      </c>
      <c r="R197" s="288">
        <v>-53226.900999999998</v>
      </c>
      <c r="S197" s="289">
        <v>575523.11541600002</v>
      </c>
      <c r="T197" s="288">
        <v>-2.6160000000000001</v>
      </c>
      <c r="V197" s="189">
        <f t="shared" si="31"/>
        <v>20.4112927369152</v>
      </c>
      <c r="W197" s="188">
        <f t="shared" si="32"/>
        <v>137.20440900000003</v>
      </c>
      <c r="X197" s="189">
        <f t="shared" si="33"/>
        <v>25.282838227292302</v>
      </c>
      <c r="Y197" s="299">
        <f t="shared" si="34"/>
        <v>169.95086600000002</v>
      </c>
    </row>
    <row r="198" spans="1:25" ht="14.25">
      <c r="A198" s="275">
        <v>19</v>
      </c>
      <c r="B198" s="288">
        <v>44821.619623999999</v>
      </c>
      <c r="C198" s="288">
        <v>16804.873056</v>
      </c>
      <c r="D198" s="288">
        <v>165515.454</v>
      </c>
      <c r="E198" s="288">
        <v>6700.3890000000001</v>
      </c>
      <c r="F198" s="288">
        <v>-1E-3</v>
      </c>
      <c r="G198" s="288">
        <v>71076.020999999993</v>
      </c>
      <c r="H198" s="288">
        <v>132119.04000000001</v>
      </c>
      <c r="I198" s="288">
        <v>182127.36199999999</v>
      </c>
      <c r="J198" s="288">
        <v>25774.239000000001</v>
      </c>
      <c r="K198" s="288">
        <v>9116.384</v>
      </c>
      <c r="L198" s="288">
        <v>44509.749000000003</v>
      </c>
      <c r="M198" s="288">
        <v>2200.547</v>
      </c>
      <c r="N198" s="288">
        <v>4645.4629999999997</v>
      </c>
      <c r="O198" s="289">
        <v>705411.13968000002</v>
      </c>
      <c r="P198" s="288">
        <v>-25028.674999999999</v>
      </c>
      <c r="Q198" s="288">
        <v>-6528.902</v>
      </c>
      <c r="R198" s="288">
        <v>-19651.803</v>
      </c>
      <c r="S198" s="289">
        <v>654201.75968000002</v>
      </c>
      <c r="T198" s="288">
        <v>-7.35</v>
      </c>
      <c r="V198" s="189">
        <f t="shared" si="31"/>
        <v>18.729366828532644</v>
      </c>
      <c r="W198" s="188">
        <f t="shared" si="32"/>
        <v>132.11904000000001</v>
      </c>
      <c r="X198" s="189">
        <f t="shared" si="33"/>
        <v>25.81861155221047</v>
      </c>
      <c r="Y198" s="299">
        <f t="shared" si="34"/>
        <v>182.12736200000001</v>
      </c>
    </row>
    <row r="199" spans="1:25" ht="14.25">
      <c r="A199" s="275">
        <v>20</v>
      </c>
      <c r="B199" s="288">
        <v>59457.511022999999</v>
      </c>
      <c r="C199" s="288">
        <v>16944.025744999999</v>
      </c>
      <c r="D199" s="288">
        <v>160051.65299999999</v>
      </c>
      <c r="E199" s="288">
        <v>6679.3760000000002</v>
      </c>
      <c r="F199" s="288">
        <v>0</v>
      </c>
      <c r="G199" s="288">
        <v>72307.180999999997</v>
      </c>
      <c r="H199" s="288">
        <v>120669.493</v>
      </c>
      <c r="I199" s="288">
        <v>173933.89199999999</v>
      </c>
      <c r="J199" s="288">
        <v>23598.455000000002</v>
      </c>
      <c r="K199" s="288">
        <v>9433.2610000000004</v>
      </c>
      <c r="L199" s="288">
        <v>46323.091</v>
      </c>
      <c r="M199" s="288">
        <v>1904.0170000000001</v>
      </c>
      <c r="N199" s="288">
        <v>4385.8819999999996</v>
      </c>
      <c r="O199" s="289">
        <v>695687.83776799997</v>
      </c>
      <c r="P199" s="288">
        <v>-28897.186000000002</v>
      </c>
      <c r="Q199" s="288">
        <v>-5939.5680000000002</v>
      </c>
      <c r="R199" s="288">
        <v>14394.052</v>
      </c>
      <c r="S199" s="289">
        <v>675245.13576800004</v>
      </c>
      <c r="T199" s="288">
        <v>-3.7749999999999999</v>
      </c>
      <c r="V199" s="189">
        <f t="shared" si="31"/>
        <v>17.345350378288664</v>
      </c>
      <c r="W199" s="188">
        <f t="shared" si="32"/>
        <v>120.669493</v>
      </c>
      <c r="X199" s="189">
        <f t="shared" si="33"/>
        <v>25.001715217278814</v>
      </c>
      <c r="Y199" s="299">
        <f t="shared" si="34"/>
        <v>173.93389199999999</v>
      </c>
    </row>
    <row r="200" spans="1:25" ht="14.25">
      <c r="A200" s="275">
        <v>21</v>
      </c>
      <c r="B200" s="288">
        <v>50908.979481000002</v>
      </c>
      <c r="C200" s="288">
        <v>15399.595783000001</v>
      </c>
      <c r="D200" s="288">
        <v>164740.307</v>
      </c>
      <c r="E200" s="288">
        <v>6834.8190000000004</v>
      </c>
      <c r="F200" s="288">
        <v>0</v>
      </c>
      <c r="G200" s="288">
        <v>78228.520999999993</v>
      </c>
      <c r="H200" s="288">
        <v>168763.60399999999</v>
      </c>
      <c r="I200" s="288">
        <v>161624.217</v>
      </c>
      <c r="J200" s="288">
        <v>20624.093000000001</v>
      </c>
      <c r="K200" s="288">
        <v>10018.937</v>
      </c>
      <c r="L200" s="288">
        <v>42970.417999999998</v>
      </c>
      <c r="M200" s="288">
        <v>1662.1925000000001</v>
      </c>
      <c r="N200" s="288">
        <v>4093.6885000000002</v>
      </c>
      <c r="O200" s="289">
        <v>725869.37226400001</v>
      </c>
      <c r="P200" s="288">
        <v>-28785.702000000001</v>
      </c>
      <c r="Q200" s="288">
        <v>-6861.6710000000003</v>
      </c>
      <c r="R200" s="288">
        <v>-4545.05</v>
      </c>
      <c r="S200" s="289">
        <v>685676.94926400005</v>
      </c>
      <c r="T200" s="288">
        <v>1.516</v>
      </c>
      <c r="V200" s="189">
        <f t="shared" si="31"/>
        <v>23.249858782940958</v>
      </c>
      <c r="W200" s="188">
        <f t="shared" si="32"/>
        <v>168.76360399999999</v>
      </c>
      <c r="X200" s="189">
        <f t="shared" si="33"/>
        <v>22.266295173178484</v>
      </c>
      <c r="Y200" s="299">
        <f t="shared" si="34"/>
        <v>161.62421700000002</v>
      </c>
    </row>
    <row r="201" spans="1:25" ht="14.25">
      <c r="A201" s="275">
        <v>22</v>
      </c>
      <c r="B201" s="288">
        <v>72481.903992000007</v>
      </c>
      <c r="C201" s="288">
        <v>15311.162</v>
      </c>
      <c r="D201" s="288">
        <v>164519.245</v>
      </c>
      <c r="E201" s="288">
        <v>6701.5469999999996</v>
      </c>
      <c r="F201" s="288">
        <v>0</v>
      </c>
      <c r="G201" s="288">
        <v>115632.742</v>
      </c>
      <c r="H201" s="288">
        <v>55577.256000000001</v>
      </c>
      <c r="I201" s="288">
        <v>169005.15</v>
      </c>
      <c r="J201" s="288">
        <v>21131.496999999999</v>
      </c>
      <c r="K201" s="288">
        <v>10914.239</v>
      </c>
      <c r="L201" s="288">
        <v>50464.129000000001</v>
      </c>
      <c r="M201" s="288">
        <v>1845.9575</v>
      </c>
      <c r="N201" s="288">
        <v>4424.5985000000001</v>
      </c>
      <c r="O201" s="289">
        <v>688009.42699199996</v>
      </c>
      <c r="P201" s="288">
        <v>-10817.565000000001</v>
      </c>
      <c r="Q201" s="288">
        <v>-3687.25</v>
      </c>
      <c r="R201" s="288">
        <v>18146.371999999999</v>
      </c>
      <c r="S201" s="289">
        <v>691650.98399199999</v>
      </c>
      <c r="T201" s="288">
        <v>-8.1679999999999993</v>
      </c>
      <c r="V201" s="189">
        <f t="shared" si="31"/>
        <v>8.0779788502296554</v>
      </c>
      <c r="W201" s="188">
        <f t="shared" si="32"/>
        <v>55.577255999999998</v>
      </c>
      <c r="X201" s="189">
        <f t="shared" si="33"/>
        <v>24.564365453377015</v>
      </c>
      <c r="Y201" s="299">
        <f t="shared" si="34"/>
        <v>169.00514999999999</v>
      </c>
    </row>
    <row r="202" spans="1:25" ht="14.25">
      <c r="A202" s="275">
        <v>23</v>
      </c>
      <c r="B202" s="288">
        <v>68206.431012000001</v>
      </c>
      <c r="C202" s="288">
        <v>11900.862612000001</v>
      </c>
      <c r="D202" s="288">
        <v>164724.31099999999</v>
      </c>
      <c r="E202" s="288">
        <v>6677.2359999999999</v>
      </c>
      <c r="F202" s="288">
        <v>0</v>
      </c>
      <c r="G202" s="288">
        <v>107459.36</v>
      </c>
      <c r="H202" s="288">
        <v>76483.095000000001</v>
      </c>
      <c r="I202" s="288">
        <v>169744.36199999999</v>
      </c>
      <c r="J202" s="288">
        <v>22155.073</v>
      </c>
      <c r="K202" s="288">
        <v>10062.588</v>
      </c>
      <c r="L202" s="288">
        <v>50968.633000000002</v>
      </c>
      <c r="M202" s="288">
        <v>2084.4794999999999</v>
      </c>
      <c r="N202" s="288">
        <v>4642.0264999999999</v>
      </c>
      <c r="O202" s="289">
        <v>695108.45762400003</v>
      </c>
      <c r="P202" s="288">
        <v>-11294.778</v>
      </c>
      <c r="Q202" s="288">
        <v>-3860.7840000000001</v>
      </c>
      <c r="R202" s="288">
        <v>5853.8440000000001</v>
      </c>
      <c r="S202" s="289">
        <v>685806.73962400004</v>
      </c>
      <c r="T202" s="288">
        <v>0.71799999999999997</v>
      </c>
      <c r="V202" s="189">
        <f t="shared" si="31"/>
        <v>11.003044799862218</v>
      </c>
      <c r="W202" s="188">
        <f t="shared" si="32"/>
        <v>76.483095000000006</v>
      </c>
      <c r="X202" s="189">
        <f t="shared" si="33"/>
        <v>24.41983839186986</v>
      </c>
      <c r="Y202" s="299">
        <f t="shared" si="34"/>
        <v>169.744362</v>
      </c>
    </row>
    <row r="203" spans="1:25" ht="14.25">
      <c r="A203" s="275">
        <v>24</v>
      </c>
      <c r="B203" s="288">
        <v>36594.654556000001</v>
      </c>
      <c r="C203" s="288">
        <v>11964.694020000001</v>
      </c>
      <c r="D203" s="288">
        <v>164768.75700000001</v>
      </c>
      <c r="E203" s="288">
        <v>5799.7430000000004</v>
      </c>
      <c r="F203" s="288">
        <v>0</v>
      </c>
      <c r="G203" s="288">
        <v>55968.754999999997</v>
      </c>
      <c r="H203" s="288">
        <v>161827.633</v>
      </c>
      <c r="I203" s="288">
        <v>160559.239</v>
      </c>
      <c r="J203" s="288">
        <v>22002.181</v>
      </c>
      <c r="K203" s="288">
        <v>9557.9959999999992</v>
      </c>
      <c r="L203" s="288">
        <v>38031.5</v>
      </c>
      <c r="M203" s="288">
        <v>2124.9870000000001</v>
      </c>
      <c r="N203" s="288">
        <v>4538.3649999999998</v>
      </c>
      <c r="O203" s="289">
        <v>673738.50457600004</v>
      </c>
      <c r="P203" s="288">
        <v>-27289.079000000002</v>
      </c>
      <c r="Q203" s="288">
        <v>-6493.5649999999996</v>
      </c>
      <c r="R203" s="288">
        <v>-7284.6610000000001</v>
      </c>
      <c r="S203" s="289">
        <v>632671.19957599998</v>
      </c>
      <c r="T203" s="288">
        <v>-2.319</v>
      </c>
      <c r="V203" s="189">
        <f t="shared" si="31"/>
        <v>24.019353488167052</v>
      </c>
      <c r="W203" s="188">
        <f t="shared" si="32"/>
        <v>161.82763299999999</v>
      </c>
      <c r="X203" s="189">
        <f t="shared" si="33"/>
        <v>23.831091426345573</v>
      </c>
      <c r="Y203" s="299">
        <f t="shared" si="34"/>
        <v>160.55923899999999</v>
      </c>
    </row>
    <row r="204" spans="1:25" ht="14.25">
      <c r="A204" s="275">
        <v>25</v>
      </c>
      <c r="B204" s="288">
        <v>22143.529559999999</v>
      </c>
      <c r="C204" s="288">
        <v>16115.483816</v>
      </c>
      <c r="D204" s="288">
        <v>165230.82</v>
      </c>
      <c r="E204" s="288">
        <v>5827.5240000000003</v>
      </c>
      <c r="F204" s="288">
        <v>0</v>
      </c>
      <c r="G204" s="288">
        <v>52753.260999999999</v>
      </c>
      <c r="H204" s="288">
        <v>191417.62</v>
      </c>
      <c r="I204" s="288">
        <v>134402.88399999999</v>
      </c>
      <c r="J204" s="288">
        <v>21455.935000000001</v>
      </c>
      <c r="K204" s="288">
        <v>9701.6440000000002</v>
      </c>
      <c r="L204" s="288">
        <v>29707.974999999999</v>
      </c>
      <c r="M204" s="288">
        <v>1992.3885</v>
      </c>
      <c r="N204" s="288">
        <v>4352.1414999999997</v>
      </c>
      <c r="O204" s="289">
        <v>655101.20637599996</v>
      </c>
      <c r="P204" s="288">
        <v>-51684.408000000003</v>
      </c>
      <c r="Q204" s="288">
        <v>-6940.5119999999997</v>
      </c>
      <c r="R204" s="288">
        <v>-2409.2469999999998</v>
      </c>
      <c r="S204" s="289">
        <v>594067.03937599994</v>
      </c>
      <c r="T204" s="288">
        <v>-3.8820000000000001</v>
      </c>
      <c r="V204" s="189">
        <f t="shared" si="31"/>
        <v>29.219549305811309</v>
      </c>
      <c r="W204" s="188">
        <f t="shared" si="32"/>
        <v>191.41762</v>
      </c>
      <c r="X204" s="189">
        <f t="shared" si="33"/>
        <v>20.51635422006207</v>
      </c>
      <c r="Y204" s="299">
        <f t="shared" si="34"/>
        <v>134.402884</v>
      </c>
    </row>
    <row r="205" spans="1:25" ht="14.25">
      <c r="A205" s="275">
        <v>26</v>
      </c>
      <c r="B205" s="288">
        <v>60304.285587999999</v>
      </c>
      <c r="C205" s="288">
        <v>12298.30222</v>
      </c>
      <c r="D205" s="288">
        <v>165200.60800000001</v>
      </c>
      <c r="E205" s="288">
        <v>6518.1580000000004</v>
      </c>
      <c r="F205" s="288">
        <v>0</v>
      </c>
      <c r="G205" s="288">
        <v>97085.667000000001</v>
      </c>
      <c r="H205" s="288">
        <v>124158.351</v>
      </c>
      <c r="I205" s="288">
        <v>163810.89199999999</v>
      </c>
      <c r="J205" s="288">
        <v>19808.120999999999</v>
      </c>
      <c r="K205" s="288">
        <v>9728.9390000000003</v>
      </c>
      <c r="L205" s="288">
        <v>46533.703000000001</v>
      </c>
      <c r="M205" s="288">
        <v>2094.0425</v>
      </c>
      <c r="N205" s="288">
        <v>4604.8014999999996</v>
      </c>
      <c r="O205" s="289">
        <v>712145.87080799998</v>
      </c>
      <c r="P205" s="288">
        <v>-11753.782999999999</v>
      </c>
      <c r="Q205" s="288">
        <v>-6809.4430000000002</v>
      </c>
      <c r="R205" s="288">
        <v>-11688.874</v>
      </c>
      <c r="S205" s="289">
        <v>681893.770808</v>
      </c>
      <c r="T205" s="288">
        <v>0.46400000000000002</v>
      </c>
      <c r="V205" s="189">
        <f t="shared" si="31"/>
        <v>17.434398778319117</v>
      </c>
      <c r="W205" s="188">
        <f t="shared" si="32"/>
        <v>124.158351</v>
      </c>
      <c r="X205" s="189">
        <f t="shared" si="33"/>
        <v>23.002435135113586</v>
      </c>
      <c r="Y205" s="299">
        <f t="shared" si="34"/>
        <v>163.810892</v>
      </c>
    </row>
    <row r="206" spans="1:25" ht="14.25">
      <c r="A206" s="275">
        <v>27</v>
      </c>
      <c r="B206" s="288">
        <v>86476.012203999999</v>
      </c>
      <c r="C206" s="288">
        <v>17752.790315999999</v>
      </c>
      <c r="D206" s="288">
        <v>164783.584</v>
      </c>
      <c r="E206" s="288">
        <v>6584.97</v>
      </c>
      <c r="F206" s="288">
        <v>0</v>
      </c>
      <c r="G206" s="288">
        <v>152993.981</v>
      </c>
      <c r="H206" s="288">
        <v>50326.947</v>
      </c>
      <c r="I206" s="288">
        <v>168030.899</v>
      </c>
      <c r="J206" s="288">
        <v>18859.543000000001</v>
      </c>
      <c r="K206" s="288">
        <v>9003.5049999999992</v>
      </c>
      <c r="L206" s="288">
        <v>49897.112000000001</v>
      </c>
      <c r="M206" s="288">
        <v>2091.502</v>
      </c>
      <c r="N206" s="288">
        <v>4609.8230000000003</v>
      </c>
      <c r="O206" s="289">
        <v>731410.66851999995</v>
      </c>
      <c r="P206" s="288">
        <v>-3649.442</v>
      </c>
      <c r="Q206" s="288">
        <v>-5908.9830000000002</v>
      </c>
      <c r="R206" s="288">
        <v>-12713.402</v>
      </c>
      <c r="S206" s="289">
        <v>709138.84152000002</v>
      </c>
      <c r="T206" s="288">
        <v>-5.3819999999999997</v>
      </c>
      <c r="V206" s="189">
        <f t="shared" si="31"/>
        <v>6.8808057041109247</v>
      </c>
      <c r="W206" s="188">
        <f t="shared" si="32"/>
        <v>50.326946999999997</v>
      </c>
      <c r="X206" s="189">
        <f t="shared" si="33"/>
        <v>22.973536787480604</v>
      </c>
      <c r="Y206" s="299">
        <f t="shared" si="34"/>
        <v>168.03089900000001</v>
      </c>
    </row>
    <row r="207" spans="1:25" ht="14.25">
      <c r="A207" s="275">
        <v>28</v>
      </c>
      <c r="B207" s="288">
        <v>75605.744472000006</v>
      </c>
      <c r="C207" s="288">
        <v>9395.0210640000005</v>
      </c>
      <c r="D207" s="288">
        <v>164620.166</v>
      </c>
      <c r="E207" s="288">
        <v>7066.509</v>
      </c>
      <c r="F207" s="288">
        <v>0</v>
      </c>
      <c r="G207" s="288">
        <v>143584.29500000001</v>
      </c>
      <c r="H207" s="288">
        <v>100123.228</v>
      </c>
      <c r="I207" s="288">
        <v>163619.65299999999</v>
      </c>
      <c r="J207" s="288">
        <v>18500.810000000001</v>
      </c>
      <c r="K207" s="288">
        <v>8546.0920000000006</v>
      </c>
      <c r="L207" s="288">
        <v>50471.381000000001</v>
      </c>
      <c r="M207" s="288">
        <v>2196.9994999999999</v>
      </c>
      <c r="N207" s="288">
        <v>4646.6705000000002</v>
      </c>
      <c r="O207" s="289">
        <v>748376.56953600002</v>
      </c>
      <c r="P207" s="288">
        <v>-13159.531999999999</v>
      </c>
      <c r="Q207" s="288">
        <v>-5739.3789999999999</v>
      </c>
      <c r="R207" s="288">
        <v>-8983.9529999999995</v>
      </c>
      <c r="S207" s="289">
        <v>720493.70553599996</v>
      </c>
      <c r="T207" s="288">
        <v>0.128</v>
      </c>
      <c r="V207" s="189">
        <f t="shared" si="31"/>
        <v>13.378722968582149</v>
      </c>
      <c r="W207" s="188">
        <f t="shared" si="32"/>
        <v>100.123228</v>
      </c>
      <c r="X207" s="189">
        <f t="shared" si="33"/>
        <v>21.863278416298577</v>
      </c>
      <c r="Y207" s="299">
        <f t="shared" si="34"/>
        <v>163.619653</v>
      </c>
    </row>
    <row r="208" spans="1:25" ht="14.25">
      <c r="A208" s="275">
        <v>29</v>
      </c>
      <c r="B208" s="288">
        <v>68074.144195999994</v>
      </c>
      <c r="C208" s="288">
        <v>6566.9263639999999</v>
      </c>
      <c r="D208" s="288">
        <v>164591.79</v>
      </c>
      <c r="E208" s="288">
        <v>7497.5060000000003</v>
      </c>
      <c r="F208" s="288">
        <v>0</v>
      </c>
      <c r="G208" s="288">
        <v>142958.50599999999</v>
      </c>
      <c r="H208" s="288">
        <v>143479.19899999999</v>
      </c>
      <c r="I208" s="288">
        <v>128210.56</v>
      </c>
      <c r="J208" s="288">
        <v>12411.025</v>
      </c>
      <c r="K208" s="288">
        <v>8877.4989999999998</v>
      </c>
      <c r="L208" s="288">
        <v>52217.682999999997</v>
      </c>
      <c r="M208" s="288">
        <v>2228.2849999999999</v>
      </c>
      <c r="N208" s="288">
        <v>4807.2259999999997</v>
      </c>
      <c r="O208" s="289">
        <v>741920.34956</v>
      </c>
      <c r="P208" s="288">
        <v>-10297.773999999999</v>
      </c>
      <c r="Q208" s="288">
        <v>-3976.9059999999999</v>
      </c>
      <c r="R208" s="288">
        <v>-17603.705999999998</v>
      </c>
      <c r="S208" s="289">
        <v>710041.96355999995</v>
      </c>
      <c r="T208" s="288">
        <v>-1.7729999999999999</v>
      </c>
      <c r="V208" s="189">
        <f t="shared" si="31"/>
        <v>19.338895217672778</v>
      </c>
      <c r="W208" s="188">
        <f t="shared" si="32"/>
        <v>143.47919899999999</v>
      </c>
      <c r="X208" s="189">
        <f t="shared" si="33"/>
        <v>17.280906242298919</v>
      </c>
      <c r="Y208" s="299">
        <f t="shared" si="34"/>
        <v>128.21055999999999</v>
      </c>
    </row>
    <row r="209" spans="1:25" ht="14.25">
      <c r="A209" s="275">
        <v>30</v>
      </c>
      <c r="B209" s="288">
        <v>63300.038530999998</v>
      </c>
      <c r="C209" s="288">
        <v>6573.0800289999997</v>
      </c>
      <c r="D209" s="288">
        <v>164804.61499999999</v>
      </c>
      <c r="E209" s="288">
        <v>7189.0169999999998</v>
      </c>
      <c r="F209" s="288">
        <v>0</v>
      </c>
      <c r="G209" s="288">
        <v>142727.02100000001</v>
      </c>
      <c r="H209" s="288">
        <v>136872.791</v>
      </c>
      <c r="I209" s="288">
        <v>140264.20000000001</v>
      </c>
      <c r="J209" s="288">
        <v>13031.067999999999</v>
      </c>
      <c r="K209" s="288">
        <v>9275.0040000000008</v>
      </c>
      <c r="L209" s="288">
        <v>51887.038999999997</v>
      </c>
      <c r="M209" s="288">
        <v>2145.2184999999999</v>
      </c>
      <c r="N209" s="288">
        <v>4848.1665000000003</v>
      </c>
      <c r="O209" s="289">
        <v>742917.25855999999</v>
      </c>
      <c r="P209" s="288">
        <v>-13480.66</v>
      </c>
      <c r="Q209" s="288">
        <v>-5810.5290000000005</v>
      </c>
      <c r="R209" s="288">
        <v>-26564.228999999999</v>
      </c>
      <c r="S209" s="289">
        <v>697061.84056000004</v>
      </c>
      <c r="T209" s="288">
        <v>-0.35599999999999998</v>
      </c>
      <c r="V209" s="189">
        <f t="shared" si="31"/>
        <v>18.423692466816718</v>
      </c>
      <c r="W209" s="188">
        <f t="shared" si="32"/>
        <v>136.87279100000001</v>
      </c>
      <c r="X209" s="189">
        <f t="shared" si="33"/>
        <v>18.88019135157457</v>
      </c>
      <c r="Y209" s="299">
        <f t="shared" si="34"/>
        <v>140.26420000000002</v>
      </c>
    </row>
    <row r="210" spans="1:25" ht="14.25">
      <c r="A210" s="275">
        <v>31</v>
      </c>
      <c r="B210" s="288">
        <v>55413.202147999997</v>
      </c>
      <c r="C210" s="288">
        <v>7750.2792600000002</v>
      </c>
      <c r="D210" s="288">
        <v>164881.899</v>
      </c>
      <c r="E210" s="288">
        <v>5942.7089999999998</v>
      </c>
      <c r="F210" s="288">
        <v>0</v>
      </c>
      <c r="G210" s="288">
        <v>120674.60400000001</v>
      </c>
      <c r="H210" s="288">
        <v>116113.137</v>
      </c>
      <c r="I210" s="288">
        <v>123837.89599999999</v>
      </c>
      <c r="J210" s="288">
        <v>7621.2659999999996</v>
      </c>
      <c r="K210" s="288">
        <v>10940.504000000001</v>
      </c>
      <c r="L210" s="288">
        <v>49739.002999999997</v>
      </c>
      <c r="M210" s="288">
        <v>2111.5994999999998</v>
      </c>
      <c r="N210" s="288">
        <v>4791.2905000000001</v>
      </c>
      <c r="O210" s="289">
        <v>669817.38940800005</v>
      </c>
      <c r="P210" s="288">
        <v>-13360.078</v>
      </c>
      <c r="Q210" s="288">
        <v>-5872.0889999999999</v>
      </c>
      <c r="R210" s="288">
        <v>-27346.420999999998</v>
      </c>
      <c r="S210" s="289">
        <v>623238.80140800006</v>
      </c>
      <c r="T210" s="288">
        <v>-2.093</v>
      </c>
      <c r="V210" s="189">
        <f t="shared" si="31"/>
        <v>17.335043675504373</v>
      </c>
      <c r="W210" s="188">
        <f t="shared" si="32"/>
        <v>116.11313700000001</v>
      </c>
      <c r="X210" s="189">
        <f t="shared" si="33"/>
        <v>18.488307105530772</v>
      </c>
      <c r="Y210" s="299">
        <f t="shared" si="34"/>
        <v>123.83789599999999</v>
      </c>
    </row>
    <row r="211" spans="1:25">
      <c r="G211">
        <f>MAX(G180:G210)</f>
        <v>161384.383</v>
      </c>
      <c r="H211" s="44">
        <f>MAX(H180:H210)</f>
        <v>191417.62</v>
      </c>
      <c r="I211" s="44">
        <f>MAX(I180:I210)</f>
        <v>195383.99299999999</v>
      </c>
    </row>
    <row r="212" spans="1:25" ht="14.25">
      <c r="I212" s="44"/>
      <c r="V212" s="296"/>
      <c r="W212" s="297"/>
      <c r="X212" s="296"/>
      <c r="Y212" s="298"/>
    </row>
    <row r="215" spans="1:25">
      <c r="A215" s="166" t="s">
        <v>31</v>
      </c>
      <c r="B215" s="321" t="s">
        <v>251</v>
      </c>
      <c r="C215" s="322"/>
      <c r="D215" s="322"/>
      <c r="E215" s="322"/>
      <c r="F215" s="322"/>
      <c r="G215" s="322"/>
      <c r="H215" s="322"/>
      <c r="I215" s="322"/>
      <c r="J215" s="322"/>
      <c r="K215" s="322"/>
      <c r="L215" s="322"/>
      <c r="M215" s="322"/>
      <c r="N215" s="322"/>
      <c r="O215" s="322"/>
      <c r="P215" s="322"/>
      <c r="Q215" s="322"/>
      <c r="R215" s="322"/>
      <c r="S215" s="322"/>
      <c r="T215" s="322"/>
    </row>
    <row r="216" spans="1:25">
      <c r="A216" s="166" t="s">
        <v>105</v>
      </c>
      <c r="B216" s="323" t="s">
        <v>98</v>
      </c>
      <c r="C216" s="324"/>
      <c r="D216" s="324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  <c r="T216" s="324"/>
    </row>
    <row r="217" spans="1:25">
      <c r="A217" s="166" t="s">
        <v>106</v>
      </c>
      <c r="B217" s="325" t="s">
        <v>120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</row>
    <row r="218" spans="1:25">
      <c r="A218" s="170" t="s">
        <v>107</v>
      </c>
      <c r="B218" s="301" t="s">
        <v>2</v>
      </c>
      <c r="C218" s="301" t="s">
        <v>81</v>
      </c>
      <c r="D218" s="301" t="s">
        <v>3</v>
      </c>
      <c r="E218" s="301" t="s">
        <v>4</v>
      </c>
      <c r="F218" s="301" t="s">
        <v>95</v>
      </c>
      <c r="G218" s="301" t="s">
        <v>11</v>
      </c>
      <c r="H218" s="301" t="s">
        <v>5</v>
      </c>
      <c r="I218" s="301" t="s">
        <v>6</v>
      </c>
      <c r="J218" s="301" t="s">
        <v>7</v>
      </c>
      <c r="K218" s="301" t="s">
        <v>8</v>
      </c>
      <c r="L218" s="301" t="s">
        <v>9</v>
      </c>
      <c r="M218" s="301" t="s">
        <v>69</v>
      </c>
      <c r="N218" s="301" t="s">
        <v>70</v>
      </c>
      <c r="O218" s="185" t="s">
        <v>10</v>
      </c>
      <c r="P218" s="301" t="s">
        <v>121</v>
      </c>
      <c r="Q218" s="301" t="s">
        <v>97</v>
      </c>
      <c r="R218" s="301" t="s">
        <v>122</v>
      </c>
      <c r="S218" s="185" t="s">
        <v>123</v>
      </c>
      <c r="T218" s="301" t="s">
        <v>233</v>
      </c>
      <c r="V218" s="187" t="s">
        <v>124</v>
      </c>
    </row>
    <row r="219" spans="1:25" ht="14.25">
      <c r="A219" s="170" t="s">
        <v>119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86"/>
      <c r="P219" s="274"/>
      <c r="Q219" s="274"/>
      <c r="R219" s="274"/>
      <c r="S219" s="186"/>
      <c r="T219" s="274"/>
      <c r="V219" s="188"/>
    </row>
    <row r="220" spans="1:25" ht="14.25">
      <c r="A220" s="275">
        <v>1</v>
      </c>
      <c r="B220" s="288">
        <v>1.8811370000000001</v>
      </c>
      <c r="C220" s="288">
        <v>0.72253000000000001</v>
      </c>
      <c r="D220" s="288">
        <v>6.86402</v>
      </c>
      <c r="E220" s="288">
        <v>0.24229999999999999</v>
      </c>
      <c r="F220" s="288">
        <v>0</v>
      </c>
      <c r="G220" s="288">
        <v>3.5202360000000001</v>
      </c>
      <c r="H220" s="288">
        <v>9.9563170000000003</v>
      </c>
      <c r="I220" s="288">
        <v>3.6600000000000001E-4</v>
      </c>
      <c r="J220" s="288">
        <v>0.61668699999999999</v>
      </c>
      <c r="K220" s="288">
        <v>0.44663799999999998</v>
      </c>
      <c r="L220" s="288">
        <v>1.593893</v>
      </c>
      <c r="M220" s="288">
        <v>9.1152499999999997E-2</v>
      </c>
      <c r="N220" s="288">
        <v>0.19166649999999999</v>
      </c>
      <c r="O220" s="289">
        <v>26.126943000000001</v>
      </c>
      <c r="P220" s="288">
        <v>-0.46860099999999999</v>
      </c>
      <c r="Q220" s="288">
        <v>-0.28546500000000002</v>
      </c>
      <c r="R220" s="288">
        <v>0.124512</v>
      </c>
      <c r="S220" s="289">
        <v>25.497388999999998</v>
      </c>
      <c r="T220" s="288">
        <v>4.7699999999999999E-4</v>
      </c>
      <c r="V220" s="189">
        <f>IFERROR(H220/O220*100,"")</f>
        <v>38.10747013150371</v>
      </c>
    </row>
    <row r="221" spans="1:25" ht="14.25">
      <c r="A221" s="275">
        <v>2</v>
      </c>
      <c r="B221" s="288">
        <v>1.7628035040000001</v>
      </c>
      <c r="C221" s="288">
        <v>0.56668200000000002</v>
      </c>
      <c r="D221" s="288">
        <v>6.8679259999999998</v>
      </c>
      <c r="E221" s="288">
        <v>0.24176800000000001</v>
      </c>
      <c r="F221" s="288">
        <v>0</v>
      </c>
      <c r="G221" s="288">
        <v>3.0508479999999998</v>
      </c>
      <c r="H221" s="288">
        <v>9.8863389999999995</v>
      </c>
      <c r="I221" s="288">
        <v>3.3700000000000001E-4</v>
      </c>
      <c r="J221" s="288">
        <v>0.60706599999999999</v>
      </c>
      <c r="K221" s="288">
        <v>0.45762399999999998</v>
      </c>
      <c r="L221" s="288">
        <v>1.509423</v>
      </c>
      <c r="M221" s="288">
        <v>9.0474499999999999E-2</v>
      </c>
      <c r="N221" s="288">
        <v>0.19058549999999999</v>
      </c>
      <c r="O221" s="289">
        <v>25.231876503999999</v>
      </c>
      <c r="P221" s="288">
        <v>-0.95110600000000001</v>
      </c>
      <c r="Q221" s="288">
        <v>-0.286719</v>
      </c>
      <c r="R221" s="288">
        <v>0.142231</v>
      </c>
      <c r="S221" s="289">
        <v>24.136282504</v>
      </c>
      <c r="T221" s="288">
        <v>-8.7000000000000001E-5</v>
      </c>
      <c r="V221" s="189">
        <f t="shared" ref="V221:V243" si="35">IFERROR(H221/O221*100,"")</f>
        <v>39.181941138752492</v>
      </c>
    </row>
    <row r="222" spans="1:25" ht="14.25">
      <c r="A222" s="275">
        <v>3</v>
      </c>
      <c r="B222" s="288">
        <v>1.042113955</v>
      </c>
      <c r="C222" s="288">
        <v>0.72473904499999997</v>
      </c>
      <c r="D222" s="288">
        <v>6.8719669999999997</v>
      </c>
      <c r="E222" s="288">
        <v>0.241784</v>
      </c>
      <c r="F222" s="288">
        <v>0</v>
      </c>
      <c r="G222" s="288">
        <v>3.084104</v>
      </c>
      <c r="H222" s="288">
        <v>9.93581</v>
      </c>
      <c r="I222" s="288">
        <v>3.7800000000000003E-4</v>
      </c>
      <c r="J222" s="288">
        <v>0.54823900000000003</v>
      </c>
      <c r="K222" s="288">
        <v>0.46554800000000002</v>
      </c>
      <c r="L222" s="288">
        <v>1.3433060000000001</v>
      </c>
      <c r="M222" s="288">
        <v>8.9094499999999993E-2</v>
      </c>
      <c r="N222" s="288">
        <v>0.1883235</v>
      </c>
      <c r="O222" s="289">
        <v>24.535406999999999</v>
      </c>
      <c r="P222" s="288">
        <v>-1.7086300000000001</v>
      </c>
      <c r="Q222" s="288">
        <v>-0.267235</v>
      </c>
      <c r="R222" s="288">
        <v>0.41334900000000002</v>
      </c>
      <c r="S222" s="289">
        <v>22.972891000000001</v>
      </c>
      <c r="T222" s="288">
        <v>2.4000000000000001E-5</v>
      </c>
      <c r="V222" s="189">
        <f t="shared" si="35"/>
        <v>40.495802657767207</v>
      </c>
    </row>
    <row r="223" spans="1:25" ht="14.25">
      <c r="A223" s="275">
        <v>4</v>
      </c>
      <c r="B223" s="288">
        <v>0.89178442400000002</v>
      </c>
      <c r="C223" s="288">
        <v>0.78459857600000005</v>
      </c>
      <c r="D223" s="288">
        <v>6.876017</v>
      </c>
      <c r="E223" s="288">
        <v>0.241595</v>
      </c>
      <c r="F223" s="288">
        <v>0</v>
      </c>
      <c r="G223" s="288">
        <v>2.9364340000000002</v>
      </c>
      <c r="H223" s="288">
        <v>9.9329839999999994</v>
      </c>
      <c r="I223" s="288">
        <v>3.4400000000000001E-4</v>
      </c>
      <c r="J223" s="288">
        <v>0.475827</v>
      </c>
      <c r="K223" s="288">
        <v>0.45480999999999999</v>
      </c>
      <c r="L223" s="288">
        <v>1.2264569999999999</v>
      </c>
      <c r="M223" s="288">
        <v>8.23855E-2</v>
      </c>
      <c r="N223" s="288">
        <v>0.18167150000000001</v>
      </c>
      <c r="O223" s="289">
        <v>24.084907999999999</v>
      </c>
      <c r="P223" s="288">
        <v>-1.76258</v>
      </c>
      <c r="Q223" s="288">
        <v>-0.26680399999999999</v>
      </c>
      <c r="R223" s="288">
        <v>0.195329</v>
      </c>
      <c r="S223" s="289">
        <v>22.250852999999999</v>
      </c>
      <c r="T223" s="288">
        <v>5.1E-5</v>
      </c>
      <c r="V223" s="189">
        <f t="shared" si="35"/>
        <v>41.241527681982426</v>
      </c>
    </row>
    <row r="224" spans="1:25" ht="14.25">
      <c r="A224" s="275">
        <v>5</v>
      </c>
      <c r="B224" s="288">
        <v>0.70509932799999997</v>
      </c>
      <c r="C224" s="288">
        <v>0.78202467200000003</v>
      </c>
      <c r="D224" s="288">
        <v>6.8781350000000003</v>
      </c>
      <c r="E224" s="288">
        <v>0.241673</v>
      </c>
      <c r="F224" s="288">
        <v>0</v>
      </c>
      <c r="G224" s="288">
        <v>2.689962</v>
      </c>
      <c r="H224" s="288">
        <v>9.8680450000000004</v>
      </c>
      <c r="I224" s="288">
        <v>3.28E-4</v>
      </c>
      <c r="J224" s="288">
        <v>0.36898700000000001</v>
      </c>
      <c r="K224" s="288">
        <v>0.42688999999999999</v>
      </c>
      <c r="L224" s="288">
        <v>1.126965</v>
      </c>
      <c r="M224" s="288">
        <v>7.9936999999999994E-2</v>
      </c>
      <c r="N224" s="288">
        <v>0.17508000000000001</v>
      </c>
      <c r="O224" s="289">
        <v>23.343126000000002</v>
      </c>
      <c r="P224" s="288">
        <v>-1.869877</v>
      </c>
      <c r="Q224" s="288">
        <v>-0.26680199999999998</v>
      </c>
      <c r="R224" s="288">
        <v>0.61835399999999996</v>
      </c>
      <c r="S224" s="289">
        <v>21.824801000000001</v>
      </c>
      <c r="T224" s="288">
        <v>-2.2900000000000001E-4</v>
      </c>
      <c r="V224" s="189">
        <f t="shared" si="35"/>
        <v>42.273879685180127</v>
      </c>
    </row>
    <row r="225" spans="1:22" ht="14.25">
      <c r="A225" s="275">
        <v>6</v>
      </c>
      <c r="B225" s="288">
        <v>0.46699901599999999</v>
      </c>
      <c r="C225" s="288">
        <v>0.85918498399999998</v>
      </c>
      <c r="D225" s="288">
        <v>6.8882859999999999</v>
      </c>
      <c r="E225" s="288">
        <v>0.241647</v>
      </c>
      <c r="F225" s="288">
        <v>0</v>
      </c>
      <c r="G225" s="288">
        <v>2.7408220000000001</v>
      </c>
      <c r="H225" s="288">
        <v>9.8080569999999998</v>
      </c>
      <c r="I225" s="288">
        <v>3.86E-4</v>
      </c>
      <c r="J225" s="288">
        <v>0.28075299999999997</v>
      </c>
      <c r="K225" s="288">
        <v>0.43590600000000002</v>
      </c>
      <c r="L225" s="288">
        <v>1.1573119999999999</v>
      </c>
      <c r="M225" s="288">
        <v>7.9005500000000006E-2</v>
      </c>
      <c r="N225" s="288">
        <v>0.1735855</v>
      </c>
      <c r="O225" s="289">
        <v>23.131944000000001</v>
      </c>
      <c r="P225" s="288">
        <v>-2.2495470000000002</v>
      </c>
      <c r="Q225" s="288">
        <v>-0.26680399999999999</v>
      </c>
      <c r="R225" s="288">
        <v>0.88973000000000002</v>
      </c>
      <c r="S225" s="289">
        <v>21.505323000000001</v>
      </c>
      <c r="T225" s="288">
        <v>1.05E-4</v>
      </c>
      <c r="V225" s="189">
        <f t="shared" si="35"/>
        <v>42.40048739526604</v>
      </c>
    </row>
    <row r="226" spans="1:22" ht="14.25">
      <c r="A226" s="275">
        <v>7</v>
      </c>
      <c r="B226" s="288">
        <v>0.486931536</v>
      </c>
      <c r="C226" s="288">
        <v>0.88237826399999997</v>
      </c>
      <c r="D226" s="288">
        <v>6.890371</v>
      </c>
      <c r="E226" s="288">
        <v>0.241478</v>
      </c>
      <c r="F226" s="288">
        <v>0</v>
      </c>
      <c r="G226" s="288">
        <v>2.9555370000000001</v>
      </c>
      <c r="H226" s="288">
        <v>9.6194179999999996</v>
      </c>
      <c r="I226" s="288">
        <v>7.9199999999999995E-4</v>
      </c>
      <c r="J226" s="288">
        <v>0.20161899999999999</v>
      </c>
      <c r="K226" s="288">
        <v>0.43323600000000001</v>
      </c>
      <c r="L226" s="288">
        <v>1.1551979999999999</v>
      </c>
      <c r="M226" s="288">
        <v>7.8960000000000002E-2</v>
      </c>
      <c r="N226" s="288">
        <v>0.17241500000000001</v>
      </c>
      <c r="O226" s="289">
        <v>23.118333799999998</v>
      </c>
      <c r="P226" s="288">
        <v>-2.3049019999999998</v>
      </c>
      <c r="Q226" s="288">
        <v>-0.26684600000000003</v>
      </c>
      <c r="R226" s="288">
        <v>1.1791180000000001</v>
      </c>
      <c r="S226" s="289">
        <v>21.725703800000002</v>
      </c>
      <c r="T226" s="288">
        <v>-5.1E-5</v>
      </c>
      <c r="V226" s="189">
        <f t="shared" si="35"/>
        <v>41.609477928725127</v>
      </c>
    </row>
    <row r="227" spans="1:22" ht="14.25">
      <c r="A227" s="275">
        <v>8</v>
      </c>
      <c r="B227" s="288">
        <v>0.54120619999999997</v>
      </c>
      <c r="C227" s="288">
        <v>0.87327520000000003</v>
      </c>
      <c r="D227" s="288">
        <v>6.8947950000000002</v>
      </c>
      <c r="E227" s="288">
        <v>0.24134700000000001</v>
      </c>
      <c r="F227" s="288">
        <v>0</v>
      </c>
      <c r="G227" s="288">
        <v>2.997992</v>
      </c>
      <c r="H227" s="288">
        <v>9.5772069999999996</v>
      </c>
      <c r="I227" s="288">
        <v>5.9866999999999997E-2</v>
      </c>
      <c r="J227" s="288">
        <v>9.0019000000000002E-2</v>
      </c>
      <c r="K227" s="288">
        <v>0.426676</v>
      </c>
      <c r="L227" s="288">
        <v>1.153912</v>
      </c>
      <c r="M227" s="288">
        <v>8.0654500000000004E-2</v>
      </c>
      <c r="N227" s="288">
        <v>0.17595749999999999</v>
      </c>
      <c r="O227" s="289">
        <v>23.112908399999998</v>
      </c>
      <c r="P227" s="288">
        <v>-2.220011</v>
      </c>
      <c r="Q227" s="288">
        <v>-0.26727899999999999</v>
      </c>
      <c r="R227" s="288">
        <v>1.031814</v>
      </c>
      <c r="S227" s="289">
        <v>21.657432400000001</v>
      </c>
      <c r="T227" s="288">
        <v>-4.1E-5</v>
      </c>
      <c r="V227" s="189">
        <f t="shared" si="35"/>
        <v>41.43661556673672</v>
      </c>
    </row>
    <row r="228" spans="1:22" ht="14.25">
      <c r="A228" s="275">
        <v>9</v>
      </c>
      <c r="B228" s="288">
        <v>0.522824752</v>
      </c>
      <c r="C228" s="288">
        <v>0.58249745600000002</v>
      </c>
      <c r="D228" s="288">
        <v>6.8969379999999996</v>
      </c>
      <c r="E228" s="288">
        <v>0.24110300000000001</v>
      </c>
      <c r="F228" s="288">
        <v>0</v>
      </c>
      <c r="G228" s="288">
        <v>2.1817850000000001</v>
      </c>
      <c r="H228" s="288">
        <v>8.7741600000000002</v>
      </c>
      <c r="I228" s="288">
        <v>2.2867459999999999</v>
      </c>
      <c r="J228" s="288">
        <v>8.1939999999999999E-3</v>
      </c>
      <c r="K228" s="288">
        <v>0.38229099999999999</v>
      </c>
      <c r="L228" s="288">
        <v>1.110493</v>
      </c>
      <c r="M228" s="288">
        <v>8.0153500000000003E-2</v>
      </c>
      <c r="N228" s="288">
        <v>0.1761585</v>
      </c>
      <c r="O228" s="289">
        <v>23.243344208</v>
      </c>
      <c r="P228" s="288">
        <v>-2.261816</v>
      </c>
      <c r="Q228" s="288">
        <v>-0.28658800000000001</v>
      </c>
      <c r="R228" s="288">
        <v>0.84918899999999997</v>
      </c>
      <c r="S228" s="289">
        <v>21.544129208000001</v>
      </c>
      <c r="T228" s="288">
        <v>-1.271E-3</v>
      </c>
      <c r="V228" s="189">
        <f t="shared" si="35"/>
        <v>37.749129047360022</v>
      </c>
    </row>
    <row r="229" spans="1:22" ht="14.25">
      <c r="A229" s="275">
        <v>10</v>
      </c>
      <c r="B229" s="288">
        <v>0.46601574800000001</v>
      </c>
      <c r="C229" s="288">
        <v>0.59132785200000004</v>
      </c>
      <c r="D229" s="288">
        <v>6.903524</v>
      </c>
      <c r="E229" s="288">
        <v>0.24104300000000001</v>
      </c>
      <c r="F229" s="288">
        <v>0</v>
      </c>
      <c r="G229" s="288">
        <v>1.4775720000000001</v>
      </c>
      <c r="H229" s="288">
        <v>6.3609309999999999</v>
      </c>
      <c r="I229" s="288">
        <v>7.5090570000000003</v>
      </c>
      <c r="J229" s="288">
        <v>0.16200400000000001</v>
      </c>
      <c r="K229" s="288">
        <v>0.38331100000000001</v>
      </c>
      <c r="L229" s="288">
        <v>1.0237560000000001</v>
      </c>
      <c r="M229" s="288">
        <v>7.7505000000000004E-2</v>
      </c>
      <c r="N229" s="288">
        <v>0.17077200000000001</v>
      </c>
      <c r="O229" s="289">
        <v>25.366818599999998</v>
      </c>
      <c r="P229" s="288">
        <v>-3.0140889999999998</v>
      </c>
      <c r="Q229" s="288">
        <v>-0.28749599999999997</v>
      </c>
      <c r="R229" s="288">
        <v>0.226692</v>
      </c>
      <c r="S229" s="289">
        <v>22.291925599999999</v>
      </c>
      <c r="T229" s="288">
        <v>2.0699999999999999E-4</v>
      </c>
      <c r="V229" s="189">
        <f t="shared" si="35"/>
        <v>25.075793304249828</v>
      </c>
    </row>
    <row r="230" spans="1:22" ht="14.25">
      <c r="A230" s="275">
        <v>11</v>
      </c>
      <c r="B230" s="288">
        <v>0.32310309999999998</v>
      </c>
      <c r="C230" s="288">
        <v>0.50127270000000002</v>
      </c>
      <c r="D230" s="288">
        <v>6.9003779999999999</v>
      </c>
      <c r="E230" s="288">
        <v>0.24168200000000001</v>
      </c>
      <c r="F230" s="288">
        <v>0</v>
      </c>
      <c r="G230" s="288">
        <v>0.59475999999999996</v>
      </c>
      <c r="H230" s="288">
        <v>5.0507220000000004</v>
      </c>
      <c r="I230" s="288">
        <v>10.050653000000001</v>
      </c>
      <c r="J230" s="288">
        <v>1.0313540000000001</v>
      </c>
      <c r="K230" s="288">
        <v>0.38796700000000001</v>
      </c>
      <c r="L230" s="288">
        <v>0.96508499999999997</v>
      </c>
      <c r="M230" s="288">
        <v>7.9482999999999998E-2</v>
      </c>
      <c r="N230" s="288">
        <v>0.16860800000000001</v>
      </c>
      <c r="O230" s="289">
        <v>26.295067800000002</v>
      </c>
      <c r="P230" s="288">
        <v>-3.457659</v>
      </c>
      <c r="Q230" s="288">
        <v>-0.30702299999999999</v>
      </c>
      <c r="R230" s="288">
        <v>0.64978000000000002</v>
      </c>
      <c r="S230" s="289">
        <v>23.180165800000001</v>
      </c>
      <c r="T230" s="288">
        <v>-4.7800000000000002E-4</v>
      </c>
      <c r="V230" s="189">
        <f t="shared" si="35"/>
        <v>19.207868328827811</v>
      </c>
    </row>
    <row r="231" spans="1:22" ht="14.25">
      <c r="A231" s="275">
        <v>12</v>
      </c>
      <c r="B231" s="288">
        <v>0.24570703299999999</v>
      </c>
      <c r="C231" s="288">
        <v>0.51154176699999998</v>
      </c>
      <c r="D231" s="288">
        <v>6.9008820000000002</v>
      </c>
      <c r="E231" s="288">
        <v>0.241843</v>
      </c>
      <c r="F231" s="288">
        <v>0</v>
      </c>
      <c r="G231" s="288">
        <v>0.41669</v>
      </c>
      <c r="H231" s="288">
        <v>4.5511210000000002</v>
      </c>
      <c r="I231" s="288">
        <v>11.555936000000001</v>
      </c>
      <c r="J231" s="288">
        <v>1.5518590000000001</v>
      </c>
      <c r="K231" s="288">
        <v>0.38087700000000002</v>
      </c>
      <c r="L231" s="288">
        <v>0.96491800000000005</v>
      </c>
      <c r="M231" s="288">
        <v>8.0944500000000003E-2</v>
      </c>
      <c r="N231" s="288">
        <v>0.16881450000000001</v>
      </c>
      <c r="O231" s="289">
        <v>27.571133799999998</v>
      </c>
      <c r="P231" s="288">
        <v>-3.6180189999999999</v>
      </c>
      <c r="Q231" s="288">
        <v>-0.30728100000000003</v>
      </c>
      <c r="R231" s="288">
        <v>0.19525200000000001</v>
      </c>
      <c r="S231" s="289">
        <v>23.841085799999998</v>
      </c>
      <c r="T231" s="288">
        <v>-1.3140000000000001E-3</v>
      </c>
      <c r="V231" s="189">
        <f t="shared" si="35"/>
        <v>16.506832954399577</v>
      </c>
    </row>
    <row r="232" spans="1:22" ht="14.25">
      <c r="A232" s="275">
        <v>13</v>
      </c>
      <c r="B232" s="288">
        <v>0.23323128700000001</v>
      </c>
      <c r="C232" s="288">
        <v>0.51090991299999999</v>
      </c>
      <c r="D232" s="288">
        <v>6.9003329999999998</v>
      </c>
      <c r="E232" s="288">
        <v>0.24163699999999999</v>
      </c>
      <c r="F232" s="288">
        <v>0</v>
      </c>
      <c r="G232" s="288">
        <v>0.39926499999999998</v>
      </c>
      <c r="H232" s="288">
        <v>4.3480210000000001</v>
      </c>
      <c r="I232" s="288">
        <v>12.744861999999999</v>
      </c>
      <c r="J232" s="288">
        <v>1.5956220000000001</v>
      </c>
      <c r="K232" s="288">
        <v>0.37218299999999999</v>
      </c>
      <c r="L232" s="288">
        <v>0.96449300000000004</v>
      </c>
      <c r="M232" s="288">
        <v>8.00535E-2</v>
      </c>
      <c r="N232" s="288">
        <v>0.1698025</v>
      </c>
      <c r="O232" s="289">
        <v>28.560413199999999</v>
      </c>
      <c r="P232" s="288">
        <v>-3.6082879999999999</v>
      </c>
      <c r="Q232" s="288">
        <v>-0.30749799999999999</v>
      </c>
      <c r="R232" s="288">
        <v>-6.4515000000000003E-2</v>
      </c>
      <c r="S232" s="289">
        <v>24.580112199999999</v>
      </c>
      <c r="T232" s="288">
        <v>-9.6000000000000002E-5</v>
      </c>
      <c r="V232" s="189">
        <f t="shared" si="35"/>
        <v>15.223942908501058</v>
      </c>
    </row>
    <row r="233" spans="1:22" ht="14.25">
      <c r="A233" s="275">
        <v>14</v>
      </c>
      <c r="B233" s="288">
        <v>0.21143279200000001</v>
      </c>
      <c r="C233" s="288">
        <v>0.51059107999999997</v>
      </c>
      <c r="D233" s="288">
        <v>6.8959080000000004</v>
      </c>
      <c r="E233" s="288">
        <v>0.241282</v>
      </c>
      <c r="F233" s="288">
        <v>0</v>
      </c>
      <c r="G233" s="288">
        <v>0.44118000000000002</v>
      </c>
      <c r="H233" s="288">
        <v>4.2808890000000002</v>
      </c>
      <c r="I233" s="288">
        <v>14.410410000000001</v>
      </c>
      <c r="J233" s="288">
        <v>1.606239</v>
      </c>
      <c r="K233" s="288">
        <v>0.37302999999999997</v>
      </c>
      <c r="L233" s="288">
        <v>0.96464899999999998</v>
      </c>
      <c r="M233" s="288">
        <v>7.9827499999999996E-2</v>
      </c>
      <c r="N233" s="288">
        <v>0.17129449999999999</v>
      </c>
      <c r="O233" s="289">
        <v>30.186732872</v>
      </c>
      <c r="P233" s="288">
        <v>-3.6647880000000002</v>
      </c>
      <c r="Q233" s="288">
        <v>-0.30732500000000001</v>
      </c>
      <c r="R233" s="288">
        <v>-0.394847</v>
      </c>
      <c r="S233" s="289">
        <v>25.819772872000001</v>
      </c>
      <c r="T233" s="288">
        <v>-4.6999999999999997E-5</v>
      </c>
      <c r="V233" s="189">
        <f t="shared" si="35"/>
        <v>14.18135913598911</v>
      </c>
    </row>
    <row r="234" spans="1:22" ht="14.25">
      <c r="A234" s="275">
        <v>15</v>
      </c>
      <c r="B234" s="288">
        <v>0.15564810400000001</v>
      </c>
      <c r="C234" s="288">
        <v>0.54377788000000005</v>
      </c>
      <c r="D234" s="288">
        <v>6.8916740000000001</v>
      </c>
      <c r="E234" s="288">
        <v>0.24162900000000001</v>
      </c>
      <c r="F234" s="288">
        <v>0</v>
      </c>
      <c r="G234" s="288">
        <v>0.42862</v>
      </c>
      <c r="H234" s="288">
        <v>4.0676610000000002</v>
      </c>
      <c r="I234" s="288">
        <v>15.186404</v>
      </c>
      <c r="J234" s="288">
        <v>1.5801940000000001</v>
      </c>
      <c r="K234" s="288">
        <v>0.37308999999999998</v>
      </c>
      <c r="L234" s="288">
        <v>0.965754</v>
      </c>
      <c r="M234" s="288">
        <v>8.0297499999999994E-2</v>
      </c>
      <c r="N234" s="288">
        <v>0.17070550000000001</v>
      </c>
      <c r="O234" s="289">
        <v>30.685454984</v>
      </c>
      <c r="P234" s="288">
        <v>-3.7096460000000002</v>
      </c>
      <c r="Q234" s="288">
        <v>-0.30749799999999999</v>
      </c>
      <c r="R234" s="288">
        <v>-0.28495599999999999</v>
      </c>
      <c r="S234" s="289">
        <v>26.383354984</v>
      </c>
      <c r="T234" s="288">
        <v>1.5999999999999999E-5</v>
      </c>
      <c r="V234" s="189">
        <f t="shared" si="35"/>
        <v>13.25599050794899</v>
      </c>
    </row>
    <row r="235" spans="1:22" ht="14.25">
      <c r="A235" s="275">
        <v>16</v>
      </c>
      <c r="B235" s="288">
        <v>0.12147139999999999</v>
      </c>
      <c r="C235" s="288">
        <v>0.57604316799999999</v>
      </c>
      <c r="D235" s="288">
        <v>6.8860939999999999</v>
      </c>
      <c r="E235" s="288">
        <v>0.24171899999999999</v>
      </c>
      <c r="F235" s="288">
        <v>0</v>
      </c>
      <c r="G235" s="288">
        <v>0.40031899999999998</v>
      </c>
      <c r="H235" s="288">
        <v>4.1753609999999997</v>
      </c>
      <c r="I235" s="288">
        <v>14.734465</v>
      </c>
      <c r="J235" s="288">
        <v>1.5808869999999999</v>
      </c>
      <c r="K235" s="288">
        <v>0.33923399999999998</v>
      </c>
      <c r="L235" s="288">
        <v>0.96339900000000001</v>
      </c>
      <c r="M235" s="288">
        <v>7.9477999999999993E-2</v>
      </c>
      <c r="N235" s="288">
        <v>0.17152600000000001</v>
      </c>
      <c r="O235" s="289">
        <v>30.269996568</v>
      </c>
      <c r="P235" s="288">
        <v>-3.5639150000000002</v>
      </c>
      <c r="Q235" s="288">
        <v>-0.30753999999999998</v>
      </c>
      <c r="R235" s="288">
        <v>-0.33210699999999999</v>
      </c>
      <c r="S235" s="289">
        <v>26.066434567999998</v>
      </c>
      <c r="T235" s="288">
        <v>1.2999999999999999E-5</v>
      </c>
      <c r="V235" s="189">
        <f t="shared" si="35"/>
        <v>13.79372802577055</v>
      </c>
    </row>
    <row r="236" spans="1:22" ht="14.25">
      <c r="A236" s="275">
        <v>17</v>
      </c>
      <c r="B236" s="288">
        <v>0.17740576899999999</v>
      </c>
      <c r="C236" s="288">
        <v>0.50025607100000002</v>
      </c>
      <c r="D236" s="288">
        <v>6.8852289999999998</v>
      </c>
      <c r="E236" s="288">
        <v>0.24162600000000001</v>
      </c>
      <c r="F236" s="288">
        <v>0</v>
      </c>
      <c r="G236" s="288">
        <v>0.45471200000000001</v>
      </c>
      <c r="H236" s="288">
        <v>4.5990270000000004</v>
      </c>
      <c r="I236" s="288">
        <v>13.562935</v>
      </c>
      <c r="J236" s="288">
        <v>1.5614349999999999</v>
      </c>
      <c r="K236" s="288">
        <v>0.33221000000000001</v>
      </c>
      <c r="L236" s="288">
        <v>0.97755800000000004</v>
      </c>
      <c r="M236" s="288">
        <v>7.9452999999999996E-2</v>
      </c>
      <c r="N236" s="288">
        <v>0.17240900000000001</v>
      </c>
      <c r="O236" s="289">
        <v>29.544255840000002</v>
      </c>
      <c r="P236" s="288">
        <v>-3.3304140000000002</v>
      </c>
      <c r="Q236" s="288">
        <v>-0.30745499999999998</v>
      </c>
      <c r="R236" s="288">
        <v>-1.0817999999999999E-2</v>
      </c>
      <c r="S236" s="289">
        <v>25.895568839999999</v>
      </c>
      <c r="T236" s="288">
        <v>-3.3500000000000001E-4</v>
      </c>
      <c r="V236" s="189">
        <f t="shared" si="35"/>
        <v>15.566569098597407</v>
      </c>
    </row>
    <row r="237" spans="1:22" ht="14.25">
      <c r="A237" s="275">
        <v>18</v>
      </c>
      <c r="B237" s="288">
        <v>0.26902374400000001</v>
      </c>
      <c r="C237" s="288">
        <v>0.41588925599999998</v>
      </c>
      <c r="D237" s="288">
        <v>6.8781080000000001</v>
      </c>
      <c r="E237" s="288">
        <v>0.24185100000000001</v>
      </c>
      <c r="F237" s="288">
        <v>0</v>
      </c>
      <c r="G237" s="288">
        <v>0.59188300000000005</v>
      </c>
      <c r="H237" s="288">
        <v>6.4740630000000001</v>
      </c>
      <c r="I237" s="288">
        <v>13.588049</v>
      </c>
      <c r="J237" s="288">
        <v>1.6071759999999999</v>
      </c>
      <c r="K237" s="288">
        <v>0.31756499999999999</v>
      </c>
      <c r="L237" s="288">
        <v>1.002286</v>
      </c>
      <c r="M237" s="288">
        <v>8.0463499999999993E-2</v>
      </c>
      <c r="N237" s="288">
        <v>0.1813485</v>
      </c>
      <c r="O237" s="289">
        <v>31.647705999999999</v>
      </c>
      <c r="P237" s="288">
        <v>-3.145562</v>
      </c>
      <c r="Q237" s="288">
        <v>-0.30745400000000001</v>
      </c>
      <c r="R237" s="288">
        <v>-1.910218</v>
      </c>
      <c r="S237" s="289">
        <v>26.284472000000001</v>
      </c>
      <c r="T237" s="288">
        <v>-6.5099999999999999E-4</v>
      </c>
      <c r="V237" s="189">
        <f t="shared" si="35"/>
        <v>20.456658059197089</v>
      </c>
    </row>
    <row r="238" spans="1:22" ht="14.25">
      <c r="A238" s="275">
        <v>19</v>
      </c>
      <c r="B238" s="288">
        <v>0.48303677099999998</v>
      </c>
      <c r="C238" s="288">
        <v>0.36857802899999997</v>
      </c>
      <c r="D238" s="288">
        <v>6.873354</v>
      </c>
      <c r="E238" s="288">
        <v>0.24190300000000001</v>
      </c>
      <c r="F238" s="288">
        <v>0</v>
      </c>
      <c r="G238" s="288">
        <v>1.2981670000000001</v>
      </c>
      <c r="H238" s="288">
        <v>8.5844009999999997</v>
      </c>
      <c r="I238" s="288">
        <v>10.880725</v>
      </c>
      <c r="J238" s="288">
        <v>1.6424240000000001</v>
      </c>
      <c r="K238" s="288">
        <v>0.35628100000000001</v>
      </c>
      <c r="L238" s="288">
        <v>1.0706640000000001</v>
      </c>
      <c r="M238" s="288">
        <v>8.0529500000000004E-2</v>
      </c>
      <c r="N238" s="288">
        <v>0.18231449999999999</v>
      </c>
      <c r="O238" s="289">
        <v>32.0623778</v>
      </c>
      <c r="P238" s="288">
        <v>-2.729142</v>
      </c>
      <c r="Q238" s="288">
        <v>-0.30741099999999999</v>
      </c>
      <c r="R238" s="288">
        <v>-2.3908160000000001</v>
      </c>
      <c r="S238" s="289">
        <v>26.635008800000001</v>
      </c>
      <c r="T238" s="288">
        <v>-2.8600000000000001E-4</v>
      </c>
      <c r="V238" s="189">
        <f t="shared" si="35"/>
        <v>26.774062278063482</v>
      </c>
    </row>
    <row r="239" spans="1:22" ht="14.25">
      <c r="A239" s="275">
        <v>20</v>
      </c>
      <c r="B239" s="288">
        <v>1.391526029</v>
      </c>
      <c r="C239" s="288">
        <v>0.359186371</v>
      </c>
      <c r="D239" s="288">
        <v>6.8685929999999997</v>
      </c>
      <c r="E239" s="288">
        <v>0.24193600000000001</v>
      </c>
      <c r="F239" s="288">
        <v>0</v>
      </c>
      <c r="G239" s="288">
        <v>2.487752</v>
      </c>
      <c r="H239" s="288">
        <v>8.9572730000000007</v>
      </c>
      <c r="I239" s="288">
        <v>6.6157500000000002</v>
      </c>
      <c r="J239" s="288">
        <v>1.547085</v>
      </c>
      <c r="K239" s="288">
        <v>0.38577400000000001</v>
      </c>
      <c r="L239" s="288">
        <v>1.429433</v>
      </c>
      <c r="M239" s="288">
        <v>8.5415500000000005E-2</v>
      </c>
      <c r="N239" s="288">
        <v>0.19090750000000001</v>
      </c>
      <c r="O239" s="289">
        <v>30.560631399999998</v>
      </c>
      <c r="P239" s="288">
        <v>-1.852136</v>
      </c>
      <c r="Q239" s="288">
        <v>-0.30762800000000001</v>
      </c>
      <c r="R239" s="288">
        <v>-1.3209249999999999</v>
      </c>
      <c r="S239" s="289">
        <v>27.0799424</v>
      </c>
      <c r="T239" s="288">
        <v>1.049E-3</v>
      </c>
      <c r="V239" s="189">
        <f t="shared" si="35"/>
        <v>29.309842727922174</v>
      </c>
    </row>
    <row r="240" spans="1:22" ht="14.25">
      <c r="A240" s="275">
        <v>21</v>
      </c>
      <c r="B240" s="288">
        <v>2.6004150680000002</v>
      </c>
      <c r="C240" s="288">
        <v>0.74481253199999997</v>
      </c>
      <c r="D240" s="288">
        <v>6.8735580000000001</v>
      </c>
      <c r="E240" s="288">
        <v>0.24219399999999999</v>
      </c>
      <c r="F240" s="288">
        <v>0</v>
      </c>
      <c r="G240" s="288">
        <v>4.0396070000000002</v>
      </c>
      <c r="H240" s="288">
        <v>10.09337</v>
      </c>
      <c r="I240" s="288">
        <v>1.1960390000000001</v>
      </c>
      <c r="J240" s="288">
        <v>0.99392100000000005</v>
      </c>
      <c r="K240" s="288">
        <v>0.42324899999999999</v>
      </c>
      <c r="L240" s="288">
        <v>1.696283</v>
      </c>
      <c r="M240" s="288">
        <v>8.9247999999999994E-2</v>
      </c>
      <c r="N240" s="288">
        <v>0.20080500000000001</v>
      </c>
      <c r="O240" s="289">
        <v>29.193501600000001</v>
      </c>
      <c r="P240" s="288">
        <v>-0.16622700000000001</v>
      </c>
      <c r="Q240" s="288">
        <v>-0.30697799999999997</v>
      </c>
      <c r="R240" s="288">
        <v>-0.85563900000000004</v>
      </c>
      <c r="S240" s="289">
        <v>27.864657600000001</v>
      </c>
      <c r="T240" s="288">
        <v>3.8000000000000002E-4</v>
      </c>
      <c r="V240" s="189">
        <f t="shared" si="35"/>
        <v>34.57402999577139</v>
      </c>
    </row>
    <row r="241" spans="1:22" ht="14.25">
      <c r="A241" s="275">
        <v>22</v>
      </c>
      <c r="B241" s="288">
        <v>2.8182689999999999</v>
      </c>
      <c r="C241" s="288">
        <v>1.2566900000000001</v>
      </c>
      <c r="D241" s="288">
        <v>6.8776120000000001</v>
      </c>
      <c r="E241" s="288">
        <v>0.27174999999999999</v>
      </c>
      <c r="F241" s="288">
        <v>0</v>
      </c>
      <c r="G241" s="288">
        <v>5.0088780000000002</v>
      </c>
      <c r="H241" s="288">
        <v>10.348877999999999</v>
      </c>
      <c r="I241" s="288">
        <v>9.0790000000000003E-3</v>
      </c>
      <c r="J241" s="288">
        <v>0.62671299999999996</v>
      </c>
      <c r="K241" s="288">
        <v>0.45353500000000002</v>
      </c>
      <c r="L241" s="288">
        <v>1.7604329999999999</v>
      </c>
      <c r="M241" s="288">
        <v>8.9512499999999995E-2</v>
      </c>
      <c r="N241" s="288">
        <v>0.2032545</v>
      </c>
      <c r="O241" s="289">
        <v>29.724603999999999</v>
      </c>
      <c r="P241" s="288">
        <v>-1.506E-3</v>
      </c>
      <c r="Q241" s="288">
        <v>-0.28792899999999999</v>
      </c>
      <c r="R241" s="288">
        <v>-1.5775000000000001E-2</v>
      </c>
      <c r="S241" s="289">
        <v>29.419394</v>
      </c>
      <c r="T241" s="288">
        <v>-1.2300000000000001E-4</v>
      </c>
      <c r="V241" s="189">
        <f t="shared" si="35"/>
        <v>34.815864998571548</v>
      </c>
    </row>
    <row r="242" spans="1:22" ht="14.25">
      <c r="A242" s="275">
        <v>23</v>
      </c>
      <c r="B242" s="288">
        <v>2.2847</v>
      </c>
      <c r="C242" s="288">
        <v>1.21288</v>
      </c>
      <c r="D242" s="288">
        <v>6.8835170000000003</v>
      </c>
      <c r="E242" s="288">
        <v>0.241789</v>
      </c>
      <c r="F242" s="288">
        <v>0</v>
      </c>
      <c r="G242" s="288">
        <v>4.6146779999999996</v>
      </c>
      <c r="H242" s="288">
        <v>10.880777999999999</v>
      </c>
      <c r="I242" s="288">
        <v>5.8440000000000002E-3</v>
      </c>
      <c r="J242" s="288">
        <v>0.58719100000000002</v>
      </c>
      <c r="K242" s="288">
        <v>0.45900000000000002</v>
      </c>
      <c r="L242" s="288">
        <v>1.785512</v>
      </c>
      <c r="M242" s="288">
        <v>8.9275499999999994E-2</v>
      </c>
      <c r="N242" s="288">
        <v>0.2018375</v>
      </c>
      <c r="O242" s="289">
        <v>29.247001999999998</v>
      </c>
      <c r="P242" s="288">
        <v>-1.6496E-2</v>
      </c>
      <c r="Q242" s="288">
        <v>-0.22342999999999999</v>
      </c>
      <c r="R242" s="288">
        <v>-0.268293</v>
      </c>
      <c r="S242" s="289">
        <v>28.738783000000002</v>
      </c>
      <c r="T242" s="288">
        <v>-3.3799999999999998E-4</v>
      </c>
      <c r="V242" s="189">
        <f t="shared" si="35"/>
        <v>37.203054179707031</v>
      </c>
    </row>
    <row r="243" spans="1:22" ht="14.25">
      <c r="A243" s="275">
        <v>24</v>
      </c>
      <c r="B243" s="288">
        <v>2.0616439999999998</v>
      </c>
      <c r="C243" s="288">
        <v>0.73381700000000005</v>
      </c>
      <c r="D243" s="288">
        <v>6.8836009999999996</v>
      </c>
      <c r="E243" s="288">
        <v>0.23894499999999999</v>
      </c>
      <c r="F243" s="288">
        <v>0</v>
      </c>
      <c r="G243" s="288">
        <v>3.9414579999999999</v>
      </c>
      <c r="H243" s="288">
        <v>11.286787</v>
      </c>
      <c r="I243" s="288">
        <v>3.1319999999999998E-3</v>
      </c>
      <c r="J243" s="288">
        <v>0.58443999999999996</v>
      </c>
      <c r="K243" s="288">
        <v>0.43471900000000002</v>
      </c>
      <c r="L243" s="288">
        <v>1.7967930000000001</v>
      </c>
      <c r="M243" s="288">
        <v>8.9084499999999997E-2</v>
      </c>
      <c r="N243" s="288">
        <v>0.20229849999999999</v>
      </c>
      <c r="O243" s="289">
        <v>28.256719</v>
      </c>
      <c r="P243" s="288">
        <v>-9.4509999999999993E-3</v>
      </c>
      <c r="Q243" s="288">
        <v>-0.30002400000000001</v>
      </c>
      <c r="R243" s="288">
        <v>-1.075688</v>
      </c>
      <c r="S243" s="289">
        <v>26.871556000000002</v>
      </c>
      <c r="T243" s="288">
        <v>-8.5700000000000001E-4</v>
      </c>
      <c r="V243" s="189">
        <f t="shared" si="35"/>
        <v>39.9437280740202</v>
      </c>
    </row>
    <row r="244" spans="1:22" ht="14.25">
      <c r="V244" s="189" t="str">
        <f t="shared" ref="V244:V246" si="36">IFERROR(G244/N244*100,"")</f>
        <v/>
      </c>
    </row>
    <row r="245" spans="1:22" ht="14.25">
      <c r="V245" s="189" t="str">
        <f t="shared" si="36"/>
        <v/>
      </c>
    </row>
    <row r="246" spans="1:22" ht="14.25">
      <c r="V246" s="189" t="str">
        <f t="shared" si="36"/>
        <v/>
      </c>
    </row>
    <row r="248" spans="1:22">
      <c r="A248" s="241"/>
      <c r="B248" s="241" t="s">
        <v>30</v>
      </c>
      <c r="C248" s="242" t="s">
        <v>219</v>
      </c>
      <c r="D248" s="242" t="s">
        <v>220</v>
      </c>
      <c r="E248" s="242" t="s">
        <v>221</v>
      </c>
      <c r="F248" s="242" t="s">
        <v>222</v>
      </c>
      <c r="G248" s="242" t="s">
        <v>224</v>
      </c>
      <c r="H248" s="242" t="s">
        <v>225</v>
      </c>
      <c r="I248" s="242" t="s">
        <v>226</v>
      </c>
      <c r="J248" s="242" t="s">
        <v>227</v>
      </c>
      <c r="K248" s="242" t="s">
        <v>229</v>
      </c>
      <c r="L248" s="242" t="s">
        <v>230</v>
      </c>
      <c r="M248" s="242" t="s">
        <v>232</v>
      </c>
      <c r="N248" s="242" t="s">
        <v>234</v>
      </c>
      <c r="O248" s="242" t="s">
        <v>240</v>
      </c>
    </row>
    <row r="249" spans="1:22">
      <c r="A249" s="241"/>
      <c r="B249" s="241" t="s">
        <v>106</v>
      </c>
      <c r="C249" s="242" t="s">
        <v>174</v>
      </c>
      <c r="D249" s="242" t="s">
        <v>174</v>
      </c>
      <c r="E249" s="242" t="s">
        <v>174</v>
      </c>
      <c r="F249" s="242" t="s">
        <v>174</v>
      </c>
      <c r="G249" s="242" t="s">
        <v>174</v>
      </c>
      <c r="H249" s="242" t="s">
        <v>174</v>
      </c>
      <c r="I249" s="242" t="s">
        <v>174</v>
      </c>
      <c r="J249" s="242" t="s">
        <v>174</v>
      </c>
      <c r="K249" s="242" t="s">
        <v>174</v>
      </c>
      <c r="L249" s="242" t="s">
        <v>174</v>
      </c>
      <c r="M249" s="242" t="s">
        <v>174</v>
      </c>
      <c r="N249" s="242" t="s">
        <v>174</v>
      </c>
      <c r="O249" s="242" t="s">
        <v>174</v>
      </c>
    </row>
    <row r="250" spans="1:22">
      <c r="A250" s="241" t="s">
        <v>167</v>
      </c>
      <c r="B250" s="241" t="s">
        <v>168</v>
      </c>
      <c r="C250" s="243"/>
      <c r="D250" s="243"/>
      <c r="E250" s="243"/>
      <c r="F250" s="243"/>
      <c r="G250" s="243"/>
      <c r="H250" s="243"/>
      <c r="I250" s="243"/>
      <c r="J250" s="243"/>
      <c r="K250" s="243"/>
      <c r="L250" s="243"/>
      <c r="M250" s="243"/>
      <c r="N250" s="243"/>
      <c r="O250" s="243"/>
    </row>
    <row r="251" spans="1:22">
      <c r="A251" s="327" t="s">
        <v>4</v>
      </c>
      <c r="B251" s="244" t="s">
        <v>158</v>
      </c>
      <c r="C251" s="290">
        <v>150479.72640000001</v>
      </c>
      <c r="D251" s="290">
        <v>151746.71904</v>
      </c>
      <c r="E251" s="290">
        <v>82945.08</v>
      </c>
      <c r="F251" s="290"/>
      <c r="G251" s="290"/>
      <c r="H251" s="290">
        <v>44229.519359999998</v>
      </c>
      <c r="I251" s="290">
        <v>2399.2876799999999</v>
      </c>
      <c r="J251" s="290"/>
      <c r="K251" s="290"/>
      <c r="L251" s="290"/>
      <c r="M251" s="290"/>
      <c r="N251" s="290"/>
      <c r="O251" s="290"/>
    </row>
    <row r="252" spans="1:22">
      <c r="A252" s="320"/>
      <c r="B252" s="244" t="s">
        <v>159</v>
      </c>
      <c r="C252" s="290">
        <v>239685.37151999999</v>
      </c>
      <c r="D252" s="290">
        <v>233710.70783999999</v>
      </c>
      <c r="E252" s="290">
        <v>277796.06303999998</v>
      </c>
      <c r="F252" s="290">
        <v>215783.35295999999</v>
      </c>
      <c r="G252" s="290">
        <v>206585.62943999999</v>
      </c>
      <c r="H252" s="290">
        <v>214921.95551999999</v>
      </c>
      <c r="I252" s="290">
        <v>197523.13152</v>
      </c>
      <c r="J252" s="290">
        <v>202400.67744</v>
      </c>
      <c r="K252" s="290">
        <v>207906.6624</v>
      </c>
      <c r="L252" s="290">
        <v>202452.00287999999</v>
      </c>
      <c r="M252" s="290">
        <v>180304.60224000001</v>
      </c>
      <c r="N252" s="290">
        <v>197767.57824</v>
      </c>
      <c r="O252" s="290">
        <v>212014.56672</v>
      </c>
    </row>
    <row r="253" spans="1:22">
      <c r="A253" s="244" t="s">
        <v>95</v>
      </c>
      <c r="B253" s="244" t="s">
        <v>171</v>
      </c>
      <c r="C253" s="290"/>
      <c r="D253" s="290"/>
      <c r="E253" s="290"/>
      <c r="F253" s="290"/>
      <c r="G253" s="290"/>
      <c r="H253" s="290"/>
      <c r="I253" s="290"/>
      <c r="J253" s="290">
        <v>7.6999999999999996E-4</v>
      </c>
      <c r="K253" s="290"/>
      <c r="L253" s="290"/>
      <c r="M253" s="290">
        <v>7.6999999999999996E-4</v>
      </c>
      <c r="N253" s="290"/>
      <c r="O253" s="290">
        <v>7.6999999999999996E-4</v>
      </c>
    </row>
    <row r="254" spans="1:22">
      <c r="A254" s="244" t="s">
        <v>11</v>
      </c>
      <c r="B254" s="244" t="s">
        <v>160</v>
      </c>
      <c r="C254" s="290">
        <v>1616205.26691</v>
      </c>
      <c r="D254" s="290">
        <v>1569094.1377900001</v>
      </c>
      <c r="E254" s="290">
        <v>1278072.12371</v>
      </c>
      <c r="F254" s="290">
        <v>864827.06539</v>
      </c>
      <c r="G254" s="290">
        <v>967532.72950999998</v>
      </c>
      <c r="H254" s="290">
        <v>1020591.27526</v>
      </c>
      <c r="I254" s="290">
        <v>585354.34157000005</v>
      </c>
      <c r="J254" s="290">
        <v>613558.12029999995</v>
      </c>
      <c r="K254" s="290">
        <v>553104.88737999997</v>
      </c>
      <c r="L254" s="290">
        <v>550460.09186000004</v>
      </c>
      <c r="M254" s="290">
        <v>589105.93770000001</v>
      </c>
      <c r="N254" s="290">
        <v>985793.78610000003</v>
      </c>
      <c r="O254" s="290">
        <v>1058891.3923599999</v>
      </c>
    </row>
    <row r="255" spans="1:22">
      <c r="A255" s="318" t="s">
        <v>9</v>
      </c>
      <c r="B255" s="244" t="s">
        <v>161</v>
      </c>
      <c r="C255" s="290">
        <v>15681.1505</v>
      </c>
      <c r="D255" s="290">
        <v>23782.034</v>
      </c>
      <c r="E255" s="290">
        <v>16909.665000000001</v>
      </c>
      <c r="F255" s="290">
        <v>13939.333000000001</v>
      </c>
      <c r="G255" s="290">
        <v>17946.605500000001</v>
      </c>
      <c r="H255" s="290">
        <v>37437.396999999997</v>
      </c>
      <c r="I255" s="290">
        <v>27578.665000000001</v>
      </c>
      <c r="J255" s="290">
        <v>23325.037499999999</v>
      </c>
      <c r="K255" s="290">
        <v>16032.9305</v>
      </c>
      <c r="L255" s="290">
        <v>27876.6005</v>
      </c>
      <c r="M255" s="290">
        <v>30063.4015</v>
      </c>
      <c r="N255" s="290">
        <v>32785.801500000001</v>
      </c>
      <c r="O255" s="290">
        <v>19449.7755</v>
      </c>
    </row>
    <row r="256" spans="1:22">
      <c r="A256" s="319"/>
      <c r="B256" s="244" t="s">
        <v>162</v>
      </c>
      <c r="C256" s="290">
        <v>451065.22632000002</v>
      </c>
      <c r="D256" s="290">
        <v>500681.29499999998</v>
      </c>
      <c r="E256" s="290">
        <v>441418.01652</v>
      </c>
      <c r="F256" s="290">
        <v>347767.93692000001</v>
      </c>
      <c r="G256" s="290">
        <v>407151.36864</v>
      </c>
      <c r="H256" s="290">
        <v>582645.81420000002</v>
      </c>
      <c r="I256" s="290">
        <v>470249.33867999999</v>
      </c>
      <c r="J256" s="290">
        <v>403441.27055999998</v>
      </c>
      <c r="K256" s="290">
        <v>314051.4486</v>
      </c>
      <c r="L256" s="290">
        <v>456668.95752</v>
      </c>
      <c r="M256" s="290">
        <v>495362.29320000001</v>
      </c>
      <c r="N256" s="290">
        <v>506055.64464000001</v>
      </c>
      <c r="O256" s="290">
        <v>485332.16976000002</v>
      </c>
    </row>
    <row r="257" spans="1:17">
      <c r="A257" s="320"/>
      <c r="B257" s="244" t="s">
        <v>163</v>
      </c>
      <c r="C257" s="290">
        <v>549.39868000000001</v>
      </c>
      <c r="D257" s="290">
        <v>431.47973999999999</v>
      </c>
      <c r="E257" s="290">
        <v>584.59504000000004</v>
      </c>
      <c r="F257" s="290">
        <v>460.57900000000001</v>
      </c>
      <c r="G257" s="290">
        <v>526.92547999999999</v>
      </c>
      <c r="H257" s="290">
        <v>1152.3975</v>
      </c>
      <c r="I257" s="290">
        <v>651.02664000000004</v>
      </c>
      <c r="J257" s="290">
        <v>382.40273999999999</v>
      </c>
      <c r="K257" s="290">
        <v>551.95227999999997</v>
      </c>
      <c r="L257" s="290">
        <v>434.18191999999999</v>
      </c>
      <c r="M257" s="290">
        <v>450.74232000000001</v>
      </c>
      <c r="N257" s="290">
        <v>477.41946000000002</v>
      </c>
      <c r="O257" s="290">
        <v>282.62804</v>
      </c>
    </row>
    <row r="258" spans="1:17">
      <c r="A258" s="318" t="s">
        <v>70</v>
      </c>
      <c r="B258" s="244" t="s">
        <v>164</v>
      </c>
      <c r="C258" s="290">
        <v>1.9E-3</v>
      </c>
      <c r="D258" s="290">
        <v>0.1976</v>
      </c>
      <c r="E258" s="290">
        <v>3.8E-3</v>
      </c>
      <c r="F258" s="290"/>
      <c r="G258" s="290"/>
      <c r="H258" s="290"/>
      <c r="I258" s="290">
        <v>0.23845</v>
      </c>
      <c r="J258" s="290">
        <v>9.5E-4</v>
      </c>
      <c r="K258" s="290">
        <v>0.11115</v>
      </c>
      <c r="L258" s="290"/>
      <c r="M258" s="290">
        <v>4.3700000000000003E-2</v>
      </c>
      <c r="N258" s="290">
        <v>15639.7322</v>
      </c>
      <c r="O258" s="290">
        <v>31437.875</v>
      </c>
    </row>
    <row r="259" spans="1:17">
      <c r="A259" s="319"/>
      <c r="B259" s="244" t="s">
        <v>165</v>
      </c>
      <c r="C259" s="290">
        <v>14905.5744</v>
      </c>
      <c r="D259" s="290">
        <v>15188.09196</v>
      </c>
      <c r="E259" s="290">
        <v>15692.07696</v>
      </c>
      <c r="F259" s="290">
        <v>12577.957200000001</v>
      </c>
      <c r="G259" s="290">
        <v>15619.97904</v>
      </c>
      <c r="H259" s="290">
        <v>13919.050080000001</v>
      </c>
      <c r="I259" s="290">
        <v>12744.46488</v>
      </c>
      <c r="J259" s="290">
        <v>9707.9290799999999</v>
      </c>
      <c r="K259" s="290">
        <v>9226.3564800000004</v>
      </c>
      <c r="L259" s="290">
        <v>8779.0454399999999</v>
      </c>
      <c r="M259" s="290">
        <v>12819.74028</v>
      </c>
      <c r="N259" s="290">
        <v>14975.195879999999</v>
      </c>
      <c r="O259" s="290">
        <v>14923.031999999999</v>
      </c>
    </row>
    <row r="260" spans="1:17">
      <c r="A260" s="320"/>
      <c r="B260" s="244" t="s">
        <v>166</v>
      </c>
      <c r="C260" s="290">
        <v>10125.596879999999</v>
      </c>
      <c r="D260" s="290">
        <v>10252.085279999999</v>
      </c>
      <c r="E260" s="290">
        <v>10315.3128</v>
      </c>
      <c r="F260" s="290">
        <v>8818.14768</v>
      </c>
      <c r="G260" s="290">
        <v>8913.0338400000001</v>
      </c>
      <c r="H260" s="290">
        <v>9918.7598400000006</v>
      </c>
      <c r="I260" s="290">
        <v>6290.3148000000001</v>
      </c>
      <c r="J260" s="290">
        <v>4682.2214400000003</v>
      </c>
      <c r="K260" s="290">
        <v>4245.7154399999999</v>
      </c>
      <c r="L260" s="290">
        <v>7455.6993599999996</v>
      </c>
      <c r="M260" s="290">
        <v>9351.1224000000002</v>
      </c>
      <c r="N260" s="290">
        <v>10136.51568</v>
      </c>
      <c r="O260" s="290">
        <v>10892.81928</v>
      </c>
    </row>
    <row r="261" spans="1:17">
      <c r="A261" s="291" t="s">
        <v>15</v>
      </c>
      <c r="B261" s="292"/>
      <c r="C261" s="293">
        <v>2498697.3135099998</v>
      </c>
      <c r="D261" s="293">
        <v>2504886.7482500002</v>
      </c>
      <c r="E261" s="293">
        <v>2123732.9368699999</v>
      </c>
      <c r="F261" s="293">
        <v>1464174.37215</v>
      </c>
      <c r="G261" s="293">
        <v>1624276.2714499999</v>
      </c>
      <c r="H261" s="293">
        <v>1924816.16876</v>
      </c>
      <c r="I261" s="293">
        <v>1302790.8092199999</v>
      </c>
      <c r="J261" s="293">
        <v>1257497.66078</v>
      </c>
      <c r="K261" s="293">
        <v>1105120.0642299999</v>
      </c>
      <c r="L261" s="293">
        <v>1254126.5794800001</v>
      </c>
      <c r="M261" s="293">
        <v>1317457.88411</v>
      </c>
      <c r="N261" s="293">
        <v>1763631.6736999999</v>
      </c>
      <c r="O261" s="293">
        <v>1833224.2594300001</v>
      </c>
    </row>
    <row r="262" spans="1:17">
      <c r="Q262" s="44">
        <f>(O261-C261)/C261*100</f>
        <v>-26.632799838616243</v>
      </c>
    </row>
  </sheetData>
  <sortState xmlns:xlrd2="http://schemas.microsoft.com/office/spreadsheetml/2017/richdata2" ref="H50:J61">
    <sortCondition descending="1" ref="J50:J61"/>
  </sortState>
  <mergeCells count="13">
    <mergeCell ref="A258:A260"/>
    <mergeCell ref="A255:A257"/>
    <mergeCell ref="B4:J4"/>
    <mergeCell ref="B5:J5"/>
    <mergeCell ref="B115:Z115"/>
    <mergeCell ref="B116:Z116"/>
    <mergeCell ref="A251:A252"/>
    <mergeCell ref="B175:T175"/>
    <mergeCell ref="B176:T176"/>
    <mergeCell ref="B177:T177"/>
    <mergeCell ref="B215:T215"/>
    <mergeCell ref="B216:T216"/>
    <mergeCell ref="B217:T217"/>
  </mergeCells>
  <conditionalFormatting sqref="V220:V246">
    <cfRule type="cellIs" dxfId="2" priority="4" operator="equal">
      <formula>$V$176</formula>
    </cfRule>
  </conditionalFormatting>
  <conditionalFormatting sqref="V180:V210">
    <cfRule type="cellIs" dxfId="1" priority="2" operator="equal">
      <formula>$V$176</formula>
    </cfRule>
  </conditionalFormatting>
  <conditionalFormatting sqref="X180:X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zoomScale="93" workbookViewId="0">
      <selection activeCell="B2" sqref="B2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90" customWidth="1"/>
    <col min="7" max="7" width="7.5703125" style="191" customWidth="1"/>
  </cols>
  <sheetData>
    <row r="1" spans="1:9">
      <c r="C1" s="192" t="s">
        <v>32</v>
      </c>
      <c r="D1" s="192" t="s">
        <v>33</v>
      </c>
      <c r="E1" s="192" t="s">
        <v>34</v>
      </c>
    </row>
    <row r="2" spans="1:9">
      <c r="C2" s="328" t="s">
        <v>125</v>
      </c>
      <c r="D2" s="329"/>
      <c r="E2" s="329"/>
    </row>
    <row r="3" spans="1:9">
      <c r="A3">
        <v>0</v>
      </c>
      <c r="B3" s="46">
        <v>44774</v>
      </c>
      <c r="C3" s="169">
        <v>3.5158488080869938</v>
      </c>
      <c r="D3" s="169">
        <v>16.581237981614105</v>
      </c>
      <c r="E3" s="169">
        <f>IF(C3&lt;D3,C3,D3)</f>
        <v>3.5158488080869938</v>
      </c>
      <c r="F3" s="190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2022</v>
      </c>
    </row>
    <row r="4" spans="1:9">
      <c r="A4">
        <v>1</v>
      </c>
      <c r="B4" s="46">
        <v>44775</v>
      </c>
      <c r="C4" s="169">
        <v>5.5261776980869985</v>
      </c>
      <c r="D4" s="169">
        <v>16.581237981614105</v>
      </c>
      <c r="E4" s="169">
        <f t="shared" ref="E4:E67" si="1">IF(C4&lt;D4,C4,D4)</f>
        <v>5.5261776980869985</v>
      </c>
      <c r="F4" s="190" t="str">
        <f t="shared" si="0"/>
        <v/>
      </c>
      <c r="H4" t="str">
        <f>IF(MONTH(B4)=1,IF(DAY(B4)=1,YEAR(B4),""),"")</f>
        <v/>
      </c>
      <c r="I4" s="190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44776</v>
      </c>
      <c r="C5" s="169">
        <v>1.0188386552845767</v>
      </c>
      <c r="D5" s="169">
        <v>16.581237981614105</v>
      </c>
      <c r="E5" s="169">
        <f t="shared" si="1"/>
        <v>1.0188386552845767</v>
      </c>
      <c r="F5" s="190" t="str">
        <f t="shared" si="0"/>
        <v/>
      </c>
      <c r="H5" t="str">
        <f t="shared" ref="H5:H68" si="3">IF(MONTH(B5)=1,IF(DAY(B5)=1,YEAR(B5),""),"")</f>
        <v/>
      </c>
      <c r="I5" s="190" t="str">
        <f t="shared" si="2"/>
        <v/>
      </c>
    </row>
    <row r="6" spans="1:9">
      <c r="A6">
        <v>3</v>
      </c>
      <c r="B6" s="46">
        <v>44777</v>
      </c>
      <c r="C6" s="169">
        <v>1.4412675172845775</v>
      </c>
      <c r="D6" s="169">
        <v>16.581237981614105</v>
      </c>
      <c r="E6" s="169">
        <f t="shared" si="1"/>
        <v>1.4412675172845775</v>
      </c>
      <c r="F6" s="190" t="str">
        <f t="shared" si="0"/>
        <v/>
      </c>
      <c r="H6" t="str">
        <f t="shared" si="3"/>
        <v/>
      </c>
      <c r="I6" s="190" t="str">
        <f t="shared" si="2"/>
        <v/>
      </c>
    </row>
    <row r="7" spans="1:9">
      <c r="A7">
        <v>4</v>
      </c>
      <c r="B7" s="46">
        <v>44778</v>
      </c>
      <c r="C7" s="169">
        <v>1.3329215492845761</v>
      </c>
      <c r="D7" s="169">
        <v>16.581237981614105</v>
      </c>
      <c r="E7" s="169">
        <f t="shared" si="1"/>
        <v>1.3329215492845761</v>
      </c>
      <c r="F7" s="190" t="str">
        <f t="shared" si="0"/>
        <v/>
      </c>
      <c r="H7" t="str">
        <f t="shared" si="3"/>
        <v/>
      </c>
      <c r="I7" s="190" t="str">
        <f t="shared" si="2"/>
        <v/>
      </c>
    </row>
    <row r="8" spans="1:9">
      <c r="A8">
        <v>5</v>
      </c>
      <c r="B8" s="46">
        <v>44779</v>
      </c>
      <c r="C8" s="169">
        <v>0.83663648328457563</v>
      </c>
      <c r="D8" s="169">
        <v>16.581237981614105</v>
      </c>
      <c r="E8" s="169">
        <f t="shared" si="1"/>
        <v>0.83663648328457563</v>
      </c>
      <c r="F8" s="190" t="str">
        <f t="shared" si="0"/>
        <v/>
      </c>
      <c r="H8" t="str">
        <f t="shared" si="3"/>
        <v/>
      </c>
      <c r="I8" s="190" t="str">
        <f t="shared" si="2"/>
        <v/>
      </c>
    </row>
    <row r="9" spans="1:9">
      <c r="A9">
        <v>6</v>
      </c>
      <c r="B9" s="46">
        <v>44780</v>
      </c>
      <c r="C9" s="169">
        <v>0.67314303928457597</v>
      </c>
      <c r="D9" s="169">
        <v>16.581237981614105</v>
      </c>
      <c r="E9" s="169">
        <f t="shared" si="1"/>
        <v>0.67314303928457597</v>
      </c>
      <c r="F9" s="190" t="str">
        <f t="shared" si="0"/>
        <v/>
      </c>
      <c r="H9" t="str">
        <f t="shared" si="3"/>
        <v/>
      </c>
      <c r="I9" s="190" t="str">
        <f t="shared" si="2"/>
        <v/>
      </c>
    </row>
    <row r="10" spans="1:9">
      <c r="A10">
        <v>7</v>
      </c>
      <c r="B10" s="46">
        <v>44781</v>
      </c>
      <c r="C10" s="169">
        <v>1.3498702392864397</v>
      </c>
      <c r="D10" s="169">
        <v>16.581237981614105</v>
      </c>
      <c r="E10" s="169">
        <f t="shared" si="1"/>
        <v>1.3498702392864397</v>
      </c>
      <c r="F10" s="190" t="str">
        <f t="shared" si="0"/>
        <v/>
      </c>
      <c r="H10" t="str">
        <f t="shared" si="3"/>
        <v/>
      </c>
      <c r="I10" s="190" t="str">
        <f t="shared" si="2"/>
        <v/>
      </c>
    </row>
    <row r="11" spans="1:9">
      <c r="A11">
        <v>8</v>
      </c>
      <c r="B11" s="46">
        <v>44782</v>
      </c>
      <c r="C11" s="169">
        <v>0.70941754728457818</v>
      </c>
      <c r="D11" s="169">
        <v>16.581237981614105</v>
      </c>
      <c r="E11" s="169">
        <f t="shared" si="1"/>
        <v>0.70941754728457818</v>
      </c>
      <c r="F11" s="190" t="str">
        <f t="shared" si="0"/>
        <v/>
      </c>
      <c r="H11" t="str">
        <f t="shared" si="3"/>
        <v/>
      </c>
      <c r="I11" s="190" t="str">
        <f t="shared" si="2"/>
        <v/>
      </c>
    </row>
    <row r="12" spans="1:9">
      <c r="A12">
        <v>9</v>
      </c>
      <c r="B12" s="46">
        <v>44783</v>
      </c>
      <c r="C12" s="169">
        <v>4.9430723089984605</v>
      </c>
      <c r="D12" s="169">
        <v>16.581237981614105</v>
      </c>
      <c r="E12" s="169">
        <f t="shared" si="1"/>
        <v>4.9430723089984605</v>
      </c>
      <c r="F12" s="190" t="str">
        <f t="shared" si="0"/>
        <v/>
      </c>
      <c r="H12" t="str">
        <f t="shared" si="3"/>
        <v/>
      </c>
      <c r="I12" s="190" t="str">
        <f t="shared" si="2"/>
        <v/>
      </c>
    </row>
    <row r="13" spans="1:9">
      <c r="A13">
        <v>10</v>
      </c>
      <c r="B13" s="46">
        <v>44784</v>
      </c>
      <c r="C13" s="169">
        <v>1.7937095069993885</v>
      </c>
      <c r="D13" s="169">
        <v>16.581237981614105</v>
      </c>
      <c r="E13" s="169">
        <f t="shared" si="1"/>
        <v>1.7937095069993885</v>
      </c>
      <c r="F13" s="190" t="str">
        <f t="shared" si="0"/>
        <v/>
      </c>
      <c r="H13" t="str">
        <f t="shared" si="3"/>
        <v/>
      </c>
      <c r="I13" s="190" t="str">
        <f t="shared" si="2"/>
        <v/>
      </c>
    </row>
    <row r="14" spans="1:9">
      <c r="A14">
        <v>11</v>
      </c>
      <c r="B14" s="46">
        <v>44785</v>
      </c>
      <c r="C14" s="169">
        <v>1.2085088429984607</v>
      </c>
      <c r="D14" s="169">
        <v>16.581237981614105</v>
      </c>
      <c r="E14" s="169">
        <f t="shared" si="1"/>
        <v>1.2085088429984607</v>
      </c>
      <c r="F14" s="190" t="str">
        <f t="shared" si="0"/>
        <v/>
      </c>
      <c r="H14" t="str">
        <f t="shared" si="3"/>
        <v/>
      </c>
      <c r="I14" s="190" t="str">
        <f t="shared" si="2"/>
        <v/>
      </c>
    </row>
    <row r="15" spans="1:9">
      <c r="A15">
        <v>12</v>
      </c>
      <c r="B15" s="46">
        <v>44786</v>
      </c>
      <c r="C15" s="169">
        <v>2.0580843149993888</v>
      </c>
      <c r="D15" s="169">
        <v>16.581237981614105</v>
      </c>
      <c r="E15" s="169">
        <f t="shared" si="1"/>
        <v>2.0580843149993888</v>
      </c>
      <c r="F15" s="190" t="str">
        <f t="shared" si="0"/>
        <v/>
      </c>
      <c r="H15" t="str">
        <f t="shared" si="3"/>
        <v/>
      </c>
      <c r="I15" s="190" t="str">
        <f t="shared" si="2"/>
        <v/>
      </c>
    </row>
    <row r="16" spans="1:9">
      <c r="A16">
        <v>13</v>
      </c>
      <c r="B16" s="46">
        <v>44787</v>
      </c>
      <c r="C16" s="169">
        <v>1.3415646249993878</v>
      </c>
      <c r="D16" s="169">
        <v>16.581237981614105</v>
      </c>
      <c r="E16" s="169">
        <f t="shared" si="1"/>
        <v>1.3415646249993878</v>
      </c>
      <c r="F16" s="190" t="str">
        <f t="shared" si="0"/>
        <v/>
      </c>
      <c r="H16" t="str">
        <f t="shared" si="3"/>
        <v/>
      </c>
      <c r="I16" s="190" t="str">
        <f t="shared" si="2"/>
        <v/>
      </c>
    </row>
    <row r="17" spans="1:10">
      <c r="A17">
        <v>14</v>
      </c>
      <c r="B17" s="46">
        <v>44788</v>
      </c>
      <c r="C17" s="169">
        <v>1.4799389209993896</v>
      </c>
      <c r="D17" s="169">
        <v>16.581237981614105</v>
      </c>
      <c r="E17" s="169">
        <f t="shared" si="1"/>
        <v>1.4799389209993896</v>
      </c>
      <c r="F17" s="190" t="str">
        <f t="shared" si="0"/>
        <v>A</v>
      </c>
      <c r="G17" s="191">
        <f>IF(DAY(B17)=15,D17,"")</f>
        <v>16.581237981614105</v>
      </c>
      <c r="H17" t="str">
        <f t="shared" si="3"/>
        <v/>
      </c>
      <c r="I17" s="190" t="str">
        <f t="shared" si="2"/>
        <v>A</v>
      </c>
      <c r="J17" s="191"/>
    </row>
    <row r="18" spans="1:10">
      <c r="A18">
        <v>15</v>
      </c>
      <c r="B18" s="46">
        <v>44789</v>
      </c>
      <c r="C18" s="169">
        <v>1.9507038109975257</v>
      </c>
      <c r="D18" s="169">
        <v>16.581237981614105</v>
      </c>
      <c r="E18" s="169">
        <f t="shared" si="1"/>
        <v>1.9507038109975257</v>
      </c>
      <c r="F18" s="190" t="str">
        <f t="shared" si="0"/>
        <v/>
      </c>
      <c r="H18" t="str">
        <f t="shared" si="3"/>
        <v/>
      </c>
      <c r="I18" s="190" t="str">
        <f t="shared" si="2"/>
        <v/>
      </c>
    </row>
    <row r="19" spans="1:10">
      <c r="A19">
        <v>16</v>
      </c>
      <c r="B19" s="46">
        <v>44790</v>
      </c>
      <c r="C19" s="169">
        <v>2.0448352808154886</v>
      </c>
      <c r="D19" s="169">
        <v>16.581237981614105</v>
      </c>
      <c r="E19" s="169">
        <f t="shared" si="1"/>
        <v>2.0448352808154886</v>
      </c>
      <c r="F19" s="190" t="str">
        <f t="shared" si="0"/>
        <v/>
      </c>
      <c r="H19" t="str">
        <f t="shared" si="3"/>
        <v/>
      </c>
      <c r="I19" s="190" t="str">
        <f t="shared" si="2"/>
        <v/>
      </c>
    </row>
    <row r="20" spans="1:10">
      <c r="A20">
        <v>17</v>
      </c>
      <c r="B20" s="46">
        <v>44791</v>
      </c>
      <c r="C20" s="169">
        <v>4.3118216648145573</v>
      </c>
      <c r="D20" s="169">
        <v>16.581237981614105</v>
      </c>
      <c r="E20" s="169">
        <f t="shared" si="1"/>
        <v>4.3118216648145573</v>
      </c>
      <c r="F20" s="190" t="str">
        <f t="shared" si="0"/>
        <v/>
      </c>
      <c r="H20" t="str">
        <f t="shared" si="3"/>
        <v/>
      </c>
      <c r="I20" s="190" t="str">
        <f t="shared" si="2"/>
        <v/>
      </c>
    </row>
    <row r="21" spans="1:10">
      <c r="A21">
        <v>18</v>
      </c>
      <c r="B21" s="46">
        <v>44792</v>
      </c>
      <c r="C21" s="169">
        <v>12.737456120815484</v>
      </c>
      <c r="D21" s="169">
        <v>16.581237981614105</v>
      </c>
      <c r="E21" s="169">
        <f t="shared" si="1"/>
        <v>12.737456120815484</v>
      </c>
      <c r="F21" s="190" t="str">
        <f t="shared" si="0"/>
        <v/>
      </c>
      <c r="H21" t="str">
        <f t="shared" si="3"/>
        <v/>
      </c>
      <c r="I21" s="190" t="str">
        <f t="shared" si="2"/>
        <v/>
      </c>
    </row>
    <row r="22" spans="1:10">
      <c r="A22">
        <v>19</v>
      </c>
      <c r="B22" s="46">
        <v>44793</v>
      </c>
      <c r="C22" s="169">
        <v>8.6795645528154886</v>
      </c>
      <c r="D22" s="169">
        <v>16.581237981614105</v>
      </c>
      <c r="E22" s="169">
        <f t="shared" si="1"/>
        <v>8.6795645528154886</v>
      </c>
      <c r="F22" s="190" t="str">
        <f t="shared" si="0"/>
        <v/>
      </c>
      <c r="H22" t="str">
        <f t="shared" si="3"/>
        <v/>
      </c>
      <c r="I22" s="190" t="str">
        <f t="shared" si="2"/>
        <v/>
      </c>
    </row>
    <row r="23" spans="1:10">
      <c r="A23">
        <v>20</v>
      </c>
      <c r="B23" s="46">
        <v>44794</v>
      </c>
      <c r="C23" s="169">
        <v>0.63787914281455593</v>
      </c>
      <c r="D23" s="169">
        <v>16.581237981614105</v>
      </c>
      <c r="E23" s="169">
        <f t="shared" si="1"/>
        <v>0.63787914281455593</v>
      </c>
      <c r="F23" s="190" t="str">
        <f t="shared" si="0"/>
        <v/>
      </c>
      <c r="H23" t="str">
        <f t="shared" si="3"/>
        <v/>
      </c>
      <c r="I23" s="190" t="str">
        <f t="shared" si="2"/>
        <v/>
      </c>
    </row>
    <row r="24" spans="1:10">
      <c r="A24">
        <v>21</v>
      </c>
      <c r="B24" s="46">
        <v>44795</v>
      </c>
      <c r="C24" s="169">
        <v>3.61111934681642</v>
      </c>
      <c r="D24" s="169">
        <v>16.581237981614105</v>
      </c>
      <c r="E24" s="169">
        <f t="shared" si="1"/>
        <v>3.61111934681642</v>
      </c>
      <c r="F24" s="190" t="str">
        <f t="shared" si="0"/>
        <v/>
      </c>
      <c r="H24" t="str">
        <f t="shared" si="3"/>
        <v/>
      </c>
      <c r="I24" s="190" t="str">
        <f t="shared" si="2"/>
        <v/>
      </c>
    </row>
    <row r="25" spans="1:10">
      <c r="A25">
        <v>22</v>
      </c>
      <c r="B25" s="46">
        <v>44796</v>
      </c>
      <c r="C25" s="169">
        <v>14.42095846081456</v>
      </c>
      <c r="D25" s="169">
        <v>16.581237981614105</v>
      </c>
      <c r="E25" s="169">
        <f t="shared" si="1"/>
        <v>14.42095846081456</v>
      </c>
      <c r="F25" s="190" t="str">
        <f t="shared" si="0"/>
        <v/>
      </c>
      <c r="H25" t="str">
        <f t="shared" si="3"/>
        <v/>
      </c>
      <c r="I25" s="190" t="str">
        <f t="shared" si="2"/>
        <v/>
      </c>
    </row>
    <row r="26" spans="1:10">
      <c r="A26">
        <v>23</v>
      </c>
      <c r="B26" s="46">
        <v>44797</v>
      </c>
      <c r="C26" s="169">
        <v>8.6421926085703387</v>
      </c>
      <c r="D26" s="169">
        <v>16.581237981614105</v>
      </c>
      <c r="E26" s="169">
        <f t="shared" si="1"/>
        <v>8.6421926085703387</v>
      </c>
      <c r="F26" s="190" t="str">
        <f t="shared" si="0"/>
        <v/>
      </c>
      <c r="H26" t="str">
        <f t="shared" si="3"/>
        <v/>
      </c>
      <c r="I26" s="190" t="str">
        <f t="shared" si="2"/>
        <v/>
      </c>
    </row>
    <row r="27" spans="1:10">
      <c r="A27">
        <v>24</v>
      </c>
      <c r="B27" s="46">
        <v>44798</v>
      </c>
      <c r="C27" s="169">
        <v>1.5996729785712704</v>
      </c>
      <c r="D27" s="169">
        <v>16.581237981614105</v>
      </c>
      <c r="E27" s="169">
        <f t="shared" si="1"/>
        <v>1.5996729785712704</v>
      </c>
      <c r="F27" s="190" t="str">
        <f t="shared" si="0"/>
        <v/>
      </c>
      <c r="H27" t="str">
        <f t="shared" si="3"/>
        <v/>
      </c>
      <c r="I27" s="190" t="str">
        <f t="shared" si="2"/>
        <v/>
      </c>
    </row>
    <row r="28" spans="1:10">
      <c r="A28">
        <v>25</v>
      </c>
      <c r="B28" s="46">
        <v>44799</v>
      </c>
      <c r="C28" s="169">
        <v>0.86446228857127061</v>
      </c>
      <c r="D28" s="169">
        <v>16.581237981614105</v>
      </c>
      <c r="E28" s="169">
        <f t="shared" si="1"/>
        <v>0.86446228857127061</v>
      </c>
      <c r="F28" s="190" t="str">
        <f t="shared" si="0"/>
        <v/>
      </c>
      <c r="H28" t="str">
        <f t="shared" si="3"/>
        <v/>
      </c>
      <c r="I28" s="190" t="str">
        <f t="shared" si="2"/>
        <v/>
      </c>
    </row>
    <row r="29" spans="1:10">
      <c r="A29">
        <v>26</v>
      </c>
      <c r="B29" s="46">
        <v>44800</v>
      </c>
      <c r="C29" s="169">
        <v>6.8627261985703409</v>
      </c>
      <c r="D29" s="169">
        <v>16.581237981614105</v>
      </c>
      <c r="E29" s="169">
        <f t="shared" si="1"/>
        <v>6.8627261985703409</v>
      </c>
      <c r="F29" s="190" t="str">
        <f t="shared" si="0"/>
        <v/>
      </c>
      <c r="H29" t="str">
        <f t="shared" si="3"/>
        <v/>
      </c>
      <c r="I29" s="190" t="str">
        <f t="shared" si="2"/>
        <v/>
      </c>
    </row>
    <row r="30" spans="1:10">
      <c r="A30">
        <v>27</v>
      </c>
      <c r="B30" s="46">
        <v>44801</v>
      </c>
      <c r="C30" s="169">
        <v>1.2790894625712717</v>
      </c>
      <c r="D30" s="169">
        <v>16.581237981614105</v>
      </c>
      <c r="E30" s="169">
        <f t="shared" si="1"/>
        <v>1.2790894625712717</v>
      </c>
      <c r="F30" s="190" t="str">
        <f t="shared" si="0"/>
        <v/>
      </c>
      <c r="H30" t="str">
        <f t="shared" si="3"/>
        <v/>
      </c>
      <c r="I30" s="190" t="str">
        <f t="shared" si="2"/>
        <v/>
      </c>
    </row>
    <row r="31" spans="1:10">
      <c r="A31">
        <v>28</v>
      </c>
      <c r="B31" s="46">
        <v>44802</v>
      </c>
      <c r="C31" s="169">
        <v>7.5367625565703422</v>
      </c>
      <c r="D31" s="169">
        <v>16.581237981614105</v>
      </c>
      <c r="E31" s="169">
        <f t="shared" si="1"/>
        <v>7.5367625565703422</v>
      </c>
      <c r="F31" s="190" t="str">
        <f t="shared" si="0"/>
        <v/>
      </c>
      <c r="H31" t="str">
        <f t="shared" si="3"/>
        <v/>
      </c>
      <c r="I31" s="190" t="str">
        <f t="shared" si="2"/>
        <v/>
      </c>
    </row>
    <row r="32" spans="1:10">
      <c r="A32">
        <v>29</v>
      </c>
      <c r="B32" s="46">
        <v>44803</v>
      </c>
      <c r="C32" s="169">
        <v>19.798910736570338</v>
      </c>
      <c r="D32" s="169">
        <v>16.581237981614105</v>
      </c>
      <c r="E32" s="169">
        <f t="shared" si="1"/>
        <v>16.581237981614105</v>
      </c>
      <c r="F32" s="190" t="str">
        <f t="shared" si="0"/>
        <v/>
      </c>
      <c r="H32" t="str">
        <f t="shared" si="3"/>
        <v/>
      </c>
      <c r="I32" s="190" t="str">
        <f t="shared" si="2"/>
        <v/>
      </c>
    </row>
    <row r="33" spans="1:9">
      <c r="A33">
        <v>30</v>
      </c>
      <c r="B33" s="46">
        <v>44804</v>
      </c>
      <c r="C33" s="169">
        <v>8.7315964332490115</v>
      </c>
      <c r="D33" s="169">
        <v>16.581237981614105</v>
      </c>
      <c r="E33" s="169">
        <f t="shared" si="1"/>
        <v>8.7315964332490115</v>
      </c>
      <c r="F33" s="190" t="str">
        <f t="shared" si="0"/>
        <v/>
      </c>
      <c r="H33" t="str">
        <f t="shared" si="3"/>
        <v/>
      </c>
      <c r="I33" s="190" t="str">
        <f t="shared" si="2"/>
        <v/>
      </c>
    </row>
    <row r="34" spans="1:9">
      <c r="A34">
        <v>31</v>
      </c>
      <c r="B34" s="46">
        <v>44805</v>
      </c>
      <c r="C34" s="169">
        <v>3.7828873652471482</v>
      </c>
      <c r="D34" s="169">
        <v>21.033168040284398</v>
      </c>
      <c r="E34" s="169">
        <f t="shared" si="1"/>
        <v>3.7828873652471482</v>
      </c>
      <c r="F34" s="190" t="str">
        <f t="shared" si="0"/>
        <v/>
      </c>
      <c r="H34" t="str">
        <f t="shared" si="3"/>
        <v/>
      </c>
      <c r="I34" s="190" t="str">
        <f t="shared" si="2"/>
        <v/>
      </c>
    </row>
    <row r="35" spans="1:9">
      <c r="A35">
        <v>32</v>
      </c>
      <c r="B35" s="46">
        <v>44806</v>
      </c>
      <c r="C35" s="169">
        <v>0.90883960924807983</v>
      </c>
      <c r="D35" s="169">
        <v>21.033168040284398</v>
      </c>
      <c r="E35" s="169">
        <f t="shared" si="1"/>
        <v>0.90883960924807983</v>
      </c>
      <c r="F35" s="190" t="str">
        <f t="shared" si="0"/>
        <v/>
      </c>
      <c r="H35" t="str">
        <f t="shared" si="3"/>
        <v/>
      </c>
      <c r="I35" s="190" t="str">
        <f t="shared" si="2"/>
        <v/>
      </c>
    </row>
    <row r="36" spans="1:9">
      <c r="A36">
        <v>33</v>
      </c>
      <c r="B36" s="46">
        <v>44807</v>
      </c>
      <c r="C36" s="169">
        <v>1.0499202512480805</v>
      </c>
      <c r="D36" s="169">
        <v>21.033168040284398</v>
      </c>
      <c r="E36" s="169">
        <f t="shared" si="1"/>
        <v>1.0499202512480805</v>
      </c>
      <c r="F36" s="190" t="str">
        <f t="shared" si="0"/>
        <v/>
      </c>
      <c r="H36" t="str">
        <f t="shared" si="3"/>
        <v/>
      </c>
      <c r="I36" s="190" t="str">
        <f t="shared" si="2"/>
        <v/>
      </c>
    </row>
    <row r="37" spans="1:9">
      <c r="A37">
        <v>34</v>
      </c>
      <c r="B37" s="46">
        <v>44808</v>
      </c>
      <c r="C37" s="169">
        <v>0.80755490724715129</v>
      </c>
      <c r="D37" s="169">
        <v>21.033168040284398</v>
      </c>
      <c r="E37" s="169">
        <f t="shared" si="1"/>
        <v>0.80755490724715129</v>
      </c>
      <c r="F37" s="190" t="str">
        <f t="shared" si="0"/>
        <v/>
      </c>
      <c r="H37" t="str">
        <f t="shared" si="3"/>
        <v/>
      </c>
      <c r="I37" s="190" t="str">
        <f t="shared" si="2"/>
        <v/>
      </c>
    </row>
    <row r="38" spans="1:9">
      <c r="A38">
        <v>35</v>
      </c>
      <c r="B38" s="46">
        <v>44809</v>
      </c>
      <c r="C38" s="169">
        <v>1.2218452492471479</v>
      </c>
      <c r="D38" s="169">
        <v>21.033168040284398</v>
      </c>
      <c r="E38" s="169">
        <f t="shared" si="1"/>
        <v>1.2218452492471479</v>
      </c>
      <c r="F38" s="190" t="str">
        <f t="shared" si="0"/>
        <v/>
      </c>
      <c r="H38" t="str">
        <f t="shared" si="3"/>
        <v/>
      </c>
      <c r="I38" s="190" t="str">
        <f t="shared" si="2"/>
        <v/>
      </c>
    </row>
    <row r="39" spans="1:9">
      <c r="A39">
        <v>36</v>
      </c>
      <c r="B39" s="46">
        <v>44810</v>
      </c>
      <c r="C39" s="169">
        <v>1.0894917012471488</v>
      </c>
      <c r="D39" s="169">
        <v>21.033168040284398</v>
      </c>
      <c r="E39" s="169">
        <f t="shared" si="1"/>
        <v>1.0894917012471488</v>
      </c>
      <c r="F39" s="190" t="str">
        <f t="shared" si="0"/>
        <v/>
      </c>
      <c r="H39" t="str">
        <f t="shared" si="3"/>
        <v/>
      </c>
      <c r="I39" s="190" t="str">
        <f t="shared" si="2"/>
        <v/>
      </c>
    </row>
    <row r="40" spans="1:9">
      <c r="A40">
        <v>37</v>
      </c>
      <c r="B40" s="46">
        <v>44811</v>
      </c>
      <c r="C40" s="169">
        <v>2.8869032931076291</v>
      </c>
      <c r="D40" s="169">
        <v>21.033168040284398</v>
      </c>
      <c r="E40" s="169">
        <f t="shared" si="1"/>
        <v>2.8869032931076291</v>
      </c>
      <c r="F40" s="190" t="str">
        <f t="shared" si="0"/>
        <v/>
      </c>
      <c r="H40" t="str">
        <f t="shared" si="3"/>
        <v/>
      </c>
      <c r="I40" s="190" t="str">
        <f t="shared" si="2"/>
        <v/>
      </c>
    </row>
    <row r="41" spans="1:9">
      <c r="A41">
        <v>38</v>
      </c>
      <c r="B41" s="46">
        <v>44812</v>
      </c>
      <c r="C41" s="169">
        <v>14.760340259105767</v>
      </c>
      <c r="D41" s="169">
        <v>21.033168040284398</v>
      </c>
      <c r="E41" s="169">
        <f t="shared" si="1"/>
        <v>14.760340259105767</v>
      </c>
      <c r="F41" s="190" t="str">
        <f t="shared" si="0"/>
        <v/>
      </c>
      <c r="H41" t="str">
        <f t="shared" si="3"/>
        <v/>
      </c>
      <c r="I41" s="190" t="str">
        <f t="shared" si="2"/>
        <v/>
      </c>
    </row>
    <row r="42" spans="1:9">
      <c r="A42">
        <v>39</v>
      </c>
      <c r="B42" s="46">
        <v>44813</v>
      </c>
      <c r="C42" s="169">
        <v>35.064965161107629</v>
      </c>
      <c r="D42" s="169">
        <v>21.033168040284398</v>
      </c>
      <c r="E42" s="169">
        <f t="shared" si="1"/>
        <v>21.033168040284398</v>
      </c>
      <c r="F42" s="190" t="str">
        <f t="shared" si="0"/>
        <v/>
      </c>
      <c r="H42" t="str">
        <f t="shared" si="3"/>
        <v/>
      </c>
      <c r="I42" s="190" t="str">
        <f t="shared" si="2"/>
        <v/>
      </c>
    </row>
    <row r="43" spans="1:9">
      <c r="A43">
        <v>40</v>
      </c>
      <c r="B43" s="46">
        <v>44814</v>
      </c>
      <c r="C43" s="169">
        <v>13.339951817105764</v>
      </c>
      <c r="D43" s="169">
        <v>21.033168040284398</v>
      </c>
      <c r="E43" s="169">
        <f t="shared" si="1"/>
        <v>13.339951817105764</v>
      </c>
      <c r="F43" s="190" t="str">
        <f t="shared" si="0"/>
        <v/>
      </c>
      <c r="H43" t="str">
        <f t="shared" si="3"/>
        <v/>
      </c>
      <c r="I43" s="190" t="str">
        <f t="shared" si="2"/>
        <v/>
      </c>
    </row>
    <row r="44" spans="1:9">
      <c r="A44">
        <v>41</v>
      </c>
      <c r="B44" s="46">
        <v>44815</v>
      </c>
      <c r="C44" s="169">
        <v>3.9322403651076274</v>
      </c>
      <c r="D44" s="169">
        <v>21.033168040284398</v>
      </c>
      <c r="E44" s="169">
        <f t="shared" si="1"/>
        <v>3.9322403651076274</v>
      </c>
      <c r="F44" s="190" t="str">
        <f t="shared" si="0"/>
        <v/>
      </c>
      <c r="H44" t="str">
        <f t="shared" si="3"/>
        <v/>
      </c>
      <c r="I44" s="190" t="str">
        <f t="shared" si="2"/>
        <v/>
      </c>
    </row>
    <row r="45" spans="1:9">
      <c r="A45">
        <v>42</v>
      </c>
      <c r="B45" s="46">
        <v>44816</v>
      </c>
      <c r="C45" s="169">
        <v>5.1425005751057649</v>
      </c>
      <c r="D45" s="169">
        <v>21.033168040284398</v>
      </c>
      <c r="E45" s="169">
        <f t="shared" si="1"/>
        <v>5.1425005751057649</v>
      </c>
      <c r="F45" s="190" t="str">
        <f t="shared" si="0"/>
        <v/>
      </c>
      <c r="H45" t="str">
        <f t="shared" si="3"/>
        <v/>
      </c>
      <c r="I45" s="190" t="str">
        <f t="shared" si="2"/>
        <v/>
      </c>
    </row>
    <row r="46" spans="1:9">
      <c r="A46">
        <v>43</v>
      </c>
      <c r="B46" s="46">
        <v>44817</v>
      </c>
      <c r="C46" s="169">
        <v>15.42366311510763</v>
      </c>
      <c r="D46" s="169">
        <v>21.033168040284398</v>
      </c>
      <c r="E46" s="169">
        <f t="shared" si="1"/>
        <v>15.42366311510763</v>
      </c>
      <c r="F46" s="190" t="str">
        <f t="shared" si="0"/>
        <v/>
      </c>
      <c r="H46" t="str">
        <f t="shared" si="3"/>
        <v/>
      </c>
      <c r="I46" s="190" t="str">
        <f t="shared" si="2"/>
        <v/>
      </c>
    </row>
    <row r="47" spans="1:9">
      <c r="A47">
        <v>44</v>
      </c>
      <c r="B47" s="46">
        <v>44818</v>
      </c>
      <c r="C47" s="169">
        <v>12.349760605496158</v>
      </c>
      <c r="D47" s="169">
        <v>21.033168040284398</v>
      </c>
      <c r="E47" s="169">
        <f t="shared" si="1"/>
        <v>12.349760605496158</v>
      </c>
      <c r="F47" s="190" t="str">
        <f t="shared" si="0"/>
        <v/>
      </c>
      <c r="H47" t="str">
        <f t="shared" si="3"/>
        <v/>
      </c>
      <c r="I47" s="190" t="str">
        <f t="shared" si="2"/>
        <v/>
      </c>
    </row>
    <row r="48" spans="1:9">
      <c r="A48">
        <v>45</v>
      </c>
      <c r="B48" s="46">
        <v>44819</v>
      </c>
      <c r="C48" s="169">
        <v>31.989309273495223</v>
      </c>
      <c r="D48" s="169">
        <v>21.033168040284398</v>
      </c>
      <c r="E48" s="169">
        <f t="shared" si="1"/>
        <v>21.033168040284398</v>
      </c>
      <c r="F48" s="190" t="str">
        <f t="shared" ref="F48" si="4"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S</v>
      </c>
      <c r="G48" s="191">
        <f>IF(DAY(B48)=15,D48,"")</f>
        <v>21.033168040284398</v>
      </c>
      <c r="H48" t="str">
        <f t="shared" si="3"/>
        <v/>
      </c>
      <c r="I48" s="190" t="str">
        <f t="shared" si="2"/>
        <v>S</v>
      </c>
    </row>
    <row r="49" spans="1:9">
      <c r="A49">
        <v>46</v>
      </c>
      <c r="B49" s="46">
        <v>44820</v>
      </c>
      <c r="C49" s="169">
        <v>36.948285189495216</v>
      </c>
      <c r="D49" s="169">
        <v>21.033168040284398</v>
      </c>
      <c r="E49" s="169">
        <f t="shared" si="1"/>
        <v>21.033168040284398</v>
      </c>
      <c r="F49" s="190" t="str">
        <f t="shared" si="0"/>
        <v/>
      </c>
      <c r="H49" t="str">
        <f t="shared" si="3"/>
        <v/>
      </c>
      <c r="I49" s="190" t="str">
        <f t="shared" si="2"/>
        <v/>
      </c>
    </row>
    <row r="50" spans="1:9">
      <c r="A50">
        <v>47</v>
      </c>
      <c r="B50" s="46">
        <v>44821</v>
      </c>
      <c r="C50" s="169">
        <v>16.074023705495222</v>
      </c>
      <c r="D50" s="169">
        <v>21.033168040284398</v>
      </c>
      <c r="E50" s="169">
        <f t="shared" si="1"/>
        <v>16.074023705495222</v>
      </c>
      <c r="F50" s="190" t="str">
        <f t="shared" si="0"/>
        <v/>
      </c>
      <c r="H50" t="str">
        <f t="shared" si="3"/>
        <v/>
      </c>
      <c r="I50" s="190" t="str">
        <f t="shared" si="2"/>
        <v/>
      </c>
    </row>
    <row r="51" spans="1:9">
      <c r="A51">
        <v>48</v>
      </c>
      <c r="B51" s="46">
        <v>44822</v>
      </c>
      <c r="C51" s="169">
        <v>13.853308805496155</v>
      </c>
      <c r="D51" s="169">
        <v>21.033168040284398</v>
      </c>
      <c r="E51" s="169">
        <f t="shared" si="1"/>
        <v>13.853308805496155</v>
      </c>
      <c r="F51" s="190" t="str">
        <f t="shared" si="0"/>
        <v/>
      </c>
      <c r="H51" t="str">
        <f t="shared" si="3"/>
        <v/>
      </c>
      <c r="I51" s="190" t="str">
        <f t="shared" si="2"/>
        <v/>
      </c>
    </row>
    <row r="52" spans="1:9">
      <c r="A52">
        <v>49</v>
      </c>
      <c r="B52" s="46">
        <v>44823</v>
      </c>
      <c r="C52" s="169">
        <v>28.378632505496157</v>
      </c>
      <c r="D52" s="169">
        <v>21.033168040284398</v>
      </c>
      <c r="E52" s="169">
        <f t="shared" si="1"/>
        <v>21.033168040284398</v>
      </c>
      <c r="F52" s="190" t="str">
        <f t="shared" si="0"/>
        <v/>
      </c>
      <c r="H52" t="str">
        <f t="shared" si="3"/>
        <v/>
      </c>
      <c r="I52" s="190" t="str">
        <f t="shared" si="2"/>
        <v/>
      </c>
    </row>
    <row r="53" spans="1:9">
      <c r="A53">
        <v>50</v>
      </c>
      <c r="B53" s="46">
        <v>44824</v>
      </c>
      <c r="C53" s="169">
        <v>28.874847413494294</v>
      </c>
      <c r="D53" s="169">
        <v>21.033168040284398</v>
      </c>
      <c r="E53" s="169">
        <f t="shared" si="1"/>
        <v>21.033168040284398</v>
      </c>
      <c r="F53" s="190" t="str">
        <f t="shared" si="0"/>
        <v/>
      </c>
      <c r="H53" t="str">
        <f t="shared" si="3"/>
        <v/>
      </c>
      <c r="I53" s="190" t="str">
        <f t="shared" si="2"/>
        <v/>
      </c>
    </row>
    <row r="54" spans="1:9">
      <c r="A54">
        <v>51</v>
      </c>
      <c r="B54" s="46">
        <v>44825</v>
      </c>
      <c r="C54" s="169">
        <v>18.91056866332821</v>
      </c>
      <c r="D54" s="169">
        <v>21.033168040284398</v>
      </c>
      <c r="E54" s="169">
        <f t="shared" si="1"/>
        <v>18.91056866332821</v>
      </c>
      <c r="F54" s="190" t="str">
        <f t="shared" si="0"/>
        <v/>
      </c>
      <c r="H54" t="str">
        <f t="shared" si="3"/>
        <v/>
      </c>
      <c r="I54" s="190" t="str">
        <f t="shared" si="2"/>
        <v/>
      </c>
    </row>
    <row r="55" spans="1:9">
      <c r="A55">
        <v>52</v>
      </c>
      <c r="B55" s="46">
        <v>44826</v>
      </c>
      <c r="C55" s="169">
        <v>15.011955983329143</v>
      </c>
      <c r="D55" s="169">
        <v>21.033168040284398</v>
      </c>
      <c r="E55" s="169">
        <f t="shared" si="1"/>
        <v>15.011955983329143</v>
      </c>
      <c r="F55" s="190" t="str">
        <f t="shared" si="0"/>
        <v/>
      </c>
      <c r="H55" t="str">
        <f t="shared" si="3"/>
        <v/>
      </c>
      <c r="I55" s="190" t="str">
        <f t="shared" si="2"/>
        <v/>
      </c>
    </row>
    <row r="56" spans="1:9">
      <c r="A56">
        <v>53</v>
      </c>
      <c r="B56" s="46">
        <v>44827</v>
      </c>
      <c r="C56" s="169">
        <v>15.385728020327274</v>
      </c>
      <c r="D56" s="169">
        <v>21.033168040284398</v>
      </c>
      <c r="E56" s="169">
        <f t="shared" si="1"/>
        <v>15.385728020327274</v>
      </c>
      <c r="F56" s="190" t="str">
        <f t="shared" si="0"/>
        <v/>
      </c>
      <c r="H56" t="str">
        <f t="shared" si="3"/>
        <v/>
      </c>
      <c r="I56" s="190" t="str">
        <f t="shared" si="2"/>
        <v/>
      </c>
    </row>
    <row r="57" spans="1:9">
      <c r="A57">
        <v>54</v>
      </c>
      <c r="B57" s="46">
        <v>44828</v>
      </c>
      <c r="C57" s="169">
        <v>7.3847436263291382</v>
      </c>
      <c r="D57" s="169">
        <v>21.033168040284398</v>
      </c>
      <c r="E57" s="169">
        <f t="shared" si="1"/>
        <v>7.3847436263291382</v>
      </c>
      <c r="F57" s="190" t="str">
        <f t="shared" si="0"/>
        <v/>
      </c>
      <c r="H57" t="str">
        <f t="shared" si="3"/>
        <v/>
      </c>
      <c r="I57" s="190" t="str">
        <f t="shared" si="2"/>
        <v/>
      </c>
    </row>
    <row r="58" spans="1:9">
      <c r="A58">
        <v>55</v>
      </c>
      <c r="B58" s="46">
        <v>44829</v>
      </c>
      <c r="C58" s="169">
        <v>1.3258039603282086</v>
      </c>
      <c r="D58" s="169">
        <v>21.033168040284398</v>
      </c>
      <c r="E58" s="169">
        <f t="shared" si="1"/>
        <v>1.3258039603282086</v>
      </c>
      <c r="F58" s="190" t="str">
        <f t="shared" si="0"/>
        <v/>
      </c>
      <c r="H58" t="str">
        <f t="shared" si="3"/>
        <v/>
      </c>
      <c r="I58" s="190" t="str">
        <f t="shared" si="2"/>
        <v/>
      </c>
    </row>
    <row r="59" spans="1:9">
      <c r="A59">
        <v>56</v>
      </c>
      <c r="B59" s="46">
        <v>44830</v>
      </c>
      <c r="C59" s="169">
        <v>1.1169635263272795</v>
      </c>
      <c r="D59" s="169">
        <v>21.033168040284398</v>
      </c>
      <c r="E59" s="169">
        <f t="shared" si="1"/>
        <v>1.1169635263272795</v>
      </c>
      <c r="F59" s="190" t="str">
        <f t="shared" si="0"/>
        <v/>
      </c>
      <c r="H59" t="str">
        <f t="shared" si="3"/>
        <v/>
      </c>
      <c r="I59" s="190" t="str">
        <f t="shared" si="2"/>
        <v/>
      </c>
    </row>
    <row r="60" spans="1:9">
      <c r="A60">
        <v>57</v>
      </c>
      <c r="B60" s="46">
        <v>44831</v>
      </c>
      <c r="C60" s="169">
        <v>0.78786596332913905</v>
      </c>
      <c r="D60" s="169">
        <v>21.033168040284398</v>
      </c>
      <c r="E60" s="169">
        <f t="shared" si="1"/>
        <v>0.78786596332913905</v>
      </c>
      <c r="F60" s="190" t="str">
        <f t="shared" si="0"/>
        <v/>
      </c>
      <c r="H60" t="str">
        <f t="shared" si="3"/>
        <v/>
      </c>
      <c r="I60" s="190" t="str">
        <f t="shared" si="2"/>
        <v/>
      </c>
    </row>
    <row r="61" spans="1:9">
      <c r="A61">
        <v>58</v>
      </c>
      <c r="B61" s="46">
        <v>44832</v>
      </c>
      <c r="C61" s="169">
        <v>0.62199482457556587</v>
      </c>
      <c r="D61" s="169">
        <v>21.033168040284398</v>
      </c>
      <c r="E61" s="169">
        <f t="shared" si="1"/>
        <v>0.62199482457556587</v>
      </c>
      <c r="F61" s="190" t="str">
        <f t="shared" si="0"/>
        <v/>
      </c>
      <c r="H61" t="str">
        <f t="shared" si="3"/>
        <v/>
      </c>
      <c r="I61" s="190" t="str">
        <f t="shared" si="2"/>
        <v/>
      </c>
    </row>
    <row r="62" spans="1:9">
      <c r="A62">
        <v>59</v>
      </c>
      <c r="B62" s="46">
        <v>44833</v>
      </c>
      <c r="C62" s="169">
        <v>1.5908444845746343</v>
      </c>
      <c r="D62" s="169">
        <v>21.033168040284398</v>
      </c>
      <c r="E62" s="169">
        <f t="shared" si="1"/>
        <v>1.5908444845746343</v>
      </c>
      <c r="F62" s="190" t="str">
        <f t="shared" si="0"/>
        <v/>
      </c>
      <c r="H62" t="str">
        <f t="shared" si="3"/>
        <v/>
      </c>
      <c r="I62" s="190" t="str">
        <f t="shared" si="2"/>
        <v/>
      </c>
    </row>
    <row r="63" spans="1:9">
      <c r="A63">
        <v>60</v>
      </c>
      <c r="B63" s="46">
        <v>44834</v>
      </c>
      <c r="C63" s="169">
        <v>15.933703672575568</v>
      </c>
      <c r="D63" s="169">
        <v>21.033168040284398</v>
      </c>
      <c r="E63" s="169">
        <f t="shared" si="1"/>
        <v>15.933703672575568</v>
      </c>
      <c r="F63" s="190" t="str">
        <f t="shared" si="0"/>
        <v/>
      </c>
      <c r="H63" t="str">
        <f t="shared" si="3"/>
        <v/>
      </c>
      <c r="I63" s="190" t="str">
        <f t="shared" si="2"/>
        <v/>
      </c>
    </row>
    <row r="64" spans="1:9">
      <c r="A64">
        <v>61</v>
      </c>
      <c r="B64" s="46">
        <v>44835</v>
      </c>
      <c r="C64" s="169">
        <v>11.227034907575566</v>
      </c>
      <c r="D64" s="169">
        <v>41.704179443866899</v>
      </c>
      <c r="E64" s="169">
        <f t="shared" si="1"/>
        <v>11.227034907575566</v>
      </c>
      <c r="F64" s="190" t="str">
        <f t="shared" si="0"/>
        <v/>
      </c>
      <c r="H64" t="str">
        <f t="shared" si="3"/>
        <v/>
      </c>
      <c r="I64" s="190" t="str">
        <f t="shared" si="2"/>
        <v/>
      </c>
    </row>
    <row r="65" spans="1:9">
      <c r="A65">
        <v>62</v>
      </c>
      <c r="B65" s="46">
        <v>44836</v>
      </c>
      <c r="C65" s="169">
        <v>7.9707422325755672</v>
      </c>
      <c r="D65" s="169">
        <v>41.704179443866899</v>
      </c>
      <c r="E65" s="169">
        <f t="shared" si="1"/>
        <v>7.9707422325755672</v>
      </c>
      <c r="F65" s="190" t="str">
        <f t="shared" si="0"/>
        <v/>
      </c>
      <c r="H65" t="str">
        <f t="shared" si="3"/>
        <v/>
      </c>
      <c r="I65" s="190" t="str">
        <f t="shared" si="2"/>
        <v/>
      </c>
    </row>
    <row r="66" spans="1:9">
      <c r="A66">
        <v>63</v>
      </c>
      <c r="B66" s="46">
        <v>44837</v>
      </c>
      <c r="C66" s="169">
        <v>20.891594586575568</v>
      </c>
      <c r="D66" s="169">
        <v>41.704179443866899</v>
      </c>
      <c r="E66" s="169">
        <f t="shared" si="1"/>
        <v>20.891594586575568</v>
      </c>
      <c r="F66" s="190" t="str">
        <f t="shared" si="0"/>
        <v/>
      </c>
      <c r="H66" t="str">
        <f t="shared" si="3"/>
        <v/>
      </c>
      <c r="I66" s="190" t="str">
        <f t="shared" si="2"/>
        <v/>
      </c>
    </row>
    <row r="67" spans="1:9">
      <c r="A67">
        <v>64</v>
      </c>
      <c r="B67" s="46">
        <v>44838</v>
      </c>
      <c r="C67" s="169">
        <v>16.433540057575566</v>
      </c>
      <c r="D67" s="169">
        <v>41.704179443866899</v>
      </c>
      <c r="E67" s="169">
        <f t="shared" si="1"/>
        <v>16.433540057575566</v>
      </c>
      <c r="F67" s="190" t="str">
        <f t="shared" ref="F67:F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90" t="str">
        <f t="shared" si="2"/>
        <v/>
      </c>
    </row>
    <row r="68" spans="1:9">
      <c r="A68">
        <v>65</v>
      </c>
      <c r="B68" s="46">
        <v>44839</v>
      </c>
      <c r="C68" s="169">
        <v>8.6749098880381279</v>
      </c>
      <c r="D68" s="169">
        <v>41.704179443866899</v>
      </c>
      <c r="E68" s="169">
        <f t="shared" ref="E68:E131" si="6">IF(C68&lt;D68,C68,D68)</f>
        <v>8.6749098880381279</v>
      </c>
      <c r="F68" s="190" t="str">
        <f t="shared" si="5"/>
        <v/>
      </c>
      <c r="H68" t="str">
        <f t="shared" si="3"/>
        <v/>
      </c>
      <c r="I68" s="190" t="str">
        <f t="shared" ref="I68:I131" si="7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44840</v>
      </c>
      <c r="C69" s="169">
        <v>9.3689522890390577</v>
      </c>
      <c r="D69" s="169">
        <v>41.704179443866899</v>
      </c>
      <c r="E69" s="169">
        <f t="shared" si="6"/>
        <v>9.3689522890390577</v>
      </c>
      <c r="F69" s="190" t="str">
        <f t="shared" si="5"/>
        <v/>
      </c>
      <c r="H69" t="str">
        <f t="shared" ref="H69:H132" si="8">IF(MONTH(B69)=1,IF(DAY(B69)=1,YEAR(B69),""),"")</f>
        <v/>
      </c>
      <c r="I69" s="190" t="str">
        <f t="shared" si="7"/>
        <v/>
      </c>
    </row>
    <row r="70" spans="1:9">
      <c r="A70">
        <v>67</v>
      </c>
      <c r="B70" s="46">
        <v>44841</v>
      </c>
      <c r="C70" s="169">
        <v>13.773585029038127</v>
      </c>
      <c r="D70" s="169">
        <v>41.704179443866899</v>
      </c>
      <c r="E70" s="169">
        <f t="shared" si="6"/>
        <v>13.773585029038127</v>
      </c>
      <c r="F70" s="190" t="str">
        <f t="shared" si="5"/>
        <v/>
      </c>
      <c r="H70" t="str">
        <f t="shared" si="8"/>
        <v/>
      </c>
      <c r="I70" s="190" t="str">
        <f t="shared" si="7"/>
        <v/>
      </c>
    </row>
    <row r="71" spans="1:9">
      <c r="A71">
        <v>68</v>
      </c>
      <c r="B71" s="46">
        <v>44842</v>
      </c>
      <c r="C71" s="169">
        <v>5.7188718090381263</v>
      </c>
      <c r="D71" s="169">
        <v>41.704179443866899</v>
      </c>
      <c r="E71" s="169">
        <f t="shared" si="6"/>
        <v>5.7188718090381263</v>
      </c>
      <c r="F71" s="190" t="str">
        <f t="shared" si="5"/>
        <v/>
      </c>
      <c r="H71" t="str">
        <f t="shared" si="8"/>
        <v/>
      </c>
      <c r="I71" s="190" t="str">
        <f t="shared" si="7"/>
        <v/>
      </c>
    </row>
    <row r="72" spans="1:9">
      <c r="A72">
        <v>69</v>
      </c>
      <c r="B72" s="46">
        <v>44843</v>
      </c>
      <c r="C72" s="169">
        <v>4.7329473290381268</v>
      </c>
      <c r="D72" s="169">
        <v>41.704179443866899</v>
      </c>
      <c r="E72" s="169">
        <f t="shared" si="6"/>
        <v>4.7329473290381268</v>
      </c>
      <c r="F72" s="190" t="str">
        <f t="shared" si="5"/>
        <v/>
      </c>
      <c r="H72" t="str">
        <f t="shared" si="8"/>
        <v/>
      </c>
      <c r="I72" s="190" t="str">
        <f t="shared" si="7"/>
        <v/>
      </c>
    </row>
    <row r="73" spans="1:9">
      <c r="A73">
        <v>70</v>
      </c>
      <c r="B73" s="46">
        <v>44844</v>
      </c>
      <c r="C73" s="169">
        <v>14.908775329039058</v>
      </c>
      <c r="D73" s="169">
        <v>41.704179443866899</v>
      </c>
      <c r="E73" s="169">
        <f t="shared" si="6"/>
        <v>14.908775329039058</v>
      </c>
      <c r="F73" s="190" t="str">
        <f t="shared" si="5"/>
        <v/>
      </c>
      <c r="H73" t="str">
        <f t="shared" si="8"/>
        <v/>
      </c>
      <c r="I73" s="190" t="str">
        <f t="shared" si="7"/>
        <v/>
      </c>
    </row>
    <row r="74" spans="1:9">
      <c r="A74">
        <v>71</v>
      </c>
      <c r="B74" s="46">
        <v>44845</v>
      </c>
      <c r="C74" s="169">
        <v>11.686731429039057</v>
      </c>
      <c r="D74" s="169">
        <v>41.704179443866899</v>
      </c>
      <c r="E74" s="169">
        <f t="shared" si="6"/>
        <v>11.686731429039057</v>
      </c>
      <c r="F74" s="190" t="str">
        <f t="shared" si="5"/>
        <v/>
      </c>
      <c r="H74" t="str">
        <f t="shared" si="8"/>
        <v/>
      </c>
      <c r="I74" s="190" t="str">
        <f t="shared" si="7"/>
        <v/>
      </c>
    </row>
    <row r="75" spans="1:9">
      <c r="A75">
        <v>72</v>
      </c>
      <c r="B75" s="46">
        <v>44846</v>
      </c>
      <c r="C75" s="169">
        <v>8.0333308843297484</v>
      </c>
      <c r="D75" s="169">
        <v>41.704179443866899</v>
      </c>
      <c r="E75" s="169">
        <f t="shared" si="6"/>
        <v>8.0333308843297484</v>
      </c>
      <c r="F75" s="190" t="str">
        <f t="shared" si="5"/>
        <v/>
      </c>
      <c r="H75" t="str">
        <f t="shared" si="8"/>
        <v/>
      </c>
      <c r="I75" s="190" t="str">
        <f t="shared" si="7"/>
        <v/>
      </c>
    </row>
    <row r="76" spans="1:9">
      <c r="A76">
        <v>73</v>
      </c>
      <c r="B76" s="46">
        <v>44847</v>
      </c>
      <c r="C76" s="169">
        <v>13.818515744328819</v>
      </c>
      <c r="D76" s="169">
        <v>41.704179443866899</v>
      </c>
      <c r="E76" s="169">
        <f t="shared" si="6"/>
        <v>13.818515744328819</v>
      </c>
      <c r="F76" s="190" t="str">
        <f t="shared" si="5"/>
        <v/>
      </c>
      <c r="H76" t="str">
        <f t="shared" si="8"/>
        <v/>
      </c>
      <c r="I76" s="190" t="str">
        <f t="shared" si="7"/>
        <v/>
      </c>
    </row>
    <row r="77" spans="1:9">
      <c r="A77">
        <v>74</v>
      </c>
      <c r="B77" s="46">
        <v>44848</v>
      </c>
      <c r="C77" s="169">
        <v>13.067054888329748</v>
      </c>
      <c r="D77" s="169">
        <v>41.704179443866899</v>
      </c>
      <c r="E77" s="169">
        <f t="shared" si="6"/>
        <v>13.067054888329748</v>
      </c>
      <c r="F77" s="190" t="str">
        <f t="shared" si="5"/>
        <v/>
      </c>
      <c r="H77" t="str">
        <f t="shared" si="8"/>
        <v/>
      </c>
      <c r="I77" s="190" t="str">
        <f t="shared" si="7"/>
        <v/>
      </c>
    </row>
    <row r="78" spans="1:9">
      <c r="A78">
        <v>75</v>
      </c>
      <c r="B78" s="46">
        <v>44849</v>
      </c>
      <c r="C78" s="169">
        <v>8.1490059843288183</v>
      </c>
      <c r="D78" s="169">
        <v>41.704179443866899</v>
      </c>
      <c r="E78" s="169">
        <f t="shared" si="6"/>
        <v>8.1490059843288183</v>
      </c>
      <c r="F78" s="190" t="str">
        <f t="shared" si="5"/>
        <v>O</v>
      </c>
      <c r="G78" s="191">
        <f>IF(DAY(B78)=15,D78,"")</f>
        <v>41.704179443866899</v>
      </c>
      <c r="H78" t="str">
        <f t="shared" si="8"/>
        <v/>
      </c>
      <c r="I78" s="190" t="str">
        <f t="shared" si="7"/>
        <v>O</v>
      </c>
    </row>
    <row r="79" spans="1:9">
      <c r="A79">
        <v>76</v>
      </c>
      <c r="B79" s="46">
        <v>44850</v>
      </c>
      <c r="C79" s="169">
        <v>9.3695336443297492</v>
      </c>
      <c r="D79" s="169">
        <v>41.704179443866899</v>
      </c>
      <c r="E79" s="169">
        <f t="shared" si="6"/>
        <v>9.3695336443297492</v>
      </c>
      <c r="F79" s="190" t="str">
        <f t="shared" si="5"/>
        <v/>
      </c>
      <c r="H79" t="str">
        <f t="shared" si="8"/>
        <v/>
      </c>
      <c r="I79" s="190" t="str">
        <f t="shared" si="7"/>
        <v/>
      </c>
    </row>
    <row r="80" spans="1:9">
      <c r="A80">
        <v>77</v>
      </c>
      <c r="B80" s="46">
        <v>44851</v>
      </c>
      <c r="C80" s="169">
        <v>13.885516124329747</v>
      </c>
      <c r="D80" s="169">
        <v>41.704179443866899</v>
      </c>
      <c r="E80" s="169">
        <f t="shared" si="6"/>
        <v>13.885516124329747</v>
      </c>
      <c r="F80" s="190" t="str">
        <f t="shared" si="5"/>
        <v/>
      </c>
      <c r="H80" t="str">
        <f t="shared" si="8"/>
        <v/>
      </c>
      <c r="I80" s="190" t="str">
        <f t="shared" si="7"/>
        <v/>
      </c>
    </row>
    <row r="81" spans="1:9">
      <c r="A81">
        <v>78</v>
      </c>
      <c r="B81" s="46">
        <v>44852</v>
      </c>
      <c r="C81" s="169">
        <v>13.979799504328817</v>
      </c>
      <c r="D81" s="169">
        <v>41.704179443866899</v>
      </c>
      <c r="E81" s="169">
        <f t="shared" si="6"/>
        <v>13.979799504328817</v>
      </c>
      <c r="F81" s="190" t="str">
        <f t="shared" si="5"/>
        <v/>
      </c>
      <c r="H81" t="str">
        <f t="shared" si="8"/>
        <v/>
      </c>
      <c r="I81" s="190" t="str">
        <f t="shared" si="7"/>
        <v/>
      </c>
    </row>
    <row r="82" spans="1:9">
      <c r="A82">
        <v>79</v>
      </c>
      <c r="B82" s="46">
        <v>44853</v>
      </c>
      <c r="C82" s="169">
        <v>36.042525623746585</v>
      </c>
      <c r="D82" s="169">
        <v>41.704179443866899</v>
      </c>
      <c r="E82" s="169">
        <f t="shared" si="6"/>
        <v>36.042525623746585</v>
      </c>
      <c r="F82" s="190" t="str">
        <f t="shared" si="5"/>
        <v/>
      </c>
      <c r="H82" t="str">
        <f t="shared" si="8"/>
        <v/>
      </c>
      <c r="I82" s="190" t="str">
        <f t="shared" si="7"/>
        <v/>
      </c>
    </row>
    <row r="83" spans="1:9">
      <c r="A83">
        <v>80</v>
      </c>
      <c r="B83" s="46">
        <v>44854</v>
      </c>
      <c r="C83" s="169">
        <v>41.862411023747526</v>
      </c>
      <c r="D83" s="169">
        <v>41.704179443866899</v>
      </c>
      <c r="E83" s="169">
        <f t="shared" si="6"/>
        <v>41.704179443866899</v>
      </c>
      <c r="F83" s="190" t="str">
        <f t="shared" si="5"/>
        <v/>
      </c>
      <c r="H83" t="str">
        <f t="shared" si="8"/>
        <v/>
      </c>
      <c r="I83" s="190" t="str">
        <f t="shared" si="7"/>
        <v/>
      </c>
    </row>
    <row r="84" spans="1:9">
      <c r="A84">
        <v>81</v>
      </c>
      <c r="B84" s="46">
        <v>44855</v>
      </c>
      <c r="C84" s="169">
        <v>48.232235227746592</v>
      </c>
      <c r="D84" s="169">
        <v>41.704179443866899</v>
      </c>
      <c r="E84" s="169">
        <f t="shared" si="6"/>
        <v>41.704179443866899</v>
      </c>
      <c r="F84" s="190" t="str">
        <f t="shared" si="5"/>
        <v/>
      </c>
      <c r="H84" t="str">
        <f t="shared" si="8"/>
        <v/>
      </c>
      <c r="I84" s="190" t="str">
        <f t="shared" si="7"/>
        <v/>
      </c>
    </row>
    <row r="85" spans="1:9">
      <c r="A85">
        <v>82</v>
      </c>
      <c r="B85" s="46">
        <v>44856</v>
      </c>
      <c r="C85" s="169">
        <v>42.953111683746592</v>
      </c>
      <c r="D85" s="169">
        <v>41.704179443866899</v>
      </c>
      <c r="E85" s="169">
        <f t="shared" si="6"/>
        <v>41.704179443866899</v>
      </c>
      <c r="F85" s="190" t="str">
        <f t="shared" si="5"/>
        <v/>
      </c>
      <c r="H85" t="str">
        <f t="shared" si="8"/>
        <v/>
      </c>
      <c r="I85" s="190" t="str">
        <f t="shared" si="7"/>
        <v/>
      </c>
    </row>
    <row r="86" spans="1:9">
      <c r="A86">
        <v>83</v>
      </c>
      <c r="B86" s="46">
        <v>44857</v>
      </c>
      <c r="C86" s="169">
        <v>43.362609591746583</v>
      </c>
      <c r="D86" s="169">
        <v>41.704179443866899</v>
      </c>
      <c r="E86" s="169">
        <f t="shared" si="6"/>
        <v>41.704179443866899</v>
      </c>
      <c r="F86" s="190" t="str">
        <f t="shared" si="5"/>
        <v/>
      </c>
      <c r="H86" t="str">
        <f t="shared" si="8"/>
        <v/>
      </c>
      <c r="I86" s="190" t="str">
        <f t="shared" si="7"/>
        <v/>
      </c>
    </row>
    <row r="87" spans="1:9">
      <c r="A87">
        <v>84</v>
      </c>
      <c r="B87" s="46">
        <v>44858</v>
      </c>
      <c r="C87" s="169">
        <v>55.478940703746588</v>
      </c>
      <c r="D87" s="169">
        <v>41.704179443866899</v>
      </c>
      <c r="E87" s="169">
        <f t="shared" si="6"/>
        <v>41.704179443866899</v>
      </c>
      <c r="F87" s="190" t="str">
        <f t="shared" si="5"/>
        <v/>
      </c>
      <c r="H87" t="str">
        <f t="shared" si="8"/>
        <v/>
      </c>
      <c r="I87" s="190" t="str">
        <f t="shared" si="7"/>
        <v/>
      </c>
    </row>
    <row r="88" spans="1:9">
      <c r="A88">
        <v>85</v>
      </c>
      <c r="B88" s="46">
        <v>44859</v>
      </c>
      <c r="C88" s="169">
        <v>44.782790679745652</v>
      </c>
      <c r="D88" s="169">
        <v>41.704179443866899</v>
      </c>
      <c r="E88" s="169">
        <f t="shared" si="6"/>
        <v>41.704179443866899</v>
      </c>
      <c r="F88" s="190" t="str">
        <f t="shared" si="5"/>
        <v/>
      </c>
      <c r="H88" t="str">
        <f t="shared" si="8"/>
        <v/>
      </c>
      <c r="I88" s="190" t="str">
        <f t="shared" si="7"/>
        <v/>
      </c>
    </row>
    <row r="89" spans="1:9">
      <c r="A89">
        <v>86</v>
      </c>
      <c r="B89" s="46">
        <v>44860</v>
      </c>
      <c r="C89" s="169">
        <v>65.213771026325347</v>
      </c>
      <c r="D89" s="169">
        <v>41.704179443866899</v>
      </c>
      <c r="E89" s="169">
        <f t="shared" si="6"/>
        <v>41.704179443866899</v>
      </c>
      <c r="F89" s="190" t="str">
        <f t="shared" si="5"/>
        <v/>
      </c>
      <c r="H89" t="str">
        <f t="shared" si="8"/>
        <v/>
      </c>
      <c r="I89" s="190" t="str">
        <f t="shared" si="7"/>
        <v/>
      </c>
    </row>
    <row r="90" spans="1:9">
      <c r="A90">
        <v>87</v>
      </c>
      <c r="B90" s="46">
        <v>44861</v>
      </c>
      <c r="C90" s="169">
        <v>50.209895595325349</v>
      </c>
      <c r="D90" s="169">
        <v>41.704179443866899</v>
      </c>
      <c r="E90" s="169">
        <f t="shared" si="6"/>
        <v>41.704179443866899</v>
      </c>
      <c r="F90" s="190" t="str">
        <f t="shared" si="5"/>
        <v/>
      </c>
      <c r="H90" t="str">
        <f t="shared" si="8"/>
        <v/>
      </c>
      <c r="I90" s="190" t="str">
        <f t="shared" si="7"/>
        <v/>
      </c>
    </row>
    <row r="91" spans="1:9">
      <c r="A91">
        <v>88</v>
      </c>
      <c r="B91" s="46">
        <v>44862</v>
      </c>
      <c r="C91" s="169">
        <v>53.048136565324413</v>
      </c>
      <c r="D91" s="169">
        <v>41.704179443866899</v>
      </c>
      <c r="E91" s="169">
        <f t="shared" si="6"/>
        <v>41.704179443866899</v>
      </c>
      <c r="F91" s="190" t="str">
        <f t="shared" si="5"/>
        <v/>
      </c>
      <c r="H91" t="str">
        <f t="shared" si="8"/>
        <v/>
      </c>
      <c r="I91" s="190" t="str">
        <f t="shared" si="7"/>
        <v/>
      </c>
    </row>
    <row r="92" spans="1:9">
      <c r="A92">
        <v>89</v>
      </c>
      <c r="B92" s="46">
        <v>44863</v>
      </c>
      <c r="C92" s="169">
        <v>54.221547558325341</v>
      </c>
      <c r="D92" s="169">
        <v>41.704179443866899</v>
      </c>
      <c r="E92" s="169">
        <f t="shared" si="6"/>
        <v>41.704179443866899</v>
      </c>
      <c r="F92" s="190" t="str">
        <f t="shared" si="5"/>
        <v/>
      </c>
      <c r="H92" t="str">
        <f t="shared" si="8"/>
        <v/>
      </c>
      <c r="I92" s="190" t="str">
        <f t="shared" si="7"/>
        <v/>
      </c>
    </row>
    <row r="93" spans="1:9">
      <c r="A93">
        <v>90</v>
      </c>
      <c r="B93" s="46">
        <v>44864</v>
      </c>
      <c r="C93" s="169">
        <v>56.44741686632441</v>
      </c>
      <c r="D93" s="169">
        <v>41.704179443866899</v>
      </c>
      <c r="E93" s="169">
        <f t="shared" si="6"/>
        <v>41.704179443866899</v>
      </c>
      <c r="F93" s="190" t="str">
        <f t="shared" si="5"/>
        <v/>
      </c>
      <c r="H93" t="str">
        <f t="shared" si="8"/>
        <v/>
      </c>
      <c r="I93" s="190" t="str">
        <f t="shared" si="7"/>
        <v/>
      </c>
    </row>
    <row r="94" spans="1:9">
      <c r="A94">
        <v>91</v>
      </c>
      <c r="B94" s="46">
        <v>44865</v>
      </c>
      <c r="C94" s="169">
        <v>56.191996070324414</v>
      </c>
      <c r="D94" s="169">
        <v>41.704179443866899</v>
      </c>
      <c r="E94" s="169">
        <f t="shared" si="6"/>
        <v>41.704179443866899</v>
      </c>
      <c r="F94" s="190" t="str">
        <f t="shared" si="5"/>
        <v/>
      </c>
      <c r="H94" t="str">
        <f t="shared" si="8"/>
        <v/>
      </c>
      <c r="I94" s="190" t="str">
        <f t="shared" si="7"/>
        <v/>
      </c>
    </row>
    <row r="95" spans="1:9">
      <c r="A95">
        <v>92</v>
      </c>
      <c r="B95" s="46">
        <v>44866</v>
      </c>
      <c r="C95" s="169">
        <v>55.130181238325342</v>
      </c>
      <c r="D95" s="169">
        <v>83.437278222405467</v>
      </c>
      <c r="E95" s="169">
        <f t="shared" si="6"/>
        <v>55.130181238325342</v>
      </c>
      <c r="F95" s="190" t="str">
        <f t="shared" si="5"/>
        <v/>
      </c>
      <c r="H95" t="str">
        <f t="shared" si="8"/>
        <v/>
      </c>
      <c r="I95" s="190" t="str">
        <f t="shared" si="7"/>
        <v/>
      </c>
    </row>
    <row r="96" spans="1:9">
      <c r="A96">
        <v>93</v>
      </c>
      <c r="B96" s="46">
        <v>44867</v>
      </c>
      <c r="C96" s="169">
        <v>48.506123542046467</v>
      </c>
      <c r="D96" s="169">
        <v>83.437278222405467</v>
      </c>
      <c r="E96" s="169">
        <f t="shared" si="6"/>
        <v>48.506123542046467</v>
      </c>
      <c r="F96" s="190" t="str">
        <f t="shared" si="5"/>
        <v/>
      </c>
      <c r="H96" t="str">
        <f t="shared" si="8"/>
        <v/>
      </c>
      <c r="I96" s="190" t="str">
        <f t="shared" si="7"/>
        <v/>
      </c>
    </row>
    <row r="97" spans="1:9">
      <c r="A97">
        <v>94</v>
      </c>
      <c r="B97" s="46">
        <v>44868</v>
      </c>
      <c r="C97" s="169">
        <v>49.718320378047402</v>
      </c>
      <c r="D97" s="169">
        <v>83.437278222405467</v>
      </c>
      <c r="E97" s="169">
        <f t="shared" si="6"/>
        <v>49.718320378047402</v>
      </c>
      <c r="F97" s="190" t="str">
        <f t="shared" si="5"/>
        <v/>
      </c>
      <c r="H97" t="str">
        <f t="shared" si="8"/>
        <v/>
      </c>
      <c r="I97" s="190" t="str">
        <f t="shared" si="7"/>
        <v/>
      </c>
    </row>
    <row r="98" spans="1:9">
      <c r="A98">
        <v>95</v>
      </c>
      <c r="B98" s="46">
        <v>44869</v>
      </c>
      <c r="C98" s="169">
        <v>46.650063326046464</v>
      </c>
      <c r="D98" s="169">
        <v>83.437278222405467</v>
      </c>
      <c r="E98" s="169">
        <f t="shared" si="6"/>
        <v>46.650063326046464</v>
      </c>
      <c r="F98" s="190" t="str">
        <f t="shared" si="5"/>
        <v/>
      </c>
      <c r="H98" t="str">
        <f t="shared" si="8"/>
        <v/>
      </c>
      <c r="I98" s="190" t="str">
        <f t="shared" si="7"/>
        <v/>
      </c>
    </row>
    <row r="99" spans="1:9">
      <c r="A99">
        <v>96</v>
      </c>
      <c r="B99" s="46">
        <v>44870</v>
      </c>
      <c r="C99" s="169">
        <v>40.67551791804739</v>
      </c>
      <c r="D99" s="169">
        <v>83.437278222405467</v>
      </c>
      <c r="E99" s="169">
        <f t="shared" si="6"/>
        <v>40.67551791804739</v>
      </c>
      <c r="F99" s="190" t="str">
        <f t="shared" si="5"/>
        <v/>
      </c>
      <c r="H99" t="str">
        <f t="shared" si="8"/>
        <v/>
      </c>
      <c r="I99" s="190" t="str">
        <f t="shared" si="7"/>
        <v/>
      </c>
    </row>
    <row r="100" spans="1:9">
      <c r="A100">
        <v>97</v>
      </c>
      <c r="B100" s="46">
        <v>44871</v>
      </c>
      <c r="C100" s="169">
        <v>40.382972262046458</v>
      </c>
      <c r="D100" s="169">
        <v>83.437278222405467</v>
      </c>
      <c r="E100" s="169">
        <f t="shared" si="6"/>
        <v>40.382972262046458</v>
      </c>
      <c r="F100" s="190" t="str">
        <f t="shared" si="5"/>
        <v/>
      </c>
      <c r="H100" t="str">
        <f t="shared" si="8"/>
        <v/>
      </c>
      <c r="I100" s="190" t="str">
        <f t="shared" si="7"/>
        <v/>
      </c>
    </row>
    <row r="101" spans="1:9">
      <c r="A101">
        <v>98</v>
      </c>
      <c r="B101" s="46">
        <v>44872</v>
      </c>
      <c r="C101" s="169">
        <v>48.894716262047396</v>
      </c>
      <c r="D101" s="169">
        <v>83.437278222405467</v>
      </c>
      <c r="E101" s="169">
        <f t="shared" si="6"/>
        <v>48.894716262047396</v>
      </c>
      <c r="F101" s="190" t="str">
        <f t="shared" si="5"/>
        <v/>
      </c>
      <c r="H101" t="str">
        <f t="shared" si="8"/>
        <v/>
      </c>
      <c r="I101" s="190" t="str">
        <f t="shared" si="7"/>
        <v/>
      </c>
    </row>
    <row r="102" spans="1:9">
      <c r="A102">
        <v>99</v>
      </c>
      <c r="B102" s="46">
        <v>44873</v>
      </c>
      <c r="C102" s="169">
        <v>44.898839198047398</v>
      </c>
      <c r="D102" s="169">
        <v>83.437278222405467</v>
      </c>
      <c r="E102" s="169">
        <f t="shared" si="6"/>
        <v>44.898839198047398</v>
      </c>
      <c r="F102" s="190" t="str">
        <f t="shared" si="5"/>
        <v/>
      </c>
      <c r="H102" t="str">
        <f t="shared" si="8"/>
        <v/>
      </c>
      <c r="I102" s="190" t="str">
        <f t="shared" si="7"/>
        <v/>
      </c>
    </row>
    <row r="103" spans="1:9">
      <c r="A103">
        <v>100</v>
      </c>
      <c r="B103" s="46">
        <v>44874</v>
      </c>
      <c r="C103" s="169">
        <v>40.248126950567581</v>
      </c>
      <c r="D103" s="169">
        <v>83.437278222405467</v>
      </c>
      <c r="E103" s="169">
        <f t="shared" si="6"/>
        <v>40.248126950567581</v>
      </c>
      <c r="F103" s="190" t="str">
        <f t="shared" si="5"/>
        <v/>
      </c>
      <c r="H103" t="str">
        <f t="shared" si="8"/>
        <v/>
      </c>
      <c r="I103" s="190" t="str">
        <f t="shared" si="7"/>
        <v/>
      </c>
    </row>
    <row r="104" spans="1:9">
      <c r="A104">
        <v>101</v>
      </c>
      <c r="B104" s="46">
        <v>44875</v>
      </c>
      <c r="C104" s="169">
        <v>42.249594190569447</v>
      </c>
      <c r="D104" s="169">
        <v>83.437278222405467</v>
      </c>
      <c r="E104" s="169">
        <f t="shared" si="6"/>
        <v>42.249594190569447</v>
      </c>
      <c r="F104" s="190" t="str">
        <f t="shared" si="5"/>
        <v/>
      </c>
      <c r="H104" t="str">
        <f t="shared" si="8"/>
        <v/>
      </c>
      <c r="I104" s="190" t="str">
        <f t="shared" si="7"/>
        <v/>
      </c>
    </row>
    <row r="105" spans="1:9">
      <c r="A105">
        <v>102</v>
      </c>
      <c r="B105" s="46">
        <v>44876</v>
      </c>
      <c r="C105" s="169">
        <v>35.319905954567588</v>
      </c>
      <c r="D105" s="169">
        <v>83.437278222405467</v>
      </c>
      <c r="E105" s="169">
        <f t="shared" si="6"/>
        <v>35.319905954567588</v>
      </c>
      <c r="F105" s="190" t="str">
        <f t="shared" si="5"/>
        <v/>
      </c>
      <c r="H105" t="str">
        <f t="shared" si="8"/>
        <v/>
      </c>
      <c r="I105" s="190" t="str">
        <f t="shared" si="7"/>
        <v/>
      </c>
    </row>
    <row r="106" spans="1:9">
      <c r="A106">
        <v>103</v>
      </c>
      <c r="B106" s="46">
        <v>44877</v>
      </c>
      <c r="C106" s="169">
        <v>33.268927706570381</v>
      </c>
      <c r="D106" s="169">
        <v>83.437278222405467</v>
      </c>
      <c r="E106" s="169">
        <f t="shared" si="6"/>
        <v>33.268927706570381</v>
      </c>
      <c r="F106" s="190" t="str">
        <f t="shared" si="5"/>
        <v/>
      </c>
      <c r="H106" t="str">
        <f t="shared" si="8"/>
        <v/>
      </c>
      <c r="I106" s="190" t="str">
        <f t="shared" si="7"/>
        <v/>
      </c>
    </row>
    <row r="107" spans="1:9">
      <c r="A107">
        <v>104</v>
      </c>
      <c r="B107" s="46">
        <v>44878</v>
      </c>
      <c r="C107" s="169">
        <v>36.046191154565719</v>
      </c>
      <c r="D107" s="169">
        <v>83.437278222405467</v>
      </c>
      <c r="E107" s="169">
        <f t="shared" si="6"/>
        <v>36.046191154565719</v>
      </c>
      <c r="F107" s="190" t="str">
        <f t="shared" si="5"/>
        <v/>
      </c>
      <c r="H107" t="str">
        <f t="shared" si="8"/>
        <v/>
      </c>
      <c r="I107" s="190" t="str">
        <f t="shared" si="7"/>
        <v/>
      </c>
    </row>
    <row r="108" spans="1:9">
      <c r="A108">
        <v>105</v>
      </c>
      <c r="B108" s="46">
        <v>44879</v>
      </c>
      <c r="C108" s="169">
        <v>40.401686802569451</v>
      </c>
      <c r="D108" s="169">
        <v>83.437278222405467</v>
      </c>
      <c r="E108" s="169">
        <f t="shared" si="6"/>
        <v>40.401686802569451</v>
      </c>
      <c r="F108" s="190" t="str">
        <f t="shared" si="5"/>
        <v/>
      </c>
      <c r="H108" t="str">
        <f t="shared" si="8"/>
        <v/>
      </c>
      <c r="I108" s="190" t="str">
        <f t="shared" si="7"/>
        <v/>
      </c>
    </row>
    <row r="109" spans="1:9">
      <c r="A109">
        <v>106</v>
      </c>
      <c r="B109" s="46">
        <v>44880</v>
      </c>
      <c r="C109" s="169">
        <v>36.647924542569449</v>
      </c>
      <c r="D109" s="169">
        <v>83.437278222405467</v>
      </c>
      <c r="E109" s="169">
        <f t="shared" si="6"/>
        <v>36.647924542569449</v>
      </c>
      <c r="F109" s="190" t="str">
        <f t="shared" si="5"/>
        <v>N</v>
      </c>
      <c r="G109" s="191">
        <f>IF(DAY(B109)=15,D109,"")</f>
        <v>83.437278222405467</v>
      </c>
      <c r="H109" t="str">
        <f t="shared" si="8"/>
        <v/>
      </c>
      <c r="I109" s="190" t="str">
        <f t="shared" si="7"/>
        <v>N</v>
      </c>
    </row>
    <row r="110" spans="1:9">
      <c r="A110">
        <v>107</v>
      </c>
      <c r="B110" s="46">
        <v>44881</v>
      </c>
      <c r="C110" s="169">
        <v>50.92107846073597</v>
      </c>
      <c r="D110" s="169">
        <v>83.437278222405467</v>
      </c>
      <c r="E110" s="169">
        <f t="shared" si="6"/>
        <v>50.92107846073597</v>
      </c>
      <c r="F110" s="190" t="str">
        <f t="shared" si="5"/>
        <v/>
      </c>
      <c r="H110" t="str">
        <f t="shared" si="8"/>
        <v/>
      </c>
      <c r="I110" s="190" t="str">
        <f t="shared" si="7"/>
        <v/>
      </c>
    </row>
    <row r="111" spans="1:9">
      <c r="A111">
        <v>108</v>
      </c>
      <c r="B111" s="46">
        <v>44882</v>
      </c>
      <c r="C111" s="169">
        <v>54.079362809736899</v>
      </c>
      <c r="D111" s="169">
        <v>83.437278222405467</v>
      </c>
      <c r="E111" s="169">
        <f t="shared" si="6"/>
        <v>54.079362809736899</v>
      </c>
      <c r="F111" s="190" t="str">
        <f t="shared" si="5"/>
        <v/>
      </c>
      <c r="H111" t="str">
        <f t="shared" si="8"/>
        <v/>
      </c>
      <c r="I111" s="190" t="str">
        <f t="shared" si="7"/>
        <v/>
      </c>
    </row>
    <row r="112" spans="1:9">
      <c r="A112">
        <v>109</v>
      </c>
      <c r="B112" s="46">
        <v>44883</v>
      </c>
      <c r="C112" s="169">
        <v>62.311454867738767</v>
      </c>
      <c r="D112" s="169">
        <v>83.437278222405467</v>
      </c>
      <c r="E112" s="169">
        <f t="shared" si="6"/>
        <v>62.311454867738767</v>
      </c>
      <c r="F112" s="190" t="str">
        <f t="shared" si="5"/>
        <v/>
      </c>
      <c r="H112" t="str">
        <f t="shared" si="8"/>
        <v/>
      </c>
      <c r="I112" s="190" t="str">
        <f t="shared" si="7"/>
        <v/>
      </c>
    </row>
    <row r="113" spans="1:9">
      <c r="A113">
        <v>110</v>
      </c>
      <c r="B113" s="46">
        <v>44884</v>
      </c>
      <c r="C113" s="169">
        <v>54.486124876736902</v>
      </c>
      <c r="D113" s="169">
        <v>83.437278222405467</v>
      </c>
      <c r="E113" s="169">
        <f t="shared" si="6"/>
        <v>54.486124876736902</v>
      </c>
      <c r="F113" s="190" t="str">
        <f t="shared" si="5"/>
        <v/>
      </c>
      <c r="H113" t="str">
        <f t="shared" si="8"/>
        <v/>
      </c>
      <c r="I113" s="190" t="str">
        <f t="shared" si="7"/>
        <v/>
      </c>
    </row>
    <row r="114" spans="1:9">
      <c r="A114">
        <v>111</v>
      </c>
      <c r="B114" s="46">
        <v>44885</v>
      </c>
      <c r="C114" s="169">
        <v>53.590608580737836</v>
      </c>
      <c r="D114" s="169">
        <v>83.437278222405467</v>
      </c>
      <c r="E114" s="169">
        <f t="shared" si="6"/>
        <v>53.590608580737836</v>
      </c>
      <c r="F114" s="190" t="str">
        <f t="shared" si="5"/>
        <v/>
      </c>
      <c r="H114" t="str">
        <f t="shared" si="8"/>
        <v/>
      </c>
      <c r="I114" s="190" t="str">
        <f t="shared" si="7"/>
        <v/>
      </c>
    </row>
    <row r="115" spans="1:9">
      <c r="A115">
        <v>112</v>
      </c>
      <c r="B115" s="46">
        <v>44886</v>
      </c>
      <c r="C115" s="169">
        <v>62.19546324073783</v>
      </c>
      <c r="D115" s="169">
        <v>83.437278222405467</v>
      </c>
      <c r="E115" s="169">
        <f t="shared" si="6"/>
        <v>62.19546324073783</v>
      </c>
      <c r="F115" s="190" t="str">
        <f t="shared" si="5"/>
        <v/>
      </c>
      <c r="H115" t="str">
        <f t="shared" si="8"/>
        <v/>
      </c>
      <c r="I115" s="190" t="str">
        <f t="shared" si="7"/>
        <v/>
      </c>
    </row>
    <row r="116" spans="1:9">
      <c r="A116">
        <v>113</v>
      </c>
      <c r="B116" s="46">
        <v>44887</v>
      </c>
      <c r="C116" s="169">
        <v>73.662484316736894</v>
      </c>
      <c r="D116" s="169">
        <v>83.437278222405467</v>
      </c>
      <c r="E116" s="169">
        <f t="shared" si="6"/>
        <v>73.662484316736894</v>
      </c>
      <c r="F116" s="190" t="str">
        <f t="shared" si="5"/>
        <v/>
      </c>
      <c r="H116" t="str">
        <f t="shared" si="8"/>
        <v/>
      </c>
      <c r="I116" s="190" t="str">
        <f t="shared" si="7"/>
        <v/>
      </c>
    </row>
    <row r="117" spans="1:9">
      <c r="A117">
        <v>114</v>
      </c>
      <c r="B117" s="46">
        <v>44888</v>
      </c>
      <c r="C117" s="169">
        <v>133.01293763312782</v>
      </c>
      <c r="D117" s="169">
        <v>83.437278222405467</v>
      </c>
      <c r="E117" s="169">
        <f t="shared" si="6"/>
        <v>83.437278222405467</v>
      </c>
      <c r="F117" s="190" t="str">
        <f t="shared" si="5"/>
        <v/>
      </c>
      <c r="H117" t="str">
        <f t="shared" si="8"/>
        <v/>
      </c>
      <c r="I117" s="190" t="str">
        <f t="shared" si="7"/>
        <v/>
      </c>
    </row>
    <row r="118" spans="1:9">
      <c r="A118">
        <v>115</v>
      </c>
      <c r="B118" s="46">
        <v>44889</v>
      </c>
      <c r="C118" s="169">
        <v>146.37909403312969</v>
      </c>
      <c r="D118" s="169">
        <v>83.437278222405467</v>
      </c>
      <c r="E118" s="169">
        <f t="shared" si="6"/>
        <v>83.437278222405467</v>
      </c>
      <c r="F118" s="190" t="str">
        <f t="shared" si="5"/>
        <v/>
      </c>
      <c r="H118" t="str">
        <f t="shared" si="8"/>
        <v/>
      </c>
      <c r="I118" s="190" t="str">
        <f t="shared" si="7"/>
        <v/>
      </c>
    </row>
    <row r="119" spans="1:9">
      <c r="A119">
        <v>116</v>
      </c>
      <c r="B119" s="46">
        <v>44890</v>
      </c>
      <c r="C119" s="169">
        <v>139.10208684112686</v>
      </c>
      <c r="D119" s="169">
        <v>83.437278222405467</v>
      </c>
      <c r="E119" s="169">
        <f t="shared" si="6"/>
        <v>83.437278222405467</v>
      </c>
      <c r="F119" s="190" t="str">
        <f t="shared" si="5"/>
        <v/>
      </c>
      <c r="H119" t="str">
        <f t="shared" si="8"/>
        <v/>
      </c>
      <c r="I119" s="190" t="str">
        <f t="shared" si="7"/>
        <v/>
      </c>
    </row>
    <row r="120" spans="1:9">
      <c r="A120">
        <v>117</v>
      </c>
      <c r="B120" s="46">
        <v>44891</v>
      </c>
      <c r="C120" s="169">
        <v>145.09204238912872</v>
      </c>
      <c r="D120" s="169">
        <v>83.437278222405467</v>
      </c>
      <c r="E120" s="169">
        <f t="shared" si="6"/>
        <v>83.437278222405467</v>
      </c>
      <c r="F120" s="190" t="str">
        <f t="shared" si="5"/>
        <v/>
      </c>
      <c r="H120" t="str">
        <f t="shared" si="8"/>
        <v/>
      </c>
      <c r="I120" s="190" t="str">
        <f t="shared" si="7"/>
        <v/>
      </c>
    </row>
    <row r="121" spans="1:9">
      <c r="A121">
        <v>118</v>
      </c>
      <c r="B121" s="46">
        <v>44892</v>
      </c>
      <c r="C121" s="169">
        <v>137.68673816912781</v>
      </c>
      <c r="D121" s="169">
        <v>83.437278222405467</v>
      </c>
      <c r="E121" s="169">
        <f t="shared" si="6"/>
        <v>83.437278222405467</v>
      </c>
      <c r="F121" s="190" t="str">
        <f t="shared" si="5"/>
        <v/>
      </c>
      <c r="H121" t="str">
        <f t="shared" si="8"/>
        <v/>
      </c>
      <c r="I121" s="190" t="str">
        <f t="shared" si="7"/>
        <v/>
      </c>
    </row>
    <row r="122" spans="1:9">
      <c r="A122">
        <v>119</v>
      </c>
      <c r="B122" s="46">
        <v>44893</v>
      </c>
      <c r="C122" s="169">
        <v>124.79451112512781</v>
      </c>
      <c r="D122" s="169">
        <v>83.437278222405467</v>
      </c>
      <c r="E122" s="169">
        <f t="shared" si="6"/>
        <v>83.437278222405467</v>
      </c>
      <c r="F122" s="190" t="str">
        <f t="shared" si="5"/>
        <v/>
      </c>
      <c r="H122" t="str">
        <f t="shared" si="8"/>
        <v/>
      </c>
      <c r="I122" s="190" t="str">
        <f t="shared" si="7"/>
        <v/>
      </c>
    </row>
    <row r="123" spans="1:9">
      <c r="A123">
        <v>120</v>
      </c>
      <c r="B123" s="46">
        <v>44894</v>
      </c>
      <c r="C123" s="169">
        <v>157.05292319312778</v>
      </c>
      <c r="D123" s="169">
        <v>83.437278222405467</v>
      </c>
      <c r="E123" s="169">
        <f t="shared" si="6"/>
        <v>83.437278222405467</v>
      </c>
      <c r="F123" s="190" t="str">
        <f t="shared" si="5"/>
        <v/>
      </c>
      <c r="H123" t="str">
        <f t="shared" si="8"/>
        <v/>
      </c>
      <c r="I123" s="190" t="str">
        <f t="shared" si="7"/>
        <v/>
      </c>
    </row>
    <row r="124" spans="1:9">
      <c r="A124">
        <v>121</v>
      </c>
      <c r="B124" s="46">
        <v>44895</v>
      </c>
      <c r="C124" s="169">
        <v>78.135611493811084</v>
      </c>
      <c r="D124" s="169">
        <v>83.437278222405467</v>
      </c>
      <c r="E124" s="169">
        <f t="shared" si="6"/>
        <v>78.135611493811084</v>
      </c>
      <c r="F124" s="190" t="str">
        <f t="shared" si="5"/>
        <v/>
      </c>
      <c r="H124" t="str">
        <f t="shared" si="8"/>
        <v/>
      </c>
      <c r="I124" s="190" t="str">
        <f t="shared" si="7"/>
        <v/>
      </c>
    </row>
    <row r="125" spans="1:9">
      <c r="A125">
        <v>122</v>
      </c>
      <c r="B125" s="46">
        <v>44896</v>
      </c>
      <c r="C125" s="169">
        <v>70.928567722812019</v>
      </c>
      <c r="D125" s="169">
        <v>108.10243370537623</v>
      </c>
      <c r="E125" s="169">
        <f t="shared" si="6"/>
        <v>70.928567722812019</v>
      </c>
      <c r="F125" s="190" t="str">
        <f t="shared" si="5"/>
        <v/>
      </c>
      <c r="H125" t="str">
        <f t="shared" si="8"/>
        <v/>
      </c>
      <c r="I125" s="190" t="str">
        <f t="shared" si="7"/>
        <v/>
      </c>
    </row>
    <row r="126" spans="1:9">
      <c r="A126">
        <v>123</v>
      </c>
      <c r="B126" s="46">
        <v>44897</v>
      </c>
      <c r="C126" s="169">
        <v>76.552537708811087</v>
      </c>
      <c r="D126" s="169">
        <v>108.10243370537623</v>
      </c>
      <c r="E126" s="169">
        <f t="shared" si="6"/>
        <v>76.552537708811087</v>
      </c>
      <c r="F126" s="190" t="str">
        <f t="shared" si="5"/>
        <v/>
      </c>
      <c r="H126" t="str">
        <f t="shared" si="8"/>
        <v/>
      </c>
      <c r="I126" s="190" t="str">
        <f t="shared" si="7"/>
        <v/>
      </c>
    </row>
    <row r="127" spans="1:9">
      <c r="A127">
        <v>124</v>
      </c>
      <c r="B127" s="46">
        <v>44898</v>
      </c>
      <c r="C127" s="169">
        <v>79.19663666181016</v>
      </c>
      <c r="D127" s="169">
        <v>108.10243370537623</v>
      </c>
      <c r="E127" s="169">
        <f t="shared" si="6"/>
        <v>79.19663666181016</v>
      </c>
      <c r="F127" s="190" t="str">
        <f t="shared" si="5"/>
        <v/>
      </c>
      <c r="H127" t="str">
        <f t="shared" si="8"/>
        <v/>
      </c>
      <c r="I127" s="190" t="str">
        <f t="shared" si="7"/>
        <v/>
      </c>
    </row>
    <row r="128" spans="1:9">
      <c r="A128">
        <v>125</v>
      </c>
      <c r="B128" s="46">
        <v>44899</v>
      </c>
      <c r="C128" s="169">
        <v>77.386342661811085</v>
      </c>
      <c r="D128" s="169">
        <v>108.10243370537623</v>
      </c>
      <c r="E128" s="169">
        <f t="shared" si="6"/>
        <v>77.386342661811085</v>
      </c>
      <c r="F128" s="190" t="str">
        <f t="shared" si="5"/>
        <v/>
      </c>
      <c r="H128" t="str">
        <f t="shared" si="8"/>
        <v/>
      </c>
      <c r="I128" s="190" t="str">
        <f t="shared" si="7"/>
        <v/>
      </c>
    </row>
    <row r="129" spans="1:9">
      <c r="A129">
        <v>126</v>
      </c>
      <c r="B129" s="46">
        <v>44900</v>
      </c>
      <c r="C129" s="169">
        <v>74.9116890218111</v>
      </c>
      <c r="D129" s="169">
        <v>108.10243370537623</v>
      </c>
      <c r="E129" s="169">
        <f t="shared" si="6"/>
        <v>74.9116890218111</v>
      </c>
      <c r="F129" s="190" t="str">
        <f t="shared" si="5"/>
        <v/>
      </c>
      <c r="H129" t="str">
        <f t="shared" si="8"/>
        <v/>
      </c>
      <c r="I129" s="190" t="str">
        <f t="shared" si="7"/>
        <v/>
      </c>
    </row>
    <row r="130" spans="1:9">
      <c r="A130">
        <v>127</v>
      </c>
      <c r="B130" s="46">
        <v>44901</v>
      </c>
      <c r="C130" s="169">
        <v>73.992880701812012</v>
      </c>
      <c r="D130" s="169">
        <v>108.10243370537623</v>
      </c>
      <c r="E130" s="169">
        <f t="shared" si="6"/>
        <v>73.992880701812012</v>
      </c>
      <c r="F130" s="190" t="str">
        <f t="shared" si="5"/>
        <v/>
      </c>
      <c r="H130" t="str">
        <f t="shared" si="8"/>
        <v/>
      </c>
      <c r="I130" s="190" t="str">
        <f t="shared" si="7"/>
        <v/>
      </c>
    </row>
    <row r="131" spans="1:9">
      <c r="A131">
        <v>128</v>
      </c>
      <c r="B131" s="46">
        <v>44902</v>
      </c>
      <c r="C131" s="169">
        <v>83.487556462748103</v>
      </c>
      <c r="D131" s="169">
        <v>108.10243370537623</v>
      </c>
      <c r="E131" s="169">
        <f t="shared" si="6"/>
        <v>83.487556462748103</v>
      </c>
      <c r="F131" s="190" t="str">
        <f t="shared" ref="F131:F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8"/>
        <v/>
      </c>
      <c r="I131" s="190" t="str">
        <f t="shared" si="7"/>
        <v/>
      </c>
    </row>
    <row r="132" spans="1:9">
      <c r="A132">
        <v>129</v>
      </c>
      <c r="B132" s="46">
        <v>44903</v>
      </c>
      <c r="C132" s="169">
        <v>78.386562502751829</v>
      </c>
      <c r="D132" s="169">
        <v>108.10243370537623</v>
      </c>
      <c r="E132" s="169">
        <f t="shared" ref="E132:E195" si="10">IF(C132&lt;D132,C132,D132)</f>
        <v>78.386562502751829</v>
      </c>
      <c r="F132" s="190" t="str">
        <f t="shared" si="9"/>
        <v/>
      </c>
      <c r="H132" t="str">
        <f t="shared" si="8"/>
        <v/>
      </c>
      <c r="I132" s="190" t="str">
        <f t="shared" ref="I132:I195" si="11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44904</v>
      </c>
      <c r="C133" s="169">
        <v>81.364727742749963</v>
      </c>
      <c r="D133" s="169">
        <v>108.10243370537623</v>
      </c>
      <c r="E133" s="169">
        <f t="shared" si="10"/>
        <v>81.364727742749963</v>
      </c>
      <c r="F133" s="190" t="str">
        <f t="shared" si="9"/>
        <v/>
      </c>
      <c r="H133" t="str">
        <f t="shared" ref="H133:H196" si="12">IF(MONTH(B133)=1,IF(DAY(B133)=1,YEAR(B133),""),"")</f>
        <v/>
      </c>
      <c r="I133" s="190" t="str">
        <f t="shared" si="11"/>
        <v/>
      </c>
    </row>
    <row r="134" spans="1:9">
      <c r="A134">
        <v>131</v>
      </c>
      <c r="B134" s="46">
        <v>44905</v>
      </c>
      <c r="C134" s="169">
        <v>65.846046131749958</v>
      </c>
      <c r="D134" s="169">
        <v>108.10243370537623</v>
      </c>
      <c r="E134" s="169">
        <f t="shared" si="10"/>
        <v>65.846046131749958</v>
      </c>
      <c r="F134" s="190" t="str">
        <f t="shared" si="9"/>
        <v/>
      </c>
      <c r="H134" t="str">
        <f t="shared" si="12"/>
        <v/>
      </c>
      <c r="I134" s="190" t="str">
        <f t="shared" si="11"/>
        <v/>
      </c>
    </row>
    <row r="135" spans="1:9">
      <c r="A135">
        <v>132</v>
      </c>
      <c r="B135" s="46">
        <v>44906</v>
      </c>
      <c r="C135" s="169">
        <v>67.880276181749039</v>
      </c>
      <c r="D135" s="169">
        <v>108.10243370537623</v>
      </c>
      <c r="E135" s="169">
        <f t="shared" si="10"/>
        <v>67.880276181749039</v>
      </c>
      <c r="F135" s="190" t="str">
        <f t="shared" si="9"/>
        <v/>
      </c>
      <c r="H135" t="str">
        <f t="shared" si="12"/>
        <v/>
      </c>
      <c r="I135" s="190" t="str">
        <f t="shared" si="11"/>
        <v/>
      </c>
    </row>
    <row r="136" spans="1:9">
      <c r="A136">
        <v>133</v>
      </c>
      <c r="B136" s="46">
        <v>44907</v>
      </c>
      <c r="C136" s="169">
        <v>74.291155034749977</v>
      </c>
      <c r="D136" s="169">
        <v>108.10243370537623</v>
      </c>
      <c r="E136" s="169">
        <f t="shared" si="10"/>
        <v>74.291155034749977</v>
      </c>
      <c r="F136" s="190" t="str">
        <f t="shared" si="9"/>
        <v/>
      </c>
      <c r="H136" t="str">
        <f t="shared" si="12"/>
        <v/>
      </c>
      <c r="I136" s="190" t="str">
        <f t="shared" si="11"/>
        <v/>
      </c>
    </row>
    <row r="137" spans="1:9">
      <c r="A137">
        <v>134</v>
      </c>
      <c r="B137" s="46">
        <v>44908</v>
      </c>
      <c r="C137" s="169">
        <v>101.93849131074995</v>
      </c>
      <c r="D137" s="169">
        <v>108.10243370537623</v>
      </c>
      <c r="E137" s="169">
        <f t="shared" si="10"/>
        <v>101.93849131074995</v>
      </c>
      <c r="F137" s="190" t="str">
        <f t="shared" si="9"/>
        <v/>
      </c>
      <c r="H137" t="str">
        <f t="shared" si="12"/>
        <v/>
      </c>
      <c r="I137" s="190" t="str">
        <f t="shared" si="11"/>
        <v/>
      </c>
    </row>
    <row r="138" spans="1:9">
      <c r="A138">
        <v>135</v>
      </c>
      <c r="B138" s="46">
        <v>44909</v>
      </c>
      <c r="C138" s="169">
        <v>289.97392061030251</v>
      </c>
      <c r="D138" s="169">
        <v>108.10243370537623</v>
      </c>
      <c r="E138" s="169">
        <f t="shared" si="10"/>
        <v>108.10243370537623</v>
      </c>
      <c r="F138" s="190" t="str">
        <f t="shared" si="9"/>
        <v/>
      </c>
      <c r="H138" t="str">
        <f t="shared" si="12"/>
        <v/>
      </c>
      <c r="I138" s="190" t="str">
        <f t="shared" si="11"/>
        <v/>
      </c>
    </row>
    <row r="139" spans="1:9">
      <c r="A139">
        <v>136</v>
      </c>
      <c r="B139" s="46">
        <v>44910</v>
      </c>
      <c r="C139" s="169">
        <v>284.73792954630437</v>
      </c>
      <c r="D139" s="169">
        <v>108.10243370537623</v>
      </c>
      <c r="E139" s="169">
        <f t="shared" si="10"/>
        <v>108.10243370537623</v>
      </c>
      <c r="F139" s="190" t="str">
        <f t="shared" si="9"/>
        <v>D</v>
      </c>
      <c r="G139" s="191">
        <f>IF(DAY(B139)=15,D139,"")</f>
        <v>108.10243370537623</v>
      </c>
      <c r="H139" t="str">
        <f t="shared" si="12"/>
        <v/>
      </c>
      <c r="I139" s="190" t="str">
        <f t="shared" si="11"/>
        <v>D</v>
      </c>
    </row>
    <row r="140" spans="1:9">
      <c r="A140">
        <v>137</v>
      </c>
      <c r="B140" s="46">
        <v>44911</v>
      </c>
      <c r="C140" s="169">
        <v>307.97685631430346</v>
      </c>
      <c r="D140" s="169">
        <v>108.10243370537623</v>
      </c>
      <c r="E140" s="169">
        <f t="shared" si="10"/>
        <v>108.10243370537623</v>
      </c>
      <c r="F140" s="190" t="str">
        <f t="shared" si="9"/>
        <v/>
      </c>
      <c r="H140" t="str">
        <f t="shared" si="12"/>
        <v/>
      </c>
      <c r="I140" s="190" t="str">
        <f t="shared" si="11"/>
        <v/>
      </c>
    </row>
    <row r="141" spans="1:9">
      <c r="A141">
        <v>138</v>
      </c>
      <c r="B141" s="46">
        <v>44912</v>
      </c>
      <c r="C141" s="169">
        <v>302.26623228230346</v>
      </c>
      <c r="D141" s="169">
        <v>108.10243370537623</v>
      </c>
      <c r="E141" s="169">
        <f t="shared" si="10"/>
        <v>108.10243370537623</v>
      </c>
      <c r="F141" s="190" t="str">
        <f t="shared" si="9"/>
        <v/>
      </c>
      <c r="H141" t="str">
        <f t="shared" si="12"/>
        <v/>
      </c>
      <c r="I141" s="190" t="str">
        <f t="shared" si="11"/>
        <v/>
      </c>
    </row>
    <row r="142" spans="1:9">
      <c r="A142">
        <v>139</v>
      </c>
      <c r="B142" s="46">
        <v>44913</v>
      </c>
      <c r="C142" s="169">
        <v>247.9712209903025</v>
      </c>
      <c r="D142" s="169">
        <v>108.10243370537623</v>
      </c>
      <c r="E142" s="169">
        <f t="shared" si="10"/>
        <v>108.10243370537623</v>
      </c>
      <c r="F142" s="190" t="str">
        <f t="shared" si="9"/>
        <v/>
      </c>
      <c r="H142" t="str">
        <f t="shared" si="12"/>
        <v/>
      </c>
      <c r="I142" s="190" t="str">
        <f t="shared" si="11"/>
        <v/>
      </c>
    </row>
    <row r="143" spans="1:9">
      <c r="A143">
        <v>140</v>
      </c>
      <c r="B143" s="46">
        <v>44914</v>
      </c>
      <c r="C143" s="169">
        <v>269.60022292630441</v>
      </c>
      <c r="D143" s="169">
        <v>108.10243370537623</v>
      </c>
      <c r="E143" s="169">
        <f t="shared" si="10"/>
        <v>108.10243370537623</v>
      </c>
      <c r="F143" s="190" t="str">
        <f t="shared" si="9"/>
        <v/>
      </c>
      <c r="H143" t="str">
        <f t="shared" si="12"/>
        <v/>
      </c>
      <c r="I143" s="190" t="str">
        <f t="shared" si="11"/>
        <v/>
      </c>
    </row>
    <row r="144" spans="1:9">
      <c r="A144">
        <v>141</v>
      </c>
      <c r="B144" s="46">
        <v>44915</v>
      </c>
      <c r="C144" s="169">
        <v>283.5932388583044</v>
      </c>
      <c r="D144" s="169">
        <v>108.10243370537623</v>
      </c>
      <c r="E144" s="169">
        <f t="shared" si="10"/>
        <v>108.10243370537623</v>
      </c>
      <c r="F144" s="190" t="str">
        <f t="shared" si="9"/>
        <v/>
      </c>
      <c r="H144" t="str">
        <f t="shared" si="12"/>
        <v/>
      </c>
      <c r="I144" s="190" t="str">
        <f t="shared" si="11"/>
        <v/>
      </c>
    </row>
    <row r="145" spans="1:9">
      <c r="A145">
        <v>142</v>
      </c>
      <c r="B145" s="46">
        <v>44916</v>
      </c>
      <c r="C145" s="169">
        <v>216.41231130322751</v>
      </c>
      <c r="D145" s="169">
        <v>108.10243370537623</v>
      </c>
      <c r="E145" s="169">
        <f t="shared" si="10"/>
        <v>108.10243370537623</v>
      </c>
      <c r="F145" s="190" t="str">
        <f t="shared" si="9"/>
        <v/>
      </c>
      <c r="H145" t="str">
        <f t="shared" si="12"/>
        <v/>
      </c>
      <c r="I145" s="190" t="str">
        <f t="shared" si="11"/>
        <v/>
      </c>
    </row>
    <row r="146" spans="1:9">
      <c r="A146">
        <v>143</v>
      </c>
      <c r="B146" s="46">
        <v>44917</v>
      </c>
      <c r="C146" s="169">
        <v>231.06819202322563</v>
      </c>
      <c r="D146" s="169">
        <v>108.10243370537623</v>
      </c>
      <c r="E146" s="169">
        <f t="shared" si="10"/>
        <v>108.10243370537623</v>
      </c>
      <c r="F146" s="190" t="str">
        <f t="shared" si="9"/>
        <v/>
      </c>
      <c r="H146" t="str">
        <f t="shared" si="12"/>
        <v/>
      </c>
      <c r="I146" s="190" t="str">
        <f t="shared" si="11"/>
        <v/>
      </c>
    </row>
    <row r="147" spans="1:9">
      <c r="A147">
        <v>144</v>
      </c>
      <c r="B147" s="46">
        <v>44918</v>
      </c>
      <c r="C147" s="169">
        <v>208.50973759122655</v>
      </c>
      <c r="D147" s="169">
        <v>108.10243370537623</v>
      </c>
      <c r="E147" s="169">
        <f t="shared" si="10"/>
        <v>108.10243370537623</v>
      </c>
      <c r="F147" s="190" t="str">
        <f t="shared" si="9"/>
        <v/>
      </c>
      <c r="H147" t="str">
        <f t="shared" si="12"/>
        <v/>
      </c>
      <c r="I147" s="190" t="str">
        <f t="shared" si="11"/>
        <v/>
      </c>
    </row>
    <row r="148" spans="1:9">
      <c r="A148">
        <v>145</v>
      </c>
      <c r="B148" s="46">
        <v>44919</v>
      </c>
      <c r="C148" s="169">
        <v>181.46844320322654</v>
      </c>
      <c r="D148" s="169">
        <v>108.10243370537623</v>
      </c>
      <c r="E148" s="169">
        <f t="shared" si="10"/>
        <v>108.10243370537623</v>
      </c>
      <c r="F148" s="190" t="str">
        <f t="shared" si="9"/>
        <v/>
      </c>
      <c r="H148" t="str">
        <f t="shared" si="12"/>
        <v/>
      </c>
      <c r="I148" s="190" t="str">
        <f t="shared" si="11"/>
        <v/>
      </c>
    </row>
    <row r="149" spans="1:9">
      <c r="A149">
        <v>146</v>
      </c>
      <c r="B149" s="46">
        <v>44920</v>
      </c>
      <c r="C149" s="169">
        <v>167.11491751522655</v>
      </c>
      <c r="D149" s="169">
        <v>108.10243370537623</v>
      </c>
      <c r="E149" s="169">
        <f t="shared" si="10"/>
        <v>108.10243370537623</v>
      </c>
      <c r="F149" s="190" t="str">
        <f t="shared" si="9"/>
        <v/>
      </c>
      <c r="H149" t="str">
        <f t="shared" si="12"/>
        <v/>
      </c>
      <c r="I149" s="190" t="str">
        <f t="shared" si="11"/>
        <v/>
      </c>
    </row>
    <row r="150" spans="1:9">
      <c r="A150">
        <v>147</v>
      </c>
      <c r="B150" s="46">
        <v>44921</v>
      </c>
      <c r="C150" s="169">
        <v>204.13234757522562</v>
      </c>
      <c r="D150" s="169">
        <v>108.10243370537623</v>
      </c>
      <c r="E150" s="169">
        <f t="shared" si="10"/>
        <v>108.10243370537623</v>
      </c>
      <c r="F150" s="190" t="str">
        <f t="shared" si="9"/>
        <v/>
      </c>
      <c r="H150" t="str">
        <f t="shared" si="12"/>
        <v/>
      </c>
      <c r="I150" s="190" t="str">
        <f t="shared" si="11"/>
        <v/>
      </c>
    </row>
    <row r="151" spans="1:9">
      <c r="A151">
        <v>148</v>
      </c>
      <c r="B151" s="46">
        <v>44922</v>
      </c>
      <c r="C151" s="169">
        <v>234.34795938322748</v>
      </c>
      <c r="D151" s="169">
        <v>108.10243370537623</v>
      </c>
      <c r="E151" s="169">
        <f t="shared" si="10"/>
        <v>108.10243370537623</v>
      </c>
      <c r="F151" s="190" t="str">
        <f t="shared" si="9"/>
        <v/>
      </c>
      <c r="H151" t="str">
        <f t="shared" si="12"/>
        <v/>
      </c>
      <c r="I151" s="190" t="str">
        <f t="shared" si="11"/>
        <v/>
      </c>
    </row>
    <row r="152" spans="1:9">
      <c r="A152">
        <v>149</v>
      </c>
      <c r="B152" s="46">
        <v>44923</v>
      </c>
      <c r="C152" s="169">
        <v>193.8002134387624</v>
      </c>
      <c r="D152" s="169">
        <v>108.10243370537623</v>
      </c>
      <c r="E152" s="169">
        <f t="shared" si="10"/>
        <v>108.10243370537623</v>
      </c>
      <c r="F152" s="190" t="str">
        <f t="shared" si="9"/>
        <v/>
      </c>
      <c r="H152" t="str">
        <f t="shared" si="12"/>
        <v/>
      </c>
      <c r="I152" s="190" t="str">
        <f t="shared" si="11"/>
        <v/>
      </c>
    </row>
    <row r="153" spans="1:9">
      <c r="A153">
        <v>150</v>
      </c>
      <c r="B153" s="46">
        <v>44924</v>
      </c>
      <c r="C153" s="169">
        <v>196.19100491875963</v>
      </c>
      <c r="D153" s="169">
        <v>108.10243370537623</v>
      </c>
      <c r="E153" s="169">
        <f t="shared" si="10"/>
        <v>108.10243370537623</v>
      </c>
      <c r="F153" s="190" t="str">
        <f t="shared" si="9"/>
        <v/>
      </c>
      <c r="H153" t="str">
        <f t="shared" si="12"/>
        <v/>
      </c>
      <c r="I153" s="190" t="str">
        <f t="shared" si="11"/>
        <v/>
      </c>
    </row>
    <row r="154" spans="1:9">
      <c r="A154">
        <v>151</v>
      </c>
      <c r="B154" s="46">
        <v>44925</v>
      </c>
      <c r="C154" s="169">
        <v>181.06590471476241</v>
      </c>
      <c r="D154" s="169">
        <v>108.10243370537623</v>
      </c>
      <c r="E154" s="169">
        <f t="shared" si="10"/>
        <v>108.10243370537623</v>
      </c>
      <c r="F154" s="190" t="str">
        <f t="shared" si="9"/>
        <v/>
      </c>
      <c r="H154" t="str">
        <f t="shared" si="12"/>
        <v/>
      </c>
      <c r="I154" s="190" t="str">
        <f t="shared" si="11"/>
        <v/>
      </c>
    </row>
    <row r="155" spans="1:9">
      <c r="A155">
        <v>152</v>
      </c>
      <c r="B155" s="46">
        <v>44926</v>
      </c>
      <c r="C155" s="169">
        <v>181.0535762667615</v>
      </c>
      <c r="D155" s="169">
        <v>108.10243370537623</v>
      </c>
      <c r="E155" s="169">
        <f t="shared" si="10"/>
        <v>108.10243370537623</v>
      </c>
      <c r="F155" s="190" t="str">
        <f t="shared" si="9"/>
        <v/>
      </c>
      <c r="H155" t="str">
        <f t="shared" si="12"/>
        <v/>
      </c>
      <c r="I155" s="190" t="str">
        <f t="shared" si="11"/>
        <v/>
      </c>
    </row>
    <row r="156" spans="1:9">
      <c r="A156">
        <v>153</v>
      </c>
      <c r="B156" s="46">
        <v>44927</v>
      </c>
      <c r="C156" s="169">
        <v>184.75735599076242</v>
      </c>
      <c r="D156" s="169">
        <v>119.44455644829111</v>
      </c>
      <c r="E156" s="169">
        <f t="shared" si="10"/>
        <v>119.44455644829111</v>
      </c>
      <c r="F156" s="190" t="str">
        <f t="shared" si="9"/>
        <v/>
      </c>
      <c r="H156">
        <f t="shared" si="12"/>
        <v>2023</v>
      </c>
      <c r="I156" s="190" t="str">
        <f t="shared" si="11"/>
        <v/>
      </c>
    </row>
    <row r="157" spans="1:9">
      <c r="A157">
        <v>154</v>
      </c>
      <c r="B157" s="46">
        <v>44928</v>
      </c>
      <c r="C157" s="169">
        <v>244.67985851076057</v>
      </c>
      <c r="D157" s="169">
        <v>119.44455644829111</v>
      </c>
      <c r="E157" s="169">
        <f t="shared" si="10"/>
        <v>119.44455644829111</v>
      </c>
      <c r="F157" s="190" t="str">
        <f t="shared" si="9"/>
        <v/>
      </c>
      <c r="H157" t="str">
        <f t="shared" si="12"/>
        <v/>
      </c>
      <c r="I157" s="190" t="str">
        <f t="shared" si="11"/>
        <v/>
      </c>
    </row>
    <row r="158" spans="1:9">
      <c r="A158">
        <v>155</v>
      </c>
      <c r="B158" s="46">
        <v>44929</v>
      </c>
      <c r="C158" s="169">
        <v>261.87291061476151</v>
      </c>
      <c r="D158" s="169">
        <v>119.44455644829111</v>
      </c>
      <c r="E158" s="169">
        <f t="shared" si="10"/>
        <v>119.44455644829111</v>
      </c>
      <c r="F158" s="190" t="str">
        <f t="shared" si="9"/>
        <v/>
      </c>
      <c r="H158" t="str">
        <f t="shared" si="12"/>
        <v/>
      </c>
      <c r="I158" s="190" t="str">
        <f t="shared" si="11"/>
        <v/>
      </c>
    </row>
    <row r="159" spans="1:9">
      <c r="A159">
        <v>156</v>
      </c>
      <c r="B159" s="46">
        <v>44930</v>
      </c>
      <c r="C159" s="169">
        <v>209.71860584719701</v>
      </c>
      <c r="D159" s="169">
        <v>119.44455644829111</v>
      </c>
      <c r="E159" s="169">
        <f t="shared" si="10"/>
        <v>119.44455644829111</v>
      </c>
      <c r="F159" s="190" t="str">
        <f t="shared" si="9"/>
        <v/>
      </c>
      <c r="H159" t="str">
        <f t="shared" si="12"/>
        <v/>
      </c>
      <c r="I159" s="190" t="str">
        <f t="shared" si="11"/>
        <v/>
      </c>
    </row>
    <row r="160" spans="1:9">
      <c r="A160">
        <v>157</v>
      </c>
      <c r="B160" s="46">
        <v>44931</v>
      </c>
      <c r="C160" s="169">
        <v>214.68212655219702</v>
      </c>
      <c r="D160" s="169">
        <v>119.44455644829111</v>
      </c>
      <c r="E160" s="169">
        <f t="shared" si="10"/>
        <v>119.44455644829111</v>
      </c>
      <c r="F160" s="190" t="str">
        <f t="shared" si="9"/>
        <v/>
      </c>
      <c r="H160" t="str">
        <f t="shared" si="12"/>
        <v/>
      </c>
      <c r="I160" s="190" t="str">
        <f t="shared" si="11"/>
        <v/>
      </c>
    </row>
    <row r="161" spans="1:9">
      <c r="A161">
        <v>158</v>
      </c>
      <c r="B161" s="46">
        <v>44932</v>
      </c>
      <c r="C161" s="169">
        <v>202.65080127619512</v>
      </c>
      <c r="D161" s="169">
        <v>119.44455644829111</v>
      </c>
      <c r="E161" s="169">
        <f t="shared" si="10"/>
        <v>119.44455644829111</v>
      </c>
      <c r="F161" s="190" t="str">
        <f t="shared" si="9"/>
        <v/>
      </c>
      <c r="H161" t="str">
        <f t="shared" si="12"/>
        <v/>
      </c>
      <c r="I161" s="190" t="str">
        <f t="shared" si="11"/>
        <v/>
      </c>
    </row>
    <row r="162" spans="1:9">
      <c r="A162">
        <v>159</v>
      </c>
      <c r="B162" s="46">
        <v>44933</v>
      </c>
      <c r="C162" s="169">
        <v>146.04670680019515</v>
      </c>
      <c r="D162" s="169">
        <v>119.44455644829111</v>
      </c>
      <c r="E162" s="169">
        <f t="shared" si="10"/>
        <v>119.44455644829111</v>
      </c>
      <c r="F162" s="190" t="str">
        <f t="shared" si="9"/>
        <v/>
      </c>
      <c r="H162" t="str">
        <f t="shared" si="12"/>
        <v/>
      </c>
      <c r="I162" s="190" t="str">
        <f t="shared" si="11"/>
        <v/>
      </c>
    </row>
    <row r="163" spans="1:9">
      <c r="A163">
        <v>160</v>
      </c>
      <c r="B163" s="46">
        <v>44934</v>
      </c>
      <c r="C163" s="169">
        <v>152.47383951619699</v>
      </c>
      <c r="D163" s="169">
        <v>119.44455644829111</v>
      </c>
      <c r="E163" s="169">
        <f t="shared" si="10"/>
        <v>119.44455644829111</v>
      </c>
      <c r="F163" s="190" t="str">
        <f t="shared" si="9"/>
        <v/>
      </c>
      <c r="H163" t="str">
        <f t="shared" si="12"/>
        <v/>
      </c>
      <c r="I163" s="190" t="str">
        <f t="shared" si="11"/>
        <v/>
      </c>
    </row>
    <row r="164" spans="1:9">
      <c r="A164">
        <v>161</v>
      </c>
      <c r="B164" s="46">
        <v>44935</v>
      </c>
      <c r="C164" s="169">
        <v>173.76520320419701</v>
      </c>
      <c r="D164" s="169">
        <v>119.44455644829111</v>
      </c>
      <c r="E164" s="169">
        <f t="shared" si="10"/>
        <v>119.44455644829111</v>
      </c>
      <c r="F164" s="190" t="str">
        <f t="shared" si="9"/>
        <v/>
      </c>
      <c r="H164" t="str">
        <f t="shared" si="12"/>
        <v/>
      </c>
      <c r="I164" s="190" t="str">
        <f t="shared" si="11"/>
        <v/>
      </c>
    </row>
    <row r="165" spans="1:9">
      <c r="A165">
        <v>162</v>
      </c>
      <c r="B165" s="46">
        <v>44936</v>
      </c>
      <c r="C165" s="169">
        <v>220.39382234819513</v>
      </c>
      <c r="D165" s="169">
        <v>119.44455644829111</v>
      </c>
      <c r="E165" s="169">
        <f t="shared" si="10"/>
        <v>119.44455644829111</v>
      </c>
      <c r="F165" s="190" t="str">
        <f t="shared" si="9"/>
        <v/>
      </c>
      <c r="H165" t="str">
        <f t="shared" si="12"/>
        <v/>
      </c>
      <c r="I165" s="190" t="str">
        <f t="shared" si="11"/>
        <v/>
      </c>
    </row>
    <row r="166" spans="1:9">
      <c r="A166">
        <v>163</v>
      </c>
      <c r="B166" s="46">
        <v>44937</v>
      </c>
      <c r="C166" s="169">
        <v>192.80566395746041</v>
      </c>
      <c r="D166" s="169">
        <v>119.44455644829111</v>
      </c>
      <c r="E166" s="169">
        <f t="shared" si="10"/>
        <v>119.44455644829111</v>
      </c>
      <c r="F166" s="190" t="str">
        <f t="shared" si="9"/>
        <v/>
      </c>
      <c r="H166" t="str">
        <f t="shared" si="12"/>
        <v/>
      </c>
      <c r="I166" s="190" t="str">
        <f t="shared" si="11"/>
        <v/>
      </c>
    </row>
    <row r="167" spans="1:9">
      <c r="A167">
        <v>164</v>
      </c>
      <c r="B167" s="46">
        <v>44938</v>
      </c>
      <c r="C167" s="169">
        <v>204.73352045346039</v>
      </c>
      <c r="D167" s="169">
        <v>119.44455644829111</v>
      </c>
      <c r="E167" s="169">
        <f t="shared" si="10"/>
        <v>119.44455644829111</v>
      </c>
      <c r="F167" s="190" t="str">
        <f t="shared" si="9"/>
        <v/>
      </c>
      <c r="H167" t="str">
        <f t="shared" si="12"/>
        <v/>
      </c>
      <c r="I167" s="190" t="str">
        <f t="shared" si="11"/>
        <v/>
      </c>
    </row>
    <row r="168" spans="1:9">
      <c r="A168">
        <v>165</v>
      </c>
      <c r="B168" s="46">
        <v>44939</v>
      </c>
      <c r="C168" s="169">
        <v>208.52852887346043</v>
      </c>
      <c r="D168" s="169">
        <v>119.44455644829111</v>
      </c>
      <c r="E168" s="169">
        <f t="shared" si="10"/>
        <v>119.44455644829111</v>
      </c>
      <c r="F168" s="190" t="str">
        <f t="shared" si="9"/>
        <v/>
      </c>
      <c r="H168" t="str">
        <f t="shared" si="12"/>
        <v/>
      </c>
      <c r="I168" s="190" t="str">
        <f t="shared" si="11"/>
        <v/>
      </c>
    </row>
    <row r="169" spans="1:9">
      <c r="A169">
        <v>166</v>
      </c>
      <c r="B169" s="46">
        <v>44940</v>
      </c>
      <c r="C169" s="169">
        <v>185.32112553746228</v>
      </c>
      <c r="D169" s="169">
        <v>119.44455644829111</v>
      </c>
      <c r="E169" s="169">
        <f t="shared" si="10"/>
        <v>119.44455644829111</v>
      </c>
      <c r="F169" s="190" t="str">
        <f t="shared" si="9"/>
        <v/>
      </c>
      <c r="H169" t="str">
        <f t="shared" si="12"/>
        <v/>
      </c>
      <c r="I169" s="190" t="str">
        <f t="shared" si="11"/>
        <v/>
      </c>
    </row>
    <row r="170" spans="1:9">
      <c r="A170">
        <v>167</v>
      </c>
      <c r="B170" s="46">
        <v>44941</v>
      </c>
      <c r="C170" s="169">
        <v>125.24761058545855</v>
      </c>
      <c r="D170" s="169">
        <v>119.44455644829111</v>
      </c>
      <c r="E170" s="169">
        <f t="shared" si="10"/>
        <v>119.44455644829111</v>
      </c>
      <c r="F170" s="190" t="str">
        <f t="shared" si="9"/>
        <v>E</v>
      </c>
      <c r="G170" s="191">
        <f>IF(DAY(B170)=15,D170,"")</f>
        <v>119.44455644829111</v>
      </c>
      <c r="H170" t="str">
        <f t="shared" si="12"/>
        <v/>
      </c>
      <c r="I170" s="190" t="str">
        <f t="shared" si="11"/>
        <v>E</v>
      </c>
    </row>
    <row r="171" spans="1:9">
      <c r="A171">
        <v>168</v>
      </c>
      <c r="B171" s="46">
        <v>44942</v>
      </c>
      <c r="C171" s="169">
        <v>143.21331817346228</v>
      </c>
      <c r="D171" s="169">
        <v>119.44455644829111</v>
      </c>
      <c r="E171" s="169">
        <f t="shared" si="10"/>
        <v>119.44455644829111</v>
      </c>
      <c r="F171" s="190" t="str">
        <f t="shared" si="9"/>
        <v/>
      </c>
      <c r="H171" t="str">
        <f t="shared" si="12"/>
        <v/>
      </c>
      <c r="I171" s="190" t="str">
        <f t="shared" si="11"/>
        <v/>
      </c>
    </row>
    <row r="172" spans="1:9">
      <c r="A172">
        <v>169</v>
      </c>
      <c r="B172" s="46">
        <v>44943</v>
      </c>
      <c r="C172" s="169">
        <v>139.81863649845857</v>
      </c>
      <c r="D172" s="169">
        <v>119.44455644829111</v>
      </c>
      <c r="E172" s="169">
        <f t="shared" si="10"/>
        <v>119.44455644829111</v>
      </c>
      <c r="F172" s="190" t="str">
        <f t="shared" si="9"/>
        <v/>
      </c>
      <c r="H172" t="str">
        <f t="shared" si="12"/>
        <v/>
      </c>
      <c r="I172" s="190" t="str">
        <f t="shared" si="11"/>
        <v/>
      </c>
    </row>
    <row r="173" spans="1:9">
      <c r="A173">
        <v>170</v>
      </c>
      <c r="B173" s="46">
        <v>44944</v>
      </c>
      <c r="C173" s="169">
        <v>210.31799327556047</v>
      </c>
      <c r="D173" s="169">
        <v>119.44455644829111</v>
      </c>
      <c r="E173" s="169">
        <f t="shared" si="10"/>
        <v>119.44455644829111</v>
      </c>
      <c r="F173" s="190" t="str">
        <f t="shared" si="9"/>
        <v/>
      </c>
      <c r="H173" t="str">
        <f t="shared" si="12"/>
        <v/>
      </c>
      <c r="I173" s="190" t="str">
        <f t="shared" si="11"/>
        <v/>
      </c>
    </row>
    <row r="174" spans="1:9">
      <c r="A174">
        <v>171</v>
      </c>
      <c r="B174" s="46">
        <v>44945</v>
      </c>
      <c r="C174" s="169">
        <v>212.85371273355861</v>
      </c>
      <c r="D174" s="169">
        <v>119.44455644829111</v>
      </c>
      <c r="E174" s="169">
        <f t="shared" si="10"/>
        <v>119.44455644829111</v>
      </c>
      <c r="F174" s="190" t="str">
        <f t="shared" si="9"/>
        <v/>
      </c>
      <c r="H174" t="str">
        <f t="shared" si="12"/>
        <v/>
      </c>
      <c r="I174" s="190" t="str">
        <f t="shared" si="11"/>
        <v/>
      </c>
    </row>
    <row r="175" spans="1:9">
      <c r="A175">
        <v>172</v>
      </c>
      <c r="B175" s="46">
        <v>44946</v>
      </c>
      <c r="C175" s="169">
        <v>233.69651104555675</v>
      </c>
      <c r="D175" s="169">
        <v>119.44455644829111</v>
      </c>
      <c r="E175" s="169">
        <f t="shared" si="10"/>
        <v>119.44455644829111</v>
      </c>
      <c r="F175" s="190" t="str">
        <f t="shared" si="9"/>
        <v/>
      </c>
      <c r="H175" t="str">
        <f t="shared" si="12"/>
        <v/>
      </c>
      <c r="I175" s="190" t="str">
        <f t="shared" si="11"/>
        <v/>
      </c>
    </row>
    <row r="176" spans="1:9">
      <c r="A176">
        <v>173</v>
      </c>
      <c r="B176" s="46">
        <v>44947</v>
      </c>
      <c r="C176" s="169">
        <v>216.74085348956049</v>
      </c>
      <c r="D176" s="169">
        <v>119.44455644829111</v>
      </c>
      <c r="E176" s="169">
        <f t="shared" si="10"/>
        <v>119.44455644829111</v>
      </c>
      <c r="F176" s="190" t="str">
        <f t="shared" si="9"/>
        <v/>
      </c>
      <c r="H176" t="str">
        <f t="shared" si="12"/>
        <v/>
      </c>
      <c r="I176" s="190" t="str">
        <f t="shared" si="11"/>
        <v/>
      </c>
    </row>
    <row r="177" spans="1:9">
      <c r="A177">
        <v>174</v>
      </c>
      <c r="B177" s="46">
        <v>44948</v>
      </c>
      <c r="C177" s="169">
        <v>209.38934882955857</v>
      </c>
      <c r="D177" s="169">
        <v>119.44455644829111</v>
      </c>
      <c r="E177" s="169">
        <f t="shared" si="10"/>
        <v>119.44455644829111</v>
      </c>
      <c r="F177" s="190" t="str">
        <f t="shared" si="9"/>
        <v/>
      </c>
      <c r="H177" t="str">
        <f t="shared" si="12"/>
        <v/>
      </c>
      <c r="I177" s="190" t="str">
        <f t="shared" si="11"/>
        <v/>
      </c>
    </row>
    <row r="178" spans="1:9">
      <c r="A178">
        <v>175</v>
      </c>
      <c r="B178" s="46">
        <v>44949</v>
      </c>
      <c r="C178" s="169">
        <v>236.63857497755674</v>
      </c>
      <c r="D178" s="169">
        <v>119.44455644829111</v>
      </c>
      <c r="E178" s="169">
        <f t="shared" si="10"/>
        <v>119.44455644829111</v>
      </c>
      <c r="F178" s="190" t="str">
        <f t="shared" si="9"/>
        <v/>
      </c>
      <c r="H178" t="str">
        <f t="shared" si="12"/>
        <v/>
      </c>
      <c r="I178" s="190" t="str">
        <f t="shared" si="11"/>
        <v/>
      </c>
    </row>
    <row r="179" spans="1:9">
      <c r="A179">
        <v>176</v>
      </c>
      <c r="B179" s="46">
        <v>44950</v>
      </c>
      <c r="C179" s="169">
        <v>265.77015223356045</v>
      </c>
      <c r="D179" s="169">
        <v>119.44455644829111</v>
      </c>
      <c r="E179" s="169">
        <f t="shared" si="10"/>
        <v>119.44455644829111</v>
      </c>
      <c r="F179" s="190" t="str">
        <f t="shared" si="9"/>
        <v/>
      </c>
      <c r="H179" t="str">
        <f t="shared" si="12"/>
        <v/>
      </c>
      <c r="I179" s="190" t="str">
        <f t="shared" si="11"/>
        <v/>
      </c>
    </row>
    <row r="180" spans="1:9">
      <c r="A180">
        <v>177</v>
      </c>
      <c r="B180" s="46">
        <v>44951</v>
      </c>
      <c r="C180" s="169">
        <v>175.43269650291603</v>
      </c>
      <c r="D180" s="169">
        <v>119.44455644829111</v>
      </c>
      <c r="E180" s="169">
        <f t="shared" si="10"/>
        <v>119.44455644829111</v>
      </c>
      <c r="F180" s="190" t="str">
        <f t="shared" si="9"/>
        <v/>
      </c>
      <c r="H180" t="str">
        <f t="shared" si="12"/>
        <v/>
      </c>
      <c r="I180" s="190" t="str">
        <f t="shared" si="11"/>
        <v/>
      </c>
    </row>
    <row r="181" spans="1:9">
      <c r="A181">
        <v>178</v>
      </c>
      <c r="B181" s="46">
        <v>44952</v>
      </c>
      <c r="C181" s="169">
        <v>171.15210955092161</v>
      </c>
      <c r="D181" s="169">
        <v>119.44455644829111</v>
      </c>
      <c r="E181" s="169">
        <f t="shared" si="10"/>
        <v>119.44455644829111</v>
      </c>
      <c r="F181" s="190" t="str">
        <f t="shared" si="9"/>
        <v/>
      </c>
      <c r="H181" t="str">
        <f t="shared" si="12"/>
        <v/>
      </c>
      <c r="I181" s="190" t="str">
        <f t="shared" si="11"/>
        <v/>
      </c>
    </row>
    <row r="182" spans="1:9">
      <c r="A182">
        <v>179</v>
      </c>
      <c r="B182" s="46">
        <v>44953</v>
      </c>
      <c r="C182" s="169">
        <v>152.50442946691788</v>
      </c>
      <c r="D182" s="169">
        <v>119.44455644829111</v>
      </c>
      <c r="E182" s="169">
        <f t="shared" si="10"/>
        <v>119.44455644829111</v>
      </c>
      <c r="F182" s="190" t="str">
        <f t="shared" si="9"/>
        <v/>
      </c>
      <c r="H182" t="str">
        <f t="shared" si="12"/>
        <v/>
      </c>
      <c r="I182" s="190" t="str">
        <f t="shared" si="11"/>
        <v/>
      </c>
    </row>
    <row r="183" spans="1:9">
      <c r="A183">
        <v>180</v>
      </c>
      <c r="B183" s="46">
        <v>44954</v>
      </c>
      <c r="C183" s="169">
        <v>118.75098253891976</v>
      </c>
      <c r="D183" s="169">
        <v>119.44455644829111</v>
      </c>
      <c r="E183" s="169">
        <f t="shared" si="10"/>
        <v>118.75098253891976</v>
      </c>
      <c r="F183" s="190" t="str">
        <f t="shared" si="9"/>
        <v/>
      </c>
      <c r="H183" t="str">
        <f t="shared" si="12"/>
        <v/>
      </c>
      <c r="I183" s="190" t="str">
        <f t="shared" si="11"/>
        <v/>
      </c>
    </row>
    <row r="184" spans="1:9">
      <c r="A184">
        <v>181</v>
      </c>
      <c r="B184" s="46">
        <v>44955</v>
      </c>
      <c r="C184" s="169">
        <v>117.44109541892162</v>
      </c>
      <c r="D184" s="169">
        <v>119.44455644829111</v>
      </c>
      <c r="E184" s="169">
        <f t="shared" si="10"/>
        <v>117.44109541892162</v>
      </c>
      <c r="F184" s="190" t="str">
        <f t="shared" si="9"/>
        <v/>
      </c>
      <c r="H184" t="str">
        <f t="shared" si="12"/>
        <v/>
      </c>
      <c r="I184" s="190" t="str">
        <f t="shared" si="11"/>
        <v/>
      </c>
    </row>
    <row r="185" spans="1:9">
      <c r="A185">
        <v>182</v>
      </c>
      <c r="B185" s="46">
        <v>44956</v>
      </c>
      <c r="C185" s="169">
        <v>167.47841404691789</v>
      </c>
      <c r="D185" s="169">
        <v>119.44455644829111</v>
      </c>
      <c r="E185" s="169">
        <f t="shared" si="10"/>
        <v>119.44455644829111</v>
      </c>
      <c r="F185" s="190" t="str">
        <f t="shared" si="9"/>
        <v/>
      </c>
      <c r="H185" t="str">
        <f t="shared" si="12"/>
        <v/>
      </c>
      <c r="I185" s="190" t="str">
        <f t="shared" si="11"/>
        <v/>
      </c>
    </row>
    <row r="186" spans="1:9">
      <c r="A186">
        <v>183</v>
      </c>
      <c r="B186" s="46">
        <v>44957</v>
      </c>
      <c r="C186" s="169">
        <v>157.44045010691602</v>
      </c>
      <c r="D186" s="169">
        <v>119.44455644829111</v>
      </c>
      <c r="E186" s="169">
        <f t="shared" si="10"/>
        <v>119.44455644829111</v>
      </c>
      <c r="F186" s="190" t="str">
        <f t="shared" si="9"/>
        <v/>
      </c>
      <c r="H186" t="str">
        <f t="shared" si="12"/>
        <v/>
      </c>
      <c r="I186" s="190" t="str">
        <f t="shared" si="11"/>
        <v/>
      </c>
    </row>
    <row r="187" spans="1:9">
      <c r="A187">
        <v>184</v>
      </c>
      <c r="B187" s="46">
        <v>44958</v>
      </c>
      <c r="C187" s="169">
        <v>109.69644377138364</v>
      </c>
      <c r="D187" s="169">
        <v>127.90897946252304</v>
      </c>
      <c r="E187" s="169">
        <f t="shared" si="10"/>
        <v>109.69644377138364</v>
      </c>
      <c r="F187" s="190" t="str">
        <f t="shared" si="9"/>
        <v/>
      </c>
      <c r="H187" t="str">
        <f t="shared" si="12"/>
        <v/>
      </c>
      <c r="I187" s="190" t="str">
        <f t="shared" si="11"/>
        <v/>
      </c>
    </row>
    <row r="188" spans="1:9">
      <c r="A188">
        <v>185</v>
      </c>
      <c r="B188" s="46">
        <v>44959</v>
      </c>
      <c r="C188" s="169">
        <v>110.93907483538176</v>
      </c>
      <c r="D188" s="169">
        <v>127.90897946252304</v>
      </c>
      <c r="E188" s="169">
        <f t="shared" si="10"/>
        <v>110.93907483538176</v>
      </c>
      <c r="F188" s="190" t="str">
        <f t="shared" si="9"/>
        <v/>
      </c>
      <c r="H188" t="str">
        <f t="shared" si="12"/>
        <v/>
      </c>
      <c r="I188" s="190" t="str">
        <f t="shared" si="11"/>
        <v/>
      </c>
    </row>
    <row r="189" spans="1:9">
      <c r="A189">
        <v>186</v>
      </c>
      <c r="B189" s="46">
        <v>44960</v>
      </c>
      <c r="C189" s="169">
        <v>115.45928817137805</v>
      </c>
      <c r="D189" s="169">
        <v>127.90897946252304</v>
      </c>
      <c r="E189" s="169">
        <f t="shared" si="10"/>
        <v>115.45928817137805</v>
      </c>
      <c r="F189" s="190" t="str">
        <f t="shared" si="9"/>
        <v/>
      </c>
      <c r="H189" t="str">
        <f t="shared" si="12"/>
        <v/>
      </c>
      <c r="I189" s="190" t="str">
        <f t="shared" si="11"/>
        <v/>
      </c>
    </row>
    <row r="190" spans="1:9">
      <c r="A190">
        <v>187</v>
      </c>
      <c r="B190" s="46">
        <v>44961</v>
      </c>
      <c r="C190" s="169">
        <v>67.379530903383639</v>
      </c>
      <c r="D190" s="169">
        <v>127.90897946252304</v>
      </c>
      <c r="E190" s="169">
        <f t="shared" si="10"/>
        <v>67.379530903383639</v>
      </c>
      <c r="F190" s="190" t="str">
        <f t="shared" si="9"/>
        <v/>
      </c>
      <c r="H190" t="str">
        <f t="shared" si="12"/>
        <v/>
      </c>
      <c r="I190" s="190" t="str">
        <f t="shared" si="11"/>
        <v/>
      </c>
    </row>
    <row r="191" spans="1:9">
      <c r="A191">
        <v>188</v>
      </c>
      <c r="B191" s="46">
        <v>44962</v>
      </c>
      <c r="C191" s="169">
        <v>35.286046567381774</v>
      </c>
      <c r="D191" s="169">
        <v>127.90897946252304</v>
      </c>
      <c r="E191" s="169">
        <f t="shared" si="10"/>
        <v>35.286046567381774</v>
      </c>
      <c r="F191" s="190" t="str">
        <f t="shared" si="9"/>
        <v/>
      </c>
      <c r="H191" t="str">
        <f t="shared" si="12"/>
        <v/>
      </c>
      <c r="I191" s="190" t="str">
        <f t="shared" si="11"/>
        <v/>
      </c>
    </row>
    <row r="192" spans="1:9">
      <c r="A192">
        <v>189</v>
      </c>
      <c r="B192" s="46">
        <v>44963</v>
      </c>
      <c r="C192" s="169">
        <v>54.936889847379902</v>
      </c>
      <c r="D192" s="169">
        <v>127.90897946252304</v>
      </c>
      <c r="E192" s="169">
        <f t="shared" si="10"/>
        <v>54.936889847379902</v>
      </c>
      <c r="F192" s="190" t="str">
        <f t="shared" si="9"/>
        <v/>
      </c>
      <c r="H192" t="str">
        <f t="shared" si="12"/>
        <v/>
      </c>
      <c r="I192" s="190" t="str">
        <f t="shared" si="11"/>
        <v/>
      </c>
    </row>
    <row r="193" spans="1:9">
      <c r="A193">
        <v>190</v>
      </c>
      <c r="B193" s="46">
        <v>44964</v>
      </c>
      <c r="C193" s="169">
        <v>98.663010611379917</v>
      </c>
      <c r="D193" s="169">
        <v>127.90897946252304</v>
      </c>
      <c r="E193" s="169">
        <f t="shared" si="10"/>
        <v>98.663010611379917</v>
      </c>
      <c r="F193" s="190" t="str">
        <f t="shared" si="9"/>
        <v/>
      </c>
      <c r="H193" t="str">
        <f t="shared" si="12"/>
        <v/>
      </c>
      <c r="I193" s="190" t="str">
        <f t="shared" si="11"/>
        <v/>
      </c>
    </row>
    <row r="194" spans="1:9">
      <c r="A194">
        <v>191</v>
      </c>
      <c r="B194" s="46">
        <v>44965</v>
      </c>
      <c r="C194" s="169">
        <v>105.74671553278</v>
      </c>
      <c r="D194" s="169">
        <v>127.90897946252304</v>
      </c>
      <c r="E194" s="169">
        <f t="shared" si="10"/>
        <v>105.74671553278</v>
      </c>
      <c r="F194" s="190" t="str">
        <f t="shared" si="9"/>
        <v/>
      </c>
      <c r="H194" t="str">
        <f t="shared" si="12"/>
        <v/>
      </c>
      <c r="I194" s="190" t="str">
        <f t="shared" si="11"/>
        <v/>
      </c>
    </row>
    <row r="195" spans="1:9">
      <c r="A195">
        <v>192</v>
      </c>
      <c r="B195" s="46">
        <v>44966</v>
      </c>
      <c r="C195" s="169">
        <v>90.159075136778128</v>
      </c>
      <c r="D195" s="169">
        <v>127.90897946252304</v>
      </c>
      <c r="E195" s="169">
        <f t="shared" si="10"/>
        <v>90.159075136778128</v>
      </c>
      <c r="F195" s="190" t="str">
        <f t="shared" ref="F195:F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2"/>
        <v/>
      </c>
      <c r="I195" s="190" t="str">
        <f t="shared" si="11"/>
        <v/>
      </c>
    </row>
    <row r="196" spans="1:9">
      <c r="A196">
        <v>193</v>
      </c>
      <c r="B196" s="46">
        <v>44967</v>
      </c>
      <c r="C196" s="169">
        <v>92.669122980778141</v>
      </c>
      <c r="D196" s="169">
        <v>127.90897946252304</v>
      </c>
      <c r="E196" s="169">
        <f t="shared" ref="E196:E259" si="14">IF(C196&lt;D196,C196,D196)</f>
        <v>92.669122980778141</v>
      </c>
      <c r="F196" s="190" t="str">
        <f t="shared" si="13"/>
        <v/>
      </c>
      <c r="H196" t="str">
        <f t="shared" si="12"/>
        <v/>
      </c>
      <c r="I196" s="190" t="str">
        <f t="shared" ref="I196:I259" si="15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44968</v>
      </c>
      <c r="C197" s="169">
        <v>63.645498124776275</v>
      </c>
      <c r="D197" s="169">
        <v>127.90897946252304</v>
      </c>
      <c r="E197" s="169">
        <f t="shared" si="14"/>
        <v>63.645498124776275</v>
      </c>
      <c r="F197" s="190" t="str">
        <f t="shared" si="13"/>
        <v/>
      </c>
      <c r="H197" t="str">
        <f t="shared" ref="H197:H260" si="16">IF(MONTH(B197)=1,IF(DAY(B197)=1,YEAR(B197),""),"")</f>
        <v/>
      </c>
      <c r="I197" s="190" t="str">
        <f t="shared" si="15"/>
        <v/>
      </c>
    </row>
    <row r="198" spans="1:9">
      <c r="A198">
        <v>195</v>
      </c>
      <c r="B198" s="46">
        <v>44969</v>
      </c>
      <c r="C198" s="169">
        <v>58.624108388780002</v>
      </c>
      <c r="D198" s="169">
        <v>127.90897946252304</v>
      </c>
      <c r="E198" s="169">
        <f t="shared" si="14"/>
        <v>58.624108388780002</v>
      </c>
      <c r="F198" s="190" t="str">
        <f t="shared" si="13"/>
        <v/>
      </c>
      <c r="H198" t="str">
        <f t="shared" si="16"/>
        <v/>
      </c>
      <c r="I198" s="190" t="str">
        <f t="shared" si="15"/>
        <v/>
      </c>
    </row>
    <row r="199" spans="1:9">
      <c r="A199">
        <v>196</v>
      </c>
      <c r="B199" s="46">
        <v>44970</v>
      </c>
      <c r="C199" s="169">
        <v>73.806724304778143</v>
      </c>
      <c r="D199" s="169">
        <v>127.90897946252304</v>
      </c>
      <c r="E199" s="169">
        <f t="shared" si="14"/>
        <v>73.806724304778143</v>
      </c>
      <c r="F199" s="190" t="str">
        <f t="shared" si="13"/>
        <v/>
      </c>
      <c r="H199" t="str">
        <f t="shared" si="16"/>
        <v/>
      </c>
      <c r="I199" s="190" t="str">
        <f t="shared" si="15"/>
        <v/>
      </c>
    </row>
    <row r="200" spans="1:9">
      <c r="A200">
        <v>197</v>
      </c>
      <c r="B200" s="46">
        <v>44971</v>
      </c>
      <c r="C200" s="169">
        <v>62.580834532776279</v>
      </c>
      <c r="D200" s="169">
        <v>127.90897946252304</v>
      </c>
      <c r="E200" s="169">
        <f t="shared" si="14"/>
        <v>62.580834532776279</v>
      </c>
      <c r="F200" s="190" t="str">
        <f t="shared" si="13"/>
        <v/>
      </c>
      <c r="H200" t="str">
        <f t="shared" si="16"/>
        <v/>
      </c>
      <c r="I200" s="190" t="str">
        <f t="shared" si="15"/>
        <v/>
      </c>
    </row>
    <row r="201" spans="1:9">
      <c r="A201">
        <v>198</v>
      </c>
      <c r="B201" s="46">
        <v>44972</v>
      </c>
      <c r="C201" s="169">
        <v>73.77204675838793</v>
      </c>
      <c r="D201" s="169">
        <v>127.90897946252304</v>
      </c>
      <c r="E201" s="169">
        <f t="shared" si="14"/>
        <v>73.77204675838793</v>
      </c>
      <c r="F201" s="190" t="str">
        <f t="shared" si="13"/>
        <v>F</v>
      </c>
      <c r="G201" s="191">
        <f>IF(DAY(B201)=15,D201,"")</f>
        <v>127.90897946252304</v>
      </c>
      <c r="H201" t="str">
        <f t="shared" si="16"/>
        <v/>
      </c>
      <c r="I201" s="190" t="str">
        <f t="shared" si="15"/>
        <v>F</v>
      </c>
    </row>
    <row r="202" spans="1:9">
      <c r="A202">
        <v>199</v>
      </c>
      <c r="B202" s="46">
        <v>44973</v>
      </c>
      <c r="C202" s="169">
        <v>76.179004566387931</v>
      </c>
      <c r="D202" s="169">
        <v>127.90897946252304</v>
      </c>
      <c r="E202" s="169">
        <f t="shared" si="14"/>
        <v>76.179004566387931</v>
      </c>
      <c r="F202" s="190" t="str">
        <f t="shared" si="13"/>
        <v/>
      </c>
      <c r="H202" t="str">
        <f t="shared" si="16"/>
        <v/>
      </c>
      <c r="I202" s="190" t="str">
        <f t="shared" si="15"/>
        <v/>
      </c>
    </row>
    <row r="203" spans="1:9">
      <c r="A203">
        <v>200</v>
      </c>
      <c r="B203" s="46">
        <v>44974</v>
      </c>
      <c r="C203" s="169">
        <v>60.705458206387938</v>
      </c>
      <c r="D203" s="169">
        <v>127.90897946252304</v>
      </c>
      <c r="E203" s="169">
        <f t="shared" si="14"/>
        <v>60.705458206387938</v>
      </c>
      <c r="F203" s="190" t="str">
        <f t="shared" si="13"/>
        <v/>
      </c>
      <c r="H203" t="str">
        <f t="shared" si="16"/>
        <v/>
      </c>
      <c r="I203" s="190" t="str">
        <f t="shared" si="15"/>
        <v/>
      </c>
    </row>
    <row r="204" spans="1:9">
      <c r="A204">
        <v>201</v>
      </c>
      <c r="B204" s="46">
        <v>44975</v>
      </c>
      <c r="C204" s="169">
        <v>55.492423114384202</v>
      </c>
      <c r="D204" s="169">
        <v>127.90897946252304</v>
      </c>
      <c r="E204" s="169">
        <f t="shared" si="14"/>
        <v>55.492423114384202</v>
      </c>
      <c r="F204" s="190" t="str">
        <f t="shared" si="13"/>
        <v/>
      </c>
      <c r="H204" t="str">
        <f t="shared" si="16"/>
        <v/>
      </c>
      <c r="I204" s="190" t="str">
        <f t="shared" si="15"/>
        <v/>
      </c>
    </row>
    <row r="205" spans="1:9">
      <c r="A205">
        <v>202</v>
      </c>
      <c r="B205" s="46">
        <v>44976</v>
      </c>
      <c r="C205" s="169">
        <v>47.155717002386076</v>
      </c>
      <c r="D205" s="169">
        <v>127.90897946252304</v>
      </c>
      <c r="E205" s="169">
        <f t="shared" si="14"/>
        <v>47.155717002386076</v>
      </c>
      <c r="F205" s="190" t="str">
        <f t="shared" si="13"/>
        <v/>
      </c>
      <c r="H205" t="str">
        <f t="shared" si="16"/>
        <v/>
      </c>
      <c r="I205" s="190" t="str">
        <f t="shared" si="15"/>
        <v/>
      </c>
    </row>
    <row r="206" spans="1:9">
      <c r="A206">
        <v>203</v>
      </c>
      <c r="B206" s="46">
        <v>44977</v>
      </c>
      <c r="C206" s="169">
        <v>55.316829946389802</v>
      </c>
      <c r="D206" s="169">
        <v>127.90897946252304</v>
      </c>
      <c r="E206" s="169">
        <f t="shared" si="14"/>
        <v>55.316829946389802</v>
      </c>
      <c r="F206" s="190" t="str">
        <f t="shared" si="13"/>
        <v/>
      </c>
      <c r="H206" t="str">
        <f t="shared" si="16"/>
        <v/>
      </c>
      <c r="I206" s="190" t="str">
        <f t="shared" si="15"/>
        <v/>
      </c>
    </row>
    <row r="207" spans="1:9">
      <c r="A207">
        <v>204</v>
      </c>
      <c r="B207" s="46">
        <v>44978</v>
      </c>
      <c r="C207" s="169">
        <v>69.958321530386073</v>
      </c>
      <c r="D207" s="169">
        <v>127.90897946252304</v>
      </c>
      <c r="E207" s="169">
        <f t="shared" si="14"/>
        <v>69.958321530386073</v>
      </c>
      <c r="F207" s="190" t="str">
        <f t="shared" si="13"/>
        <v/>
      </c>
      <c r="H207" t="str">
        <f t="shared" si="16"/>
        <v/>
      </c>
      <c r="I207" s="190" t="str">
        <f t="shared" si="15"/>
        <v/>
      </c>
    </row>
    <row r="208" spans="1:9">
      <c r="A208">
        <v>205</v>
      </c>
      <c r="B208" s="46">
        <v>44979</v>
      </c>
      <c r="C208" s="169">
        <v>79.308118382491884</v>
      </c>
      <c r="D208" s="169">
        <v>127.90897946252304</v>
      </c>
      <c r="E208" s="169">
        <f t="shared" si="14"/>
        <v>79.308118382491884</v>
      </c>
      <c r="F208" s="190" t="str">
        <f t="shared" si="13"/>
        <v/>
      </c>
      <c r="H208" t="str">
        <f t="shared" si="16"/>
        <v/>
      </c>
      <c r="I208" s="190" t="str">
        <f t="shared" si="15"/>
        <v/>
      </c>
    </row>
    <row r="209" spans="1:9">
      <c r="A209">
        <v>206</v>
      </c>
      <c r="B209" s="46">
        <v>44980</v>
      </c>
      <c r="C209" s="169">
        <v>71.608538294493741</v>
      </c>
      <c r="D209" s="169">
        <v>127.90897946252304</v>
      </c>
      <c r="E209" s="169">
        <f t="shared" si="14"/>
        <v>71.608538294493741</v>
      </c>
      <c r="F209" s="190" t="str">
        <f t="shared" si="13"/>
        <v/>
      </c>
      <c r="H209" t="str">
        <f t="shared" si="16"/>
        <v/>
      </c>
      <c r="I209" s="190" t="str">
        <f t="shared" si="15"/>
        <v/>
      </c>
    </row>
    <row r="210" spans="1:9">
      <c r="A210">
        <v>207</v>
      </c>
      <c r="B210" s="46">
        <v>44981</v>
      </c>
      <c r="C210" s="169">
        <v>87.803712022493741</v>
      </c>
      <c r="D210" s="169">
        <v>127.90897946252304</v>
      </c>
      <c r="E210" s="169">
        <f t="shared" si="14"/>
        <v>87.803712022493741</v>
      </c>
      <c r="F210" s="190" t="str">
        <f t="shared" si="13"/>
        <v/>
      </c>
      <c r="H210" t="str">
        <f t="shared" si="16"/>
        <v/>
      </c>
      <c r="I210" s="190" t="str">
        <f t="shared" si="15"/>
        <v/>
      </c>
    </row>
    <row r="211" spans="1:9">
      <c r="A211">
        <v>208</v>
      </c>
      <c r="B211" s="46">
        <v>44982</v>
      </c>
      <c r="C211" s="169">
        <v>79.125568238490018</v>
      </c>
      <c r="D211" s="169">
        <v>127.90897946252304</v>
      </c>
      <c r="E211" s="169">
        <f t="shared" si="14"/>
        <v>79.125568238490018</v>
      </c>
      <c r="F211" s="190" t="str">
        <f t="shared" si="13"/>
        <v/>
      </c>
      <c r="H211" t="str">
        <f t="shared" si="16"/>
        <v/>
      </c>
      <c r="I211" s="190" t="str">
        <f t="shared" si="15"/>
        <v/>
      </c>
    </row>
    <row r="212" spans="1:9">
      <c r="A212">
        <v>209</v>
      </c>
      <c r="B212" s="46">
        <v>44983</v>
      </c>
      <c r="C212" s="169">
        <v>40.344502714493743</v>
      </c>
      <c r="D212" s="169">
        <v>127.90897946252304</v>
      </c>
      <c r="E212" s="169">
        <f t="shared" si="14"/>
        <v>40.344502714493743</v>
      </c>
      <c r="F212" s="190" t="str">
        <f t="shared" si="13"/>
        <v/>
      </c>
      <c r="H212" t="str">
        <f t="shared" si="16"/>
        <v/>
      </c>
      <c r="I212" s="190" t="str">
        <f t="shared" si="15"/>
        <v/>
      </c>
    </row>
    <row r="213" spans="1:9">
      <c r="A213">
        <v>210</v>
      </c>
      <c r="B213" s="46">
        <v>44984</v>
      </c>
      <c r="C213" s="169">
        <v>42.078752766493743</v>
      </c>
      <c r="D213" s="169">
        <v>127.90897946252304</v>
      </c>
      <c r="E213" s="169">
        <f t="shared" si="14"/>
        <v>42.078752766493743</v>
      </c>
      <c r="F213" s="190" t="str">
        <f t="shared" si="13"/>
        <v/>
      </c>
      <c r="H213" t="str">
        <f t="shared" si="16"/>
        <v/>
      </c>
      <c r="I213" s="190" t="str">
        <f t="shared" si="15"/>
        <v/>
      </c>
    </row>
    <row r="214" spans="1:9">
      <c r="A214">
        <v>211</v>
      </c>
      <c r="B214" s="46">
        <v>44985</v>
      </c>
      <c r="C214" s="169">
        <v>59.996479074493742</v>
      </c>
      <c r="D214" s="169">
        <v>127.90897946252304</v>
      </c>
      <c r="E214" s="169">
        <f t="shared" si="14"/>
        <v>59.996479074493742</v>
      </c>
      <c r="F214" s="190" t="str">
        <f t="shared" si="13"/>
        <v/>
      </c>
      <c r="H214" t="str">
        <f t="shared" si="16"/>
        <v/>
      </c>
      <c r="I214" s="190" t="str">
        <f t="shared" si="15"/>
        <v/>
      </c>
    </row>
    <row r="215" spans="1:9">
      <c r="A215">
        <v>212</v>
      </c>
      <c r="B215" s="46">
        <v>44986</v>
      </c>
      <c r="C215" s="169">
        <v>64.10523624068739</v>
      </c>
      <c r="D215" s="169">
        <v>128.18908398701601</v>
      </c>
      <c r="E215" s="169">
        <f t="shared" si="14"/>
        <v>64.10523624068739</v>
      </c>
      <c r="F215" s="190" t="str">
        <f t="shared" si="13"/>
        <v/>
      </c>
      <c r="H215" t="str">
        <f t="shared" si="16"/>
        <v/>
      </c>
      <c r="I215" s="190" t="str">
        <f t="shared" si="15"/>
        <v/>
      </c>
    </row>
    <row r="216" spans="1:9">
      <c r="A216">
        <v>213</v>
      </c>
      <c r="B216" s="46">
        <v>44987</v>
      </c>
      <c r="C216" s="169">
        <v>65.83015458468553</v>
      </c>
      <c r="D216" s="169">
        <v>128.18908398701601</v>
      </c>
      <c r="E216" s="169">
        <f t="shared" si="14"/>
        <v>65.83015458468553</v>
      </c>
      <c r="F216" s="190" t="str">
        <f t="shared" si="13"/>
        <v/>
      </c>
      <c r="H216" t="str">
        <f t="shared" si="16"/>
        <v/>
      </c>
      <c r="I216" s="190" t="str">
        <f t="shared" si="15"/>
        <v/>
      </c>
    </row>
    <row r="217" spans="1:9">
      <c r="A217">
        <v>214</v>
      </c>
      <c r="B217" s="46">
        <v>44988</v>
      </c>
      <c r="C217" s="169">
        <v>63.859525172687398</v>
      </c>
      <c r="D217" s="169">
        <v>128.18908398701601</v>
      </c>
      <c r="E217" s="169">
        <f t="shared" si="14"/>
        <v>63.859525172687398</v>
      </c>
      <c r="F217" s="190" t="str">
        <f t="shared" si="13"/>
        <v/>
      </c>
      <c r="H217" t="str">
        <f t="shared" si="16"/>
        <v/>
      </c>
      <c r="I217" s="190" t="str">
        <f t="shared" si="15"/>
        <v/>
      </c>
    </row>
    <row r="218" spans="1:9">
      <c r="A218">
        <v>215</v>
      </c>
      <c r="B218" s="46">
        <v>44989</v>
      </c>
      <c r="C218" s="169">
        <v>68.86496240868739</v>
      </c>
      <c r="D218" s="169">
        <v>128.18908398701601</v>
      </c>
      <c r="E218" s="169">
        <f t="shared" si="14"/>
        <v>68.86496240868739</v>
      </c>
      <c r="F218" s="190" t="str">
        <f t="shared" si="13"/>
        <v/>
      </c>
      <c r="H218" t="str">
        <f t="shared" si="16"/>
        <v/>
      </c>
      <c r="I218" s="190" t="str">
        <f t="shared" si="15"/>
        <v/>
      </c>
    </row>
    <row r="219" spans="1:9">
      <c r="A219">
        <v>216</v>
      </c>
      <c r="B219" s="46">
        <v>44990</v>
      </c>
      <c r="C219" s="169">
        <v>73.302184176687405</v>
      </c>
      <c r="D219" s="169">
        <v>128.18908398701601</v>
      </c>
      <c r="E219" s="169">
        <f t="shared" si="14"/>
        <v>73.302184176687405</v>
      </c>
      <c r="F219" s="190" t="str">
        <f t="shared" si="13"/>
        <v/>
      </c>
      <c r="H219" t="str">
        <f t="shared" si="16"/>
        <v/>
      </c>
      <c r="I219" s="190" t="str">
        <f t="shared" si="15"/>
        <v/>
      </c>
    </row>
    <row r="220" spans="1:9">
      <c r="A220">
        <v>217</v>
      </c>
      <c r="B220" s="46">
        <v>44991</v>
      </c>
      <c r="C220" s="169">
        <v>65.163631980683675</v>
      </c>
      <c r="D220" s="169">
        <v>128.18908398701601</v>
      </c>
      <c r="E220" s="169">
        <f t="shared" si="14"/>
        <v>65.163631980683675</v>
      </c>
      <c r="F220" s="190" t="str">
        <f t="shared" si="13"/>
        <v/>
      </c>
      <c r="H220" t="str">
        <f t="shared" si="16"/>
        <v/>
      </c>
      <c r="I220" s="190" t="str">
        <f t="shared" si="15"/>
        <v/>
      </c>
    </row>
    <row r="221" spans="1:9">
      <c r="A221">
        <v>218</v>
      </c>
      <c r="B221" s="46">
        <v>44992</v>
      </c>
      <c r="C221" s="169">
        <v>29.740005709689257</v>
      </c>
      <c r="D221" s="169">
        <v>128.18908398701601</v>
      </c>
      <c r="E221" s="169">
        <f t="shared" si="14"/>
        <v>29.740005709689257</v>
      </c>
      <c r="F221" s="190" t="str">
        <f t="shared" si="13"/>
        <v/>
      </c>
      <c r="H221" t="str">
        <f t="shared" si="16"/>
        <v/>
      </c>
      <c r="I221" s="190" t="str">
        <f t="shared" si="15"/>
        <v/>
      </c>
    </row>
    <row r="222" spans="1:9">
      <c r="A222">
        <v>219</v>
      </c>
      <c r="B222" s="46">
        <v>44993</v>
      </c>
      <c r="C222" s="169">
        <v>84.36723091823626</v>
      </c>
      <c r="D222" s="169">
        <v>128.18908398701601</v>
      </c>
      <c r="E222" s="169">
        <f t="shared" si="14"/>
        <v>84.36723091823626</v>
      </c>
      <c r="F222" s="190" t="str">
        <f t="shared" si="13"/>
        <v/>
      </c>
      <c r="H222" t="str">
        <f t="shared" si="16"/>
        <v/>
      </c>
      <c r="I222" s="190" t="str">
        <f t="shared" si="15"/>
        <v/>
      </c>
    </row>
    <row r="223" spans="1:9">
      <c r="A223">
        <v>220</v>
      </c>
      <c r="B223" s="46">
        <v>44994</v>
      </c>
      <c r="C223" s="169">
        <v>81.922153380236267</v>
      </c>
      <c r="D223" s="169">
        <v>128.18908398701601</v>
      </c>
      <c r="E223" s="169">
        <f t="shared" si="14"/>
        <v>81.922153380236267</v>
      </c>
      <c r="F223" s="190" t="str">
        <f t="shared" si="13"/>
        <v/>
      </c>
      <c r="H223" t="str">
        <f t="shared" si="16"/>
        <v/>
      </c>
      <c r="I223" s="190" t="str">
        <f t="shared" si="15"/>
        <v/>
      </c>
    </row>
    <row r="224" spans="1:9">
      <c r="A224">
        <v>221</v>
      </c>
      <c r="B224" s="46">
        <v>44995</v>
      </c>
      <c r="C224" s="169">
        <v>75.499652818238133</v>
      </c>
      <c r="D224" s="169">
        <v>128.18908398701601</v>
      </c>
      <c r="E224" s="169">
        <f t="shared" si="14"/>
        <v>75.499652818238133</v>
      </c>
      <c r="F224" s="190" t="str">
        <f t="shared" si="13"/>
        <v/>
      </c>
      <c r="H224" t="str">
        <f t="shared" si="16"/>
        <v/>
      </c>
      <c r="I224" s="190" t="str">
        <f t="shared" si="15"/>
        <v/>
      </c>
    </row>
    <row r="225" spans="1:9">
      <c r="A225">
        <v>222</v>
      </c>
      <c r="B225" s="46">
        <v>44996</v>
      </c>
      <c r="C225" s="169">
        <v>73.835660547238135</v>
      </c>
      <c r="D225" s="169">
        <v>128.18908398701601</v>
      </c>
      <c r="E225" s="169">
        <f t="shared" si="14"/>
        <v>73.835660547238135</v>
      </c>
      <c r="F225" s="190" t="str">
        <f t="shared" si="13"/>
        <v/>
      </c>
      <c r="H225" t="str">
        <f t="shared" si="16"/>
        <v/>
      </c>
      <c r="I225" s="190" t="str">
        <f t="shared" si="15"/>
        <v/>
      </c>
    </row>
    <row r="226" spans="1:9">
      <c r="A226">
        <v>223</v>
      </c>
      <c r="B226" s="46">
        <v>44997</v>
      </c>
      <c r="C226" s="169">
        <v>92.418126339236281</v>
      </c>
      <c r="D226" s="169">
        <v>128.18908398701601</v>
      </c>
      <c r="E226" s="169">
        <f t="shared" si="14"/>
        <v>92.418126339236281</v>
      </c>
      <c r="F226" s="190" t="str">
        <f t="shared" si="13"/>
        <v/>
      </c>
      <c r="H226" t="str">
        <f t="shared" si="16"/>
        <v/>
      </c>
      <c r="I226" s="190" t="str">
        <f t="shared" si="15"/>
        <v/>
      </c>
    </row>
    <row r="227" spans="1:9">
      <c r="A227">
        <v>224</v>
      </c>
      <c r="B227" s="46">
        <v>44998</v>
      </c>
      <c r="C227" s="169">
        <v>82.977678331234401</v>
      </c>
      <c r="D227" s="169">
        <v>128.18908398701601</v>
      </c>
      <c r="E227" s="169">
        <f t="shared" si="14"/>
        <v>82.977678331234401</v>
      </c>
      <c r="F227" s="190" t="str">
        <f t="shared" si="13"/>
        <v/>
      </c>
      <c r="H227" t="str">
        <f t="shared" si="16"/>
        <v/>
      </c>
      <c r="I227" s="190" t="str">
        <f t="shared" si="15"/>
        <v/>
      </c>
    </row>
    <row r="228" spans="1:9">
      <c r="A228">
        <v>225</v>
      </c>
      <c r="B228" s="46">
        <v>44999</v>
      </c>
      <c r="C228" s="169">
        <v>92.246185647236274</v>
      </c>
      <c r="D228" s="169">
        <v>128.18908398701601</v>
      </c>
      <c r="E228" s="169">
        <f t="shared" si="14"/>
        <v>92.246185647236274</v>
      </c>
      <c r="F228" s="190" t="str">
        <f t="shared" si="13"/>
        <v/>
      </c>
      <c r="H228" t="str">
        <f t="shared" si="16"/>
        <v/>
      </c>
      <c r="I228" s="190" t="str">
        <f t="shared" si="15"/>
        <v/>
      </c>
    </row>
    <row r="229" spans="1:9">
      <c r="A229">
        <v>226</v>
      </c>
      <c r="B229" s="46">
        <v>45000</v>
      </c>
      <c r="C229" s="169">
        <v>124.45874304481936</v>
      </c>
      <c r="D229" s="169">
        <v>128.18908398701601</v>
      </c>
      <c r="E229" s="169">
        <f t="shared" si="14"/>
        <v>124.45874304481936</v>
      </c>
      <c r="F229" s="190" t="str">
        <f t="shared" si="13"/>
        <v>M</v>
      </c>
      <c r="G229" s="191">
        <f>IF(DAY(B229)=15,D229,"")</f>
        <v>128.18908398701601</v>
      </c>
      <c r="H229" t="str">
        <f t="shared" si="16"/>
        <v/>
      </c>
      <c r="I229" s="190" t="str">
        <f t="shared" si="15"/>
        <v>M</v>
      </c>
    </row>
    <row r="230" spans="1:9">
      <c r="A230">
        <v>227</v>
      </c>
      <c r="B230" s="46">
        <v>45001</v>
      </c>
      <c r="C230" s="169">
        <v>96.08210055681937</v>
      </c>
      <c r="D230" s="169">
        <v>128.18908398701601</v>
      </c>
      <c r="E230" s="169">
        <f t="shared" si="14"/>
        <v>96.08210055681937</v>
      </c>
      <c r="F230" s="190" t="str">
        <f t="shared" si="13"/>
        <v/>
      </c>
      <c r="H230" t="str">
        <f t="shared" si="16"/>
        <v/>
      </c>
      <c r="I230" s="190" t="str">
        <f t="shared" si="15"/>
        <v/>
      </c>
    </row>
    <row r="231" spans="1:9">
      <c r="A231">
        <v>228</v>
      </c>
      <c r="B231" s="46">
        <v>45002</v>
      </c>
      <c r="C231" s="169">
        <v>91.725363812819353</v>
      </c>
      <c r="D231" s="169">
        <v>128.18908398701601</v>
      </c>
      <c r="E231" s="169">
        <f t="shared" si="14"/>
        <v>91.725363812819353</v>
      </c>
      <c r="F231" s="190" t="str">
        <f t="shared" si="13"/>
        <v/>
      </c>
      <c r="H231" t="str">
        <f t="shared" si="16"/>
        <v/>
      </c>
      <c r="I231" s="190" t="str">
        <f t="shared" si="15"/>
        <v/>
      </c>
    </row>
    <row r="232" spans="1:9">
      <c r="A232">
        <v>229</v>
      </c>
      <c r="B232" s="46">
        <v>45003</v>
      </c>
      <c r="C232" s="169">
        <v>103.30339391681936</v>
      </c>
      <c r="D232" s="169">
        <v>128.18908398701601</v>
      </c>
      <c r="E232" s="169">
        <f t="shared" si="14"/>
        <v>103.30339391681936</v>
      </c>
      <c r="F232" s="190" t="str">
        <f t="shared" si="13"/>
        <v/>
      </c>
      <c r="H232" t="str">
        <f t="shared" si="16"/>
        <v/>
      </c>
      <c r="I232" s="190" t="str">
        <f t="shared" si="15"/>
        <v/>
      </c>
    </row>
    <row r="233" spans="1:9">
      <c r="A233">
        <v>230</v>
      </c>
      <c r="B233" s="46">
        <v>45004</v>
      </c>
      <c r="C233" s="169">
        <v>95.547195064821224</v>
      </c>
      <c r="D233" s="169">
        <v>128.18908398701601</v>
      </c>
      <c r="E233" s="169">
        <f t="shared" si="14"/>
        <v>95.547195064821224</v>
      </c>
      <c r="F233" s="190" t="str">
        <f t="shared" si="13"/>
        <v/>
      </c>
      <c r="H233" t="str">
        <f t="shared" si="16"/>
        <v/>
      </c>
      <c r="I233" s="190" t="str">
        <f t="shared" si="15"/>
        <v/>
      </c>
    </row>
    <row r="234" spans="1:9">
      <c r="A234">
        <v>231</v>
      </c>
      <c r="B234" s="46">
        <v>45005</v>
      </c>
      <c r="C234" s="169">
        <v>113.42181727281749</v>
      </c>
      <c r="D234" s="169">
        <v>128.18908398701601</v>
      </c>
      <c r="E234" s="169">
        <f t="shared" si="14"/>
        <v>113.42181727281749</v>
      </c>
      <c r="F234" s="190" t="str">
        <f t="shared" si="13"/>
        <v/>
      </c>
      <c r="H234" t="str">
        <f t="shared" si="16"/>
        <v/>
      </c>
      <c r="I234" s="190" t="str">
        <f t="shared" si="15"/>
        <v/>
      </c>
    </row>
    <row r="235" spans="1:9">
      <c r="A235">
        <v>232</v>
      </c>
      <c r="B235" s="46">
        <v>45006</v>
      </c>
      <c r="C235" s="169">
        <v>112.91716830081937</v>
      </c>
      <c r="D235" s="169">
        <v>128.18908398701601</v>
      </c>
      <c r="E235" s="169">
        <f t="shared" si="14"/>
        <v>112.91716830081937</v>
      </c>
      <c r="F235" s="190" t="str">
        <f t="shared" si="13"/>
        <v/>
      </c>
      <c r="H235" t="str">
        <f t="shared" si="16"/>
        <v/>
      </c>
      <c r="I235" s="190" t="str">
        <f t="shared" si="15"/>
        <v/>
      </c>
    </row>
    <row r="236" spans="1:9">
      <c r="A236">
        <v>233</v>
      </c>
      <c r="B236" s="46">
        <v>45007</v>
      </c>
      <c r="C236" s="169">
        <v>85.710857835179567</v>
      </c>
      <c r="D236" s="169">
        <v>128.18908398701601</v>
      </c>
      <c r="E236" s="169">
        <f t="shared" si="14"/>
        <v>85.710857835179567</v>
      </c>
      <c r="F236" s="190" t="str">
        <f t="shared" si="13"/>
        <v/>
      </c>
      <c r="H236" t="str">
        <f t="shared" si="16"/>
        <v/>
      </c>
      <c r="I236" s="190" t="str">
        <f t="shared" si="15"/>
        <v/>
      </c>
    </row>
    <row r="237" spans="1:9">
      <c r="A237">
        <v>234</v>
      </c>
      <c r="B237" s="46">
        <v>45008</v>
      </c>
      <c r="C237" s="169">
        <v>75.546131003183305</v>
      </c>
      <c r="D237" s="169">
        <v>128.18908398701601</v>
      </c>
      <c r="E237" s="169">
        <f t="shared" si="14"/>
        <v>75.546131003183305</v>
      </c>
      <c r="F237" s="190" t="str">
        <f t="shared" si="13"/>
        <v/>
      </c>
      <c r="H237" t="str">
        <f t="shared" si="16"/>
        <v/>
      </c>
      <c r="I237" s="190" t="str">
        <f t="shared" si="15"/>
        <v/>
      </c>
    </row>
    <row r="238" spans="1:9">
      <c r="A238">
        <v>235</v>
      </c>
      <c r="B238" s="46">
        <v>45009</v>
      </c>
      <c r="C238" s="169">
        <v>72.836720667177715</v>
      </c>
      <c r="D238" s="169">
        <v>128.18908398701601</v>
      </c>
      <c r="E238" s="169">
        <f t="shared" si="14"/>
        <v>72.836720667177715</v>
      </c>
      <c r="F238" s="190" t="str">
        <f t="shared" si="13"/>
        <v/>
      </c>
      <c r="H238" t="str">
        <f t="shared" si="16"/>
        <v/>
      </c>
      <c r="I238" s="190" t="str">
        <f t="shared" si="15"/>
        <v/>
      </c>
    </row>
    <row r="239" spans="1:9">
      <c r="A239">
        <v>236</v>
      </c>
      <c r="B239" s="46">
        <v>45010</v>
      </c>
      <c r="C239" s="169">
        <v>62.203547844181436</v>
      </c>
      <c r="D239" s="169">
        <v>128.18908398701601</v>
      </c>
      <c r="E239" s="169">
        <f t="shared" si="14"/>
        <v>62.203547844181436</v>
      </c>
      <c r="F239" s="190" t="str">
        <f t="shared" si="13"/>
        <v/>
      </c>
      <c r="H239" t="str">
        <f t="shared" si="16"/>
        <v/>
      </c>
      <c r="I239" s="190" t="str">
        <f t="shared" si="15"/>
        <v/>
      </c>
    </row>
    <row r="240" spans="1:9">
      <c r="A240">
        <v>237</v>
      </c>
      <c r="B240" s="46">
        <v>45011</v>
      </c>
      <c r="C240" s="169">
        <v>48.055249123179571</v>
      </c>
      <c r="D240" s="169">
        <v>128.18908398701601</v>
      </c>
      <c r="E240" s="169">
        <f t="shared" si="14"/>
        <v>48.055249123179571</v>
      </c>
      <c r="F240" s="190" t="str">
        <f t="shared" si="13"/>
        <v/>
      </c>
      <c r="H240" t="str">
        <f t="shared" si="16"/>
        <v/>
      </c>
      <c r="I240" s="190" t="str">
        <f t="shared" si="15"/>
        <v/>
      </c>
    </row>
    <row r="241" spans="1:9">
      <c r="A241">
        <v>238</v>
      </c>
      <c r="B241" s="46">
        <v>45012</v>
      </c>
      <c r="C241" s="169">
        <v>85.30980674318144</v>
      </c>
      <c r="D241" s="169">
        <v>128.18908398701601</v>
      </c>
      <c r="E241" s="169">
        <f t="shared" si="14"/>
        <v>85.30980674318144</v>
      </c>
      <c r="F241" s="190" t="str">
        <f t="shared" si="13"/>
        <v/>
      </c>
      <c r="H241" t="str">
        <f t="shared" si="16"/>
        <v/>
      </c>
      <c r="I241" s="190" t="str">
        <f t="shared" si="15"/>
        <v/>
      </c>
    </row>
    <row r="242" spans="1:9">
      <c r="A242">
        <v>239</v>
      </c>
      <c r="B242" s="46">
        <v>45013</v>
      </c>
      <c r="C242" s="169">
        <v>98.447594666181445</v>
      </c>
      <c r="D242" s="169">
        <v>128.18908398701601</v>
      </c>
      <c r="E242" s="169">
        <f t="shared" si="14"/>
        <v>98.447594666181445</v>
      </c>
      <c r="F242" s="190" t="str">
        <f t="shared" si="13"/>
        <v/>
      </c>
      <c r="H242" t="str">
        <f t="shared" si="16"/>
        <v/>
      </c>
      <c r="I242" s="190" t="str">
        <f t="shared" si="15"/>
        <v/>
      </c>
    </row>
    <row r="243" spans="1:9">
      <c r="A243">
        <v>240</v>
      </c>
      <c r="B243" s="46">
        <v>45014</v>
      </c>
      <c r="C243" s="169">
        <v>64.740996202706128</v>
      </c>
      <c r="D243" s="169">
        <v>128.18908398701601</v>
      </c>
      <c r="E243" s="169">
        <f t="shared" si="14"/>
        <v>64.740996202706128</v>
      </c>
      <c r="F243" s="190" t="str">
        <f t="shared" si="13"/>
        <v/>
      </c>
      <c r="H243" t="str">
        <f t="shared" si="16"/>
        <v/>
      </c>
      <c r="I243" s="190" t="str">
        <f t="shared" si="15"/>
        <v/>
      </c>
    </row>
    <row r="244" spans="1:9">
      <c r="A244">
        <v>241</v>
      </c>
      <c r="B244" s="46">
        <v>45015</v>
      </c>
      <c r="C244" s="169">
        <v>59.034043382707992</v>
      </c>
      <c r="D244" s="169">
        <v>128.18908398701601</v>
      </c>
      <c r="E244" s="169">
        <f t="shared" si="14"/>
        <v>59.034043382707992</v>
      </c>
      <c r="F244" s="190" t="str">
        <f t="shared" si="13"/>
        <v/>
      </c>
      <c r="H244" t="str">
        <f t="shared" si="16"/>
        <v/>
      </c>
      <c r="I244" s="190" t="str">
        <f t="shared" si="15"/>
        <v/>
      </c>
    </row>
    <row r="245" spans="1:9">
      <c r="A245">
        <v>242</v>
      </c>
      <c r="B245" s="46">
        <v>45016</v>
      </c>
      <c r="C245" s="169">
        <v>53.334923355709854</v>
      </c>
      <c r="D245" s="169">
        <v>128.18908398701601</v>
      </c>
      <c r="E245" s="169">
        <f t="shared" si="14"/>
        <v>53.334923355709854</v>
      </c>
      <c r="F245" s="190" t="str">
        <f t="shared" si="13"/>
        <v/>
      </c>
      <c r="H245" t="str">
        <f t="shared" si="16"/>
        <v/>
      </c>
      <c r="I245" s="190" t="str">
        <f t="shared" si="15"/>
        <v/>
      </c>
    </row>
    <row r="246" spans="1:9">
      <c r="A246">
        <v>243</v>
      </c>
      <c r="B246" s="46">
        <v>45017</v>
      </c>
      <c r="C246" s="169">
        <v>42.505969209706137</v>
      </c>
      <c r="D246" s="169">
        <v>125.90182729691037</v>
      </c>
      <c r="E246" s="169">
        <f t="shared" si="14"/>
        <v>42.505969209706137</v>
      </c>
      <c r="F246" s="190" t="str">
        <f t="shared" si="13"/>
        <v/>
      </c>
      <c r="H246" t="str">
        <f t="shared" si="16"/>
        <v/>
      </c>
      <c r="I246" s="190" t="str">
        <f t="shared" si="15"/>
        <v/>
      </c>
    </row>
    <row r="247" spans="1:9">
      <c r="A247">
        <v>244</v>
      </c>
      <c r="B247" s="46">
        <v>45018</v>
      </c>
      <c r="C247" s="169">
        <v>36.476638470707989</v>
      </c>
      <c r="D247" s="169">
        <v>125.90182729691037</v>
      </c>
      <c r="E247" s="169">
        <f t="shared" si="14"/>
        <v>36.476638470707989</v>
      </c>
      <c r="F247" s="190" t="str">
        <f t="shared" si="13"/>
        <v/>
      </c>
      <c r="H247" t="str">
        <f t="shared" si="16"/>
        <v/>
      </c>
      <c r="I247" s="190" t="str">
        <f t="shared" si="15"/>
        <v/>
      </c>
    </row>
    <row r="248" spans="1:9">
      <c r="A248">
        <v>245</v>
      </c>
      <c r="B248" s="46">
        <v>45019</v>
      </c>
      <c r="C248" s="169">
        <v>71.611008515707994</v>
      </c>
      <c r="D248" s="169">
        <v>125.90182729691037</v>
      </c>
      <c r="E248" s="169">
        <f t="shared" si="14"/>
        <v>71.611008515707994</v>
      </c>
      <c r="F248" s="190" t="str">
        <f t="shared" si="13"/>
        <v/>
      </c>
      <c r="H248" t="str">
        <f t="shared" si="16"/>
        <v/>
      </c>
      <c r="I248" s="190" t="str">
        <f t="shared" si="15"/>
        <v/>
      </c>
    </row>
    <row r="249" spans="1:9">
      <c r="A249">
        <v>246</v>
      </c>
      <c r="B249" s="46">
        <v>45020</v>
      </c>
      <c r="C249" s="169">
        <v>57.266473254709851</v>
      </c>
      <c r="D249" s="169">
        <v>125.90182729691037</v>
      </c>
      <c r="E249" s="169">
        <f t="shared" si="14"/>
        <v>57.266473254709851</v>
      </c>
      <c r="F249" s="190" t="str">
        <f t="shared" si="13"/>
        <v/>
      </c>
      <c r="H249" t="str">
        <f t="shared" si="16"/>
        <v/>
      </c>
      <c r="I249" s="190" t="str">
        <f t="shared" si="15"/>
        <v/>
      </c>
    </row>
    <row r="250" spans="1:9">
      <c r="A250">
        <v>247</v>
      </c>
      <c r="B250" s="46">
        <v>45021</v>
      </c>
      <c r="C250" s="169">
        <v>64.603759284221596</v>
      </c>
      <c r="D250" s="169">
        <v>125.90182729691037</v>
      </c>
      <c r="E250" s="169">
        <f t="shared" si="14"/>
        <v>64.603759284221596</v>
      </c>
      <c r="F250" s="190" t="str">
        <f t="shared" si="13"/>
        <v/>
      </c>
      <c r="H250" t="str">
        <f t="shared" si="16"/>
        <v/>
      </c>
      <c r="I250" s="190" t="str">
        <f t="shared" si="15"/>
        <v/>
      </c>
    </row>
    <row r="251" spans="1:9">
      <c r="A251">
        <v>248</v>
      </c>
      <c r="B251" s="46">
        <v>45022</v>
      </c>
      <c r="C251" s="169">
        <v>46.726079355221593</v>
      </c>
      <c r="D251" s="169">
        <v>125.90182729691037</v>
      </c>
      <c r="E251" s="169">
        <f t="shared" si="14"/>
        <v>46.726079355221593</v>
      </c>
      <c r="F251" s="190" t="str">
        <f t="shared" si="13"/>
        <v/>
      </c>
      <c r="H251" t="str">
        <f t="shared" si="16"/>
        <v/>
      </c>
      <c r="I251" s="190" t="str">
        <f t="shared" si="15"/>
        <v/>
      </c>
    </row>
    <row r="252" spans="1:9">
      <c r="A252">
        <v>249</v>
      </c>
      <c r="B252" s="46">
        <v>45023</v>
      </c>
      <c r="C252" s="169">
        <v>37.478633657221593</v>
      </c>
      <c r="D252" s="169">
        <v>125.90182729691037</v>
      </c>
      <c r="E252" s="169">
        <f t="shared" si="14"/>
        <v>37.478633657221593</v>
      </c>
      <c r="F252" s="190" t="str">
        <f t="shared" si="13"/>
        <v/>
      </c>
      <c r="H252" t="str">
        <f t="shared" si="16"/>
        <v/>
      </c>
      <c r="I252" s="190" t="str">
        <f t="shared" si="15"/>
        <v/>
      </c>
    </row>
    <row r="253" spans="1:9">
      <c r="A253">
        <v>250</v>
      </c>
      <c r="B253" s="46">
        <v>45024</v>
      </c>
      <c r="C253" s="169">
        <v>46.020135151223457</v>
      </c>
      <c r="D253" s="169">
        <v>125.90182729691037</v>
      </c>
      <c r="E253" s="169">
        <f t="shared" si="14"/>
        <v>46.020135151223457</v>
      </c>
      <c r="F253" s="190" t="str">
        <f t="shared" si="13"/>
        <v/>
      </c>
      <c r="H253" t="str">
        <f t="shared" si="16"/>
        <v/>
      </c>
      <c r="I253" s="190" t="str">
        <f t="shared" si="15"/>
        <v/>
      </c>
    </row>
    <row r="254" spans="1:9">
      <c r="A254">
        <v>251</v>
      </c>
      <c r="B254" s="46">
        <v>45025</v>
      </c>
      <c r="C254" s="169">
        <v>35.09948877622346</v>
      </c>
      <c r="D254" s="169">
        <v>125.90182729691037</v>
      </c>
      <c r="E254" s="169">
        <f t="shared" si="14"/>
        <v>35.09948877622346</v>
      </c>
      <c r="F254" s="190" t="str">
        <f t="shared" si="13"/>
        <v/>
      </c>
      <c r="H254" t="str">
        <f t="shared" si="16"/>
        <v/>
      </c>
      <c r="I254" s="190" t="str">
        <f t="shared" si="15"/>
        <v/>
      </c>
    </row>
    <row r="255" spans="1:9">
      <c r="A255">
        <v>252</v>
      </c>
      <c r="B255" s="46">
        <v>45026</v>
      </c>
      <c r="C255" s="169">
        <v>30.006190424221597</v>
      </c>
      <c r="D255" s="169">
        <v>125.90182729691037</v>
      </c>
      <c r="E255" s="169">
        <f t="shared" si="14"/>
        <v>30.006190424221597</v>
      </c>
      <c r="F255" s="190" t="str">
        <f t="shared" si="13"/>
        <v/>
      </c>
      <c r="H255" t="str">
        <f t="shared" si="16"/>
        <v/>
      </c>
      <c r="I255" s="190" t="str">
        <f t="shared" si="15"/>
        <v/>
      </c>
    </row>
    <row r="256" spans="1:9">
      <c r="A256">
        <v>253</v>
      </c>
      <c r="B256" s="46">
        <v>45027</v>
      </c>
      <c r="C256" s="169">
        <v>50.323072453221599</v>
      </c>
      <c r="D256" s="169">
        <v>125.90182729691037</v>
      </c>
      <c r="E256" s="169">
        <f t="shared" si="14"/>
        <v>50.323072453221599</v>
      </c>
      <c r="F256" s="190" t="str">
        <f t="shared" si="13"/>
        <v/>
      </c>
      <c r="H256" t="str">
        <f t="shared" si="16"/>
        <v/>
      </c>
      <c r="I256" s="190" t="str">
        <f t="shared" si="15"/>
        <v/>
      </c>
    </row>
    <row r="257" spans="1:9">
      <c r="A257">
        <v>254</v>
      </c>
      <c r="B257" s="46">
        <v>45028</v>
      </c>
      <c r="C257" s="169">
        <v>26.623062863002275</v>
      </c>
      <c r="D257" s="169">
        <v>125.90182729691037</v>
      </c>
      <c r="E257" s="169">
        <f t="shared" si="14"/>
        <v>26.623062863002275</v>
      </c>
      <c r="F257" s="190" t="str">
        <f t="shared" si="13"/>
        <v/>
      </c>
      <c r="H257" t="str">
        <f t="shared" si="16"/>
        <v/>
      </c>
      <c r="I257" s="190" t="str">
        <f t="shared" si="15"/>
        <v/>
      </c>
    </row>
    <row r="258" spans="1:9">
      <c r="A258">
        <v>255</v>
      </c>
      <c r="B258" s="46">
        <v>45029</v>
      </c>
      <c r="C258" s="169">
        <v>33.466141938004135</v>
      </c>
      <c r="D258" s="169">
        <v>125.90182729691037</v>
      </c>
      <c r="E258" s="169">
        <f t="shared" si="14"/>
        <v>33.466141938004135</v>
      </c>
      <c r="F258" s="190" t="str">
        <f t="shared" si="13"/>
        <v/>
      </c>
      <c r="H258" t="str">
        <f t="shared" si="16"/>
        <v/>
      </c>
      <c r="I258" s="190" t="str">
        <f t="shared" si="15"/>
        <v/>
      </c>
    </row>
    <row r="259" spans="1:9">
      <c r="A259">
        <v>256</v>
      </c>
      <c r="B259" s="46">
        <v>45030</v>
      </c>
      <c r="C259" s="169">
        <v>32.08791668300227</v>
      </c>
      <c r="D259" s="169">
        <v>125.90182729691037</v>
      </c>
      <c r="E259" s="169">
        <f t="shared" si="14"/>
        <v>32.08791668300227</v>
      </c>
      <c r="F259" s="190" t="str">
        <f t="shared" ref="F259:F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t="str">
        <f t="shared" si="16"/>
        <v/>
      </c>
      <c r="I259" s="190" t="str">
        <f t="shared" si="15"/>
        <v/>
      </c>
    </row>
    <row r="260" spans="1:9">
      <c r="A260">
        <v>257</v>
      </c>
      <c r="B260" s="46">
        <v>45031</v>
      </c>
      <c r="C260" s="169">
        <v>26.979737495002272</v>
      </c>
      <c r="D260" s="169">
        <v>125.90182729691037</v>
      </c>
      <c r="E260" s="169">
        <f t="shared" ref="E260:E323" si="18">IF(C260&lt;D260,C260,D260)</f>
        <v>26.979737495002272</v>
      </c>
      <c r="F260" s="190" t="str">
        <f t="shared" si="17"/>
        <v>A</v>
      </c>
      <c r="G260" s="191">
        <f>IF(DAY(B260)=15,D260,"")</f>
        <v>125.90182729691037</v>
      </c>
      <c r="H260" t="str">
        <f t="shared" si="16"/>
        <v/>
      </c>
      <c r="I260" s="190" t="str">
        <f t="shared" ref="I260:I323" si="1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</row>
    <row r="261" spans="1:9">
      <c r="A261">
        <v>258</v>
      </c>
      <c r="B261" s="46">
        <v>45032</v>
      </c>
      <c r="C261" s="169">
        <v>23.588962971002271</v>
      </c>
      <c r="D261" s="169">
        <v>125.90182729691037</v>
      </c>
      <c r="E261" s="169">
        <f t="shared" si="18"/>
        <v>23.588962971002271</v>
      </c>
      <c r="F261" s="190" t="str">
        <f t="shared" si="17"/>
        <v/>
      </c>
      <c r="H261" t="str">
        <f t="shared" ref="H261:H324" si="20">IF(MONTH(B261)=1,IF(DAY(B261)=1,YEAR(B261),""),"")</f>
        <v/>
      </c>
      <c r="I261" s="190" t="str">
        <f t="shared" si="19"/>
        <v/>
      </c>
    </row>
    <row r="262" spans="1:9">
      <c r="A262">
        <v>259</v>
      </c>
      <c r="B262" s="46">
        <v>45033</v>
      </c>
      <c r="C262" s="169">
        <v>40.393026851002276</v>
      </c>
      <c r="D262" s="169">
        <v>125.90182729691037</v>
      </c>
      <c r="E262" s="169">
        <f t="shared" si="18"/>
        <v>40.393026851002276</v>
      </c>
      <c r="F262" s="190" t="str">
        <f t="shared" si="17"/>
        <v/>
      </c>
      <c r="H262" t="str">
        <f t="shared" si="20"/>
        <v/>
      </c>
      <c r="I262" s="190" t="str">
        <f t="shared" si="19"/>
        <v/>
      </c>
    </row>
    <row r="263" spans="1:9">
      <c r="A263">
        <v>260</v>
      </c>
      <c r="B263" s="46">
        <v>45034</v>
      </c>
      <c r="C263" s="169">
        <v>41.699059407002281</v>
      </c>
      <c r="D263" s="169">
        <v>125.90182729691037</v>
      </c>
      <c r="E263" s="169">
        <f t="shared" si="18"/>
        <v>41.699059407002281</v>
      </c>
      <c r="F263" s="190" t="str">
        <f t="shared" si="17"/>
        <v/>
      </c>
      <c r="H263" t="str">
        <f t="shared" si="20"/>
        <v/>
      </c>
      <c r="I263" s="190" t="str">
        <f t="shared" si="19"/>
        <v/>
      </c>
    </row>
    <row r="264" spans="1:9">
      <c r="A264">
        <v>261</v>
      </c>
      <c r="B264" s="46">
        <v>45035</v>
      </c>
      <c r="C264" s="169">
        <v>38.472197478523015</v>
      </c>
      <c r="D264" s="169">
        <v>125.90182729691037</v>
      </c>
      <c r="E264" s="169">
        <f t="shared" si="18"/>
        <v>38.472197478523015</v>
      </c>
      <c r="F264" s="190" t="str">
        <f t="shared" si="17"/>
        <v/>
      </c>
      <c r="H264" t="str">
        <f t="shared" si="20"/>
        <v/>
      </c>
      <c r="I264" s="190" t="str">
        <f t="shared" si="19"/>
        <v/>
      </c>
    </row>
    <row r="265" spans="1:9">
      <c r="A265">
        <v>262</v>
      </c>
      <c r="B265" s="46">
        <v>45036</v>
      </c>
      <c r="C265" s="169">
        <v>44.615145438528607</v>
      </c>
      <c r="D265" s="169">
        <v>125.90182729691037</v>
      </c>
      <c r="E265" s="169">
        <f t="shared" si="18"/>
        <v>44.615145438528607</v>
      </c>
      <c r="F265" s="190" t="str">
        <f t="shared" si="17"/>
        <v/>
      </c>
      <c r="H265" t="str">
        <f t="shared" si="20"/>
        <v/>
      </c>
      <c r="I265" s="190" t="str">
        <f t="shared" si="19"/>
        <v/>
      </c>
    </row>
    <row r="266" spans="1:9">
      <c r="A266">
        <v>263</v>
      </c>
      <c r="B266" s="46">
        <v>45037</v>
      </c>
      <c r="C266" s="169">
        <v>42.979558294528601</v>
      </c>
      <c r="D266" s="169">
        <v>125.90182729691037</v>
      </c>
      <c r="E266" s="169">
        <f t="shared" si="18"/>
        <v>42.979558294528601</v>
      </c>
      <c r="F266" s="190" t="str">
        <f t="shared" si="17"/>
        <v/>
      </c>
      <c r="H266" t="str">
        <f t="shared" si="20"/>
        <v/>
      </c>
      <c r="I266" s="190" t="str">
        <f t="shared" si="19"/>
        <v/>
      </c>
    </row>
    <row r="267" spans="1:9">
      <c r="A267">
        <v>264</v>
      </c>
      <c r="B267" s="46">
        <v>45038</v>
      </c>
      <c r="C267" s="169">
        <v>32.306351322524876</v>
      </c>
      <c r="D267" s="169">
        <v>125.90182729691037</v>
      </c>
      <c r="E267" s="169">
        <f t="shared" si="18"/>
        <v>32.306351322524876</v>
      </c>
      <c r="F267" s="190" t="str">
        <f t="shared" si="17"/>
        <v/>
      </c>
      <c r="H267" t="str">
        <f t="shared" si="20"/>
        <v/>
      </c>
      <c r="I267" s="190" t="str">
        <f t="shared" si="19"/>
        <v/>
      </c>
    </row>
    <row r="268" spans="1:9">
      <c r="A268">
        <v>265</v>
      </c>
      <c r="B268" s="46">
        <v>45039</v>
      </c>
      <c r="C268" s="169">
        <v>16.132600974524877</v>
      </c>
      <c r="D268" s="169">
        <v>125.90182729691037</v>
      </c>
      <c r="E268" s="169">
        <f t="shared" si="18"/>
        <v>16.132600974524877</v>
      </c>
      <c r="F268" s="190" t="str">
        <f t="shared" si="17"/>
        <v/>
      </c>
      <c r="H268" t="str">
        <f t="shared" si="20"/>
        <v/>
      </c>
      <c r="I268" s="190" t="str">
        <f t="shared" si="19"/>
        <v/>
      </c>
    </row>
    <row r="269" spans="1:9">
      <c r="A269">
        <v>266</v>
      </c>
      <c r="B269" s="46">
        <v>45040</v>
      </c>
      <c r="C269" s="169">
        <v>34.184818114526735</v>
      </c>
      <c r="D269" s="169">
        <v>125.90182729691037</v>
      </c>
      <c r="E269" s="169">
        <f t="shared" si="18"/>
        <v>34.184818114526735</v>
      </c>
      <c r="F269" s="190" t="str">
        <f t="shared" si="17"/>
        <v/>
      </c>
      <c r="H269" t="str">
        <f t="shared" si="20"/>
        <v/>
      </c>
      <c r="I269" s="190" t="str">
        <f t="shared" si="19"/>
        <v/>
      </c>
    </row>
    <row r="270" spans="1:9">
      <c r="A270">
        <v>267</v>
      </c>
      <c r="B270" s="46">
        <v>45041</v>
      </c>
      <c r="C270" s="169">
        <v>34.273789814526737</v>
      </c>
      <c r="D270" s="169">
        <v>125.90182729691037</v>
      </c>
      <c r="E270" s="169">
        <f t="shared" si="18"/>
        <v>34.273789814526737</v>
      </c>
      <c r="F270" s="190" t="str">
        <f t="shared" si="17"/>
        <v/>
      </c>
      <c r="H270" t="str">
        <f t="shared" si="20"/>
        <v/>
      </c>
      <c r="I270" s="190" t="str">
        <f t="shared" si="19"/>
        <v/>
      </c>
    </row>
    <row r="271" spans="1:9">
      <c r="A271">
        <v>268</v>
      </c>
      <c r="B271" s="46">
        <v>45042</v>
      </c>
      <c r="C271" s="169">
        <v>47.842968063296354</v>
      </c>
      <c r="D271" s="169">
        <v>125.90182729691037</v>
      </c>
      <c r="E271" s="169">
        <f t="shared" si="18"/>
        <v>47.842968063296354</v>
      </c>
      <c r="F271" s="190" t="str">
        <f t="shared" si="17"/>
        <v/>
      </c>
      <c r="H271" t="str">
        <f t="shared" si="20"/>
        <v/>
      </c>
      <c r="I271" s="190" t="str">
        <f t="shared" si="19"/>
        <v/>
      </c>
    </row>
    <row r="272" spans="1:9">
      <c r="A272">
        <v>269</v>
      </c>
      <c r="B272" s="46">
        <v>45043</v>
      </c>
      <c r="C272" s="169">
        <v>51.853474083296355</v>
      </c>
      <c r="D272" s="169">
        <v>125.90182729691037</v>
      </c>
      <c r="E272" s="169">
        <f t="shared" si="18"/>
        <v>51.853474083296355</v>
      </c>
      <c r="F272" s="190" t="str">
        <f t="shared" si="17"/>
        <v/>
      </c>
      <c r="H272" t="str">
        <f t="shared" si="20"/>
        <v/>
      </c>
      <c r="I272" s="190" t="str">
        <f t="shared" si="19"/>
        <v/>
      </c>
    </row>
    <row r="273" spans="1:9">
      <c r="A273">
        <v>270</v>
      </c>
      <c r="B273" s="46">
        <v>45044</v>
      </c>
      <c r="C273" s="169">
        <v>52.04790482730008</v>
      </c>
      <c r="D273" s="169">
        <v>125.90182729691037</v>
      </c>
      <c r="E273" s="169">
        <f t="shared" si="18"/>
        <v>52.04790482730008</v>
      </c>
      <c r="F273" s="190" t="str">
        <f t="shared" si="17"/>
        <v/>
      </c>
      <c r="H273" t="str">
        <f t="shared" si="20"/>
        <v/>
      </c>
      <c r="I273" s="190" t="str">
        <f t="shared" si="19"/>
        <v/>
      </c>
    </row>
    <row r="274" spans="1:9">
      <c r="A274">
        <v>271</v>
      </c>
      <c r="B274" s="46">
        <v>45045</v>
      </c>
      <c r="C274" s="169">
        <v>40.591967135296358</v>
      </c>
      <c r="D274" s="169">
        <v>125.90182729691037</v>
      </c>
      <c r="E274" s="169">
        <f t="shared" si="18"/>
        <v>40.591967135296358</v>
      </c>
      <c r="F274" s="190" t="str">
        <f t="shared" si="17"/>
        <v/>
      </c>
      <c r="H274" t="str">
        <f t="shared" si="20"/>
        <v/>
      </c>
      <c r="I274" s="190" t="str">
        <f t="shared" si="19"/>
        <v/>
      </c>
    </row>
    <row r="275" spans="1:9">
      <c r="A275">
        <v>272</v>
      </c>
      <c r="B275" s="46">
        <v>45046</v>
      </c>
      <c r="C275" s="169">
        <v>28.057187235298219</v>
      </c>
      <c r="D275" s="169">
        <v>125.90182729691037</v>
      </c>
      <c r="E275" s="169">
        <f t="shared" si="18"/>
        <v>28.057187235298219</v>
      </c>
      <c r="F275" s="190" t="str">
        <f t="shared" si="17"/>
        <v/>
      </c>
      <c r="H275" t="str">
        <f t="shared" si="20"/>
        <v/>
      </c>
      <c r="I275" s="190" t="str">
        <f t="shared" si="19"/>
        <v/>
      </c>
    </row>
    <row r="276" spans="1:9">
      <c r="A276">
        <v>273</v>
      </c>
      <c r="B276" s="46">
        <v>45047</v>
      </c>
      <c r="C276" s="169">
        <v>19.092487231298218</v>
      </c>
      <c r="D276" s="169">
        <v>98.741424078570617</v>
      </c>
      <c r="E276" s="169">
        <f t="shared" si="18"/>
        <v>19.092487231298218</v>
      </c>
      <c r="F276" s="190" t="str">
        <f t="shared" si="17"/>
        <v/>
      </c>
      <c r="H276" t="str">
        <f t="shared" si="20"/>
        <v/>
      </c>
      <c r="I276" s="190" t="str">
        <f t="shared" si="19"/>
        <v/>
      </c>
    </row>
    <row r="277" spans="1:9">
      <c r="A277">
        <v>274</v>
      </c>
      <c r="B277" s="46">
        <v>45048</v>
      </c>
      <c r="C277" s="169">
        <v>39.405853023296359</v>
      </c>
      <c r="D277" s="169">
        <v>98.741424078570617</v>
      </c>
      <c r="E277" s="169">
        <f t="shared" si="18"/>
        <v>39.405853023296359</v>
      </c>
      <c r="F277" s="190" t="str">
        <f t="shared" si="17"/>
        <v/>
      </c>
      <c r="H277" t="str">
        <f t="shared" si="20"/>
        <v/>
      </c>
      <c r="I277" s="190" t="str">
        <f t="shared" si="19"/>
        <v/>
      </c>
    </row>
    <row r="278" spans="1:9">
      <c r="A278">
        <v>275</v>
      </c>
      <c r="B278" s="46">
        <v>45049</v>
      </c>
      <c r="C278" s="169">
        <v>24.250388117605894</v>
      </c>
      <c r="D278" s="169">
        <v>98.741424078570617</v>
      </c>
      <c r="E278" s="169">
        <f t="shared" si="18"/>
        <v>24.250388117605894</v>
      </c>
      <c r="F278" s="190" t="str">
        <f t="shared" si="17"/>
        <v/>
      </c>
      <c r="H278" t="str">
        <f t="shared" si="20"/>
        <v/>
      </c>
      <c r="I278" s="190" t="str">
        <f t="shared" si="19"/>
        <v/>
      </c>
    </row>
    <row r="279" spans="1:9">
      <c r="A279">
        <v>276</v>
      </c>
      <c r="B279" s="46">
        <v>45050</v>
      </c>
      <c r="C279" s="169">
        <v>29.79439370560403</v>
      </c>
      <c r="D279" s="169">
        <v>98.741424078570617</v>
      </c>
      <c r="E279" s="169">
        <f t="shared" si="18"/>
        <v>29.79439370560403</v>
      </c>
      <c r="F279" s="190" t="str">
        <f t="shared" si="17"/>
        <v/>
      </c>
      <c r="H279" t="str">
        <f t="shared" si="20"/>
        <v/>
      </c>
      <c r="I279" s="190" t="str">
        <f t="shared" si="19"/>
        <v/>
      </c>
    </row>
    <row r="280" spans="1:9">
      <c r="A280">
        <v>277</v>
      </c>
      <c r="B280" s="46">
        <v>45051</v>
      </c>
      <c r="C280" s="169">
        <v>35.535471725605895</v>
      </c>
      <c r="D280" s="169">
        <v>98.741424078570617</v>
      </c>
      <c r="E280" s="169">
        <f t="shared" si="18"/>
        <v>35.535471725605895</v>
      </c>
      <c r="F280" s="190" t="str">
        <f t="shared" si="17"/>
        <v/>
      </c>
      <c r="H280" t="str">
        <f t="shared" si="20"/>
        <v/>
      </c>
      <c r="I280" s="190" t="str">
        <f t="shared" si="19"/>
        <v/>
      </c>
    </row>
    <row r="281" spans="1:9">
      <c r="A281">
        <v>278</v>
      </c>
      <c r="B281" s="46">
        <v>45052</v>
      </c>
      <c r="C281" s="169">
        <v>22.351450693602171</v>
      </c>
      <c r="D281" s="169">
        <v>98.741424078570617</v>
      </c>
      <c r="E281" s="169">
        <f t="shared" si="18"/>
        <v>22.351450693602171</v>
      </c>
      <c r="F281" s="190" t="str">
        <f t="shared" si="17"/>
        <v/>
      </c>
      <c r="H281" t="str">
        <f t="shared" si="20"/>
        <v/>
      </c>
      <c r="I281" s="190" t="str">
        <f t="shared" si="19"/>
        <v/>
      </c>
    </row>
    <row r="282" spans="1:9">
      <c r="A282">
        <v>279</v>
      </c>
      <c r="B282" s="46">
        <v>45053</v>
      </c>
      <c r="C282" s="169">
        <v>20.944393357607762</v>
      </c>
      <c r="D282" s="169">
        <v>98.741424078570617</v>
      </c>
      <c r="E282" s="169">
        <f t="shared" si="18"/>
        <v>20.944393357607762</v>
      </c>
      <c r="F282" s="190" t="str">
        <f t="shared" si="17"/>
        <v/>
      </c>
      <c r="H282" t="str">
        <f t="shared" si="20"/>
        <v/>
      </c>
      <c r="I282" s="190" t="str">
        <f t="shared" si="19"/>
        <v/>
      </c>
    </row>
    <row r="283" spans="1:9">
      <c r="A283">
        <v>280</v>
      </c>
      <c r="B283" s="46">
        <v>45054</v>
      </c>
      <c r="C283" s="169">
        <v>34.737667977604033</v>
      </c>
      <c r="D283" s="169">
        <v>98.741424078570617</v>
      </c>
      <c r="E283" s="169">
        <f t="shared" si="18"/>
        <v>34.737667977604033</v>
      </c>
      <c r="F283" s="190" t="str">
        <f t="shared" si="17"/>
        <v/>
      </c>
      <c r="H283" t="str">
        <f t="shared" si="20"/>
        <v/>
      </c>
      <c r="I283" s="190" t="str">
        <f t="shared" si="19"/>
        <v/>
      </c>
    </row>
    <row r="284" spans="1:9">
      <c r="A284">
        <v>281</v>
      </c>
      <c r="B284" s="46">
        <v>45055</v>
      </c>
      <c r="C284" s="169">
        <v>23.205484058604029</v>
      </c>
      <c r="D284" s="169">
        <v>98.741424078570617</v>
      </c>
      <c r="E284" s="169">
        <f t="shared" si="18"/>
        <v>23.205484058604029</v>
      </c>
      <c r="F284" s="190" t="str">
        <f t="shared" si="17"/>
        <v/>
      </c>
      <c r="H284" t="str">
        <f t="shared" si="20"/>
        <v/>
      </c>
      <c r="I284" s="190" t="str">
        <f t="shared" si="19"/>
        <v/>
      </c>
    </row>
    <row r="285" spans="1:9">
      <c r="A285">
        <v>282</v>
      </c>
      <c r="B285" s="46">
        <v>45056</v>
      </c>
      <c r="C285" s="169">
        <v>30.853679723611844</v>
      </c>
      <c r="D285" s="169">
        <v>98.741424078570617</v>
      </c>
      <c r="E285" s="169">
        <f t="shared" si="18"/>
        <v>30.853679723611844</v>
      </c>
      <c r="F285" s="190" t="str">
        <f t="shared" si="17"/>
        <v/>
      </c>
      <c r="H285" t="str">
        <f t="shared" si="20"/>
        <v/>
      </c>
      <c r="I285" s="190" t="str">
        <f t="shared" si="19"/>
        <v/>
      </c>
    </row>
    <row r="286" spans="1:9">
      <c r="A286">
        <v>283</v>
      </c>
      <c r="B286" s="46">
        <v>45057</v>
      </c>
      <c r="C286" s="169">
        <v>26.683611412613704</v>
      </c>
      <c r="D286" s="169">
        <v>98.741424078570617</v>
      </c>
      <c r="E286" s="169">
        <f t="shared" si="18"/>
        <v>26.683611412613704</v>
      </c>
      <c r="F286" s="190" t="str">
        <f t="shared" si="17"/>
        <v/>
      </c>
      <c r="H286" t="str">
        <f t="shared" si="20"/>
        <v/>
      </c>
      <c r="I286" s="190" t="str">
        <f t="shared" si="19"/>
        <v/>
      </c>
    </row>
    <row r="287" spans="1:9">
      <c r="A287">
        <v>284</v>
      </c>
      <c r="B287" s="46">
        <v>45058</v>
      </c>
      <c r="C287" s="169">
        <v>24.764966420613703</v>
      </c>
      <c r="D287" s="169">
        <v>98.741424078570617</v>
      </c>
      <c r="E287" s="169">
        <f t="shared" si="18"/>
        <v>24.764966420613703</v>
      </c>
      <c r="F287" s="190" t="str">
        <f t="shared" si="17"/>
        <v/>
      </c>
      <c r="H287" t="str">
        <f t="shared" si="20"/>
        <v/>
      </c>
      <c r="I287" s="190" t="str">
        <f t="shared" si="19"/>
        <v/>
      </c>
    </row>
    <row r="288" spans="1:9">
      <c r="A288">
        <v>285</v>
      </c>
      <c r="B288" s="46">
        <v>45059</v>
      </c>
      <c r="C288" s="169">
        <v>14.925892304609981</v>
      </c>
      <c r="D288" s="169">
        <v>98.741424078570617</v>
      </c>
      <c r="E288" s="169">
        <f t="shared" si="18"/>
        <v>14.925892304609981</v>
      </c>
      <c r="F288" s="190" t="str">
        <f t="shared" si="17"/>
        <v/>
      </c>
      <c r="H288" t="str">
        <f t="shared" si="20"/>
        <v/>
      </c>
      <c r="I288" s="190" t="str">
        <f t="shared" si="19"/>
        <v/>
      </c>
    </row>
    <row r="289" spans="1:9">
      <c r="A289">
        <v>286</v>
      </c>
      <c r="B289" s="46">
        <v>45060</v>
      </c>
      <c r="C289" s="169">
        <v>12.596784300613704</v>
      </c>
      <c r="D289" s="169">
        <v>98.741424078570617</v>
      </c>
      <c r="E289" s="169">
        <f t="shared" si="18"/>
        <v>12.596784300613704</v>
      </c>
      <c r="F289" s="190" t="str">
        <f t="shared" si="17"/>
        <v/>
      </c>
      <c r="H289" t="str">
        <f t="shared" si="20"/>
        <v/>
      </c>
      <c r="I289" s="190" t="str">
        <f t="shared" si="19"/>
        <v/>
      </c>
    </row>
    <row r="290" spans="1:9">
      <c r="A290">
        <v>287</v>
      </c>
      <c r="B290" s="46">
        <v>45061</v>
      </c>
      <c r="C290" s="169">
        <v>19.712968096613704</v>
      </c>
      <c r="D290" s="169">
        <v>98.741424078570617</v>
      </c>
      <c r="E290" s="169">
        <f t="shared" si="18"/>
        <v>19.712968096613704</v>
      </c>
      <c r="F290" s="190" t="str">
        <f t="shared" si="17"/>
        <v>M</v>
      </c>
      <c r="G290" s="191">
        <f>IF(DAY(B290)=15,D290,"")</f>
        <v>98.741424078570617</v>
      </c>
      <c r="H290" t="str">
        <f t="shared" si="20"/>
        <v/>
      </c>
      <c r="I290" s="190" t="str">
        <f t="shared" si="19"/>
        <v>M</v>
      </c>
    </row>
    <row r="291" spans="1:9">
      <c r="A291">
        <v>288</v>
      </c>
      <c r="B291" s="46">
        <v>45062</v>
      </c>
      <c r="C291" s="169">
        <v>16.339714832609978</v>
      </c>
      <c r="D291" s="169">
        <v>98.741424078570617</v>
      </c>
      <c r="E291" s="169">
        <f t="shared" si="18"/>
        <v>16.339714832609978</v>
      </c>
      <c r="F291" s="190" t="str">
        <f t="shared" si="17"/>
        <v/>
      </c>
      <c r="H291" t="str">
        <f t="shared" si="20"/>
        <v/>
      </c>
      <c r="I291" s="190" t="str">
        <f t="shared" si="19"/>
        <v/>
      </c>
    </row>
    <row r="292" spans="1:9">
      <c r="A292">
        <v>289</v>
      </c>
      <c r="B292" s="46">
        <v>45063</v>
      </c>
      <c r="C292" s="169">
        <v>12.398112724485971</v>
      </c>
      <c r="D292" s="169">
        <v>98.741424078570617</v>
      </c>
      <c r="E292" s="169">
        <f t="shared" si="18"/>
        <v>12.398112724485971</v>
      </c>
      <c r="F292" s="190" t="str">
        <f t="shared" si="17"/>
        <v/>
      </c>
      <c r="H292" t="str">
        <f t="shared" si="20"/>
        <v/>
      </c>
      <c r="I292" s="190" t="str">
        <f t="shared" si="19"/>
        <v/>
      </c>
    </row>
    <row r="293" spans="1:9">
      <c r="A293">
        <v>290</v>
      </c>
      <c r="B293" s="46">
        <v>45064</v>
      </c>
      <c r="C293" s="169">
        <v>16.378724560484109</v>
      </c>
      <c r="D293" s="169">
        <v>98.741424078570617</v>
      </c>
      <c r="E293" s="169">
        <f t="shared" si="18"/>
        <v>16.378724560484109</v>
      </c>
      <c r="F293" s="190" t="str">
        <f t="shared" si="17"/>
        <v/>
      </c>
      <c r="H293" t="str">
        <f t="shared" si="20"/>
        <v/>
      </c>
      <c r="I293" s="190" t="str">
        <f t="shared" si="19"/>
        <v/>
      </c>
    </row>
    <row r="294" spans="1:9">
      <c r="A294">
        <v>291</v>
      </c>
      <c r="B294" s="46">
        <v>45065</v>
      </c>
      <c r="C294" s="169">
        <v>22.089085252485972</v>
      </c>
      <c r="D294" s="169">
        <v>98.741424078570617</v>
      </c>
      <c r="E294" s="169">
        <f t="shared" si="18"/>
        <v>22.089085252485972</v>
      </c>
      <c r="F294" s="190" t="str">
        <f t="shared" si="17"/>
        <v/>
      </c>
      <c r="H294" t="str">
        <f t="shared" si="20"/>
        <v/>
      </c>
      <c r="I294" s="190" t="str">
        <f t="shared" si="19"/>
        <v/>
      </c>
    </row>
    <row r="295" spans="1:9">
      <c r="A295">
        <v>292</v>
      </c>
      <c r="B295" s="46">
        <v>45066</v>
      </c>
      <c r="C295" s="169">
        <v>20.208816392484106</v>
      </c>
      <c r="D295" s="169">
        <v>98.741424078570617</v>
      </c>
      <c r="E295" s="169">
        <f t="shared" si="18"/>
        <v>20.208816392484106</v>
      </c>
      <c r="F295" s="190" t="str">
        <f t="shared" si="17"/>
        <v/>
      </c>
      <c r="H295" t="str">
        <f t="shared" si="20"/>
        <v/>
      </c>
      <c r="I295" s="190" t="str">
        <f t="shared" si="19"/>
        <v/>
      </c>
    </row>
    <row r="296" spans="1:9">
      <c r="A296">
        <v>293</v>
      </c>
      <c r="B296" s="46">
        <v>45067</v>
      </c>
      <c r="C296" s="169">
        <v>23.568624800484113</v>
      </c>
      <c r="D296" s="169">
        <v>98.741424078570617</v>
      </c>
      <c r="E296" s="169">
        <f t="shared" si="18"/>
        <v>23.568624800484113</v>
      </c>
      <c r="F296" s="190" t="str">
        <f t="shared" si="17"/>
        <v/>
      </c>
      <c r="H296" t="str">
        <f t="shared" si="20"/>
        <v/>
      </c>
      <c r="I296" s="190" t="str">
        <f t="shared" si="19"/>
        <v/>
      </c>
    </row>
    <row r="297" spans="1:9">
      <c r="A297">
        <v>294</v>
      </c>
      <c r="B297" s="46">
        <v>45068</v>
      </c>
      <c r="C297" s="169">
        <v>46.343368824487833</v>
      </c>
      <c r="D297" s="169">
        <v>98.741424078570617</v>
      </c>
      <c r="E297" s="169">
        <f t="shared" si="18"/>
        <v>46.343368824487833</v>
      </c>
      <c r="F297" s="190" t="str">
        <f t="shared" si="17"/>
        <v/>
      </c>
      <c r="H297" t="str">
        <f t="shared" si="20"/>
        <v/>
      </c>
      <c r="I297" s="190" t="str">
        <f t="shared" si="19"/>
        <v/>
      </c>
    </row>
    <row r="298" spans="1:9">
      <c r="A298">
        <v>295</v>
      </c>
      <c r="B298" s="46">
        <v>45069</v>
      </c>
      <c r="C298" s="169">
        <v>35.955817148484108</v>
      </c>
      <c r="D298" s="169">
        <v>98.741424078570617</v>
      </c>
      <c r="E298" s="169">
        <f t="shared" si="18"/>
        <v>35.955817148484108</v>
      </c>
      <c r="F298" s="190" t="str">
        <f t="shared" si="17"/>
        <v/>
      </c>
      <c r="H298" t="str">
        <f t="shared" si="20"/>
        <v/>
      </c>
      <c r="I298" s="190" t="str">
        <f t="shared" si="19"/>
        <v/>
      </c>
    </row>
    <row r="299" spans="1:9">
      <c r="A299">
        <v>296</v>
      </c>
      <c r="B299" s="46">
        <v>45070</v>
      </c>
      <c r="C299" s="169">
        <v>37.389239182011075</v>
      </c>
      <c r="D299" s="169">
        <v>98.741424078570617</v>
      </c>
      <c r="E299" s="169">
        <f t="shared" si="18"/>
        <v>37.389239182011075</v>
      </c>
      <c r="F299" s="190" t="str">
        <f t="shared" si="17"/>
        <v/>
      </c>
      <c r="H299" t="str">
        <f t="shared" si="20"/>
        <v/>
      </c>
      <c r="I299" s="190" t="str">
        <f t="shared" si="19"/>
        <v/>
      </c>
    </row>
    <row r="300" spans="1:9">
      <c r="A300">
        <v>297</v>
      </c>
      <c r="B300" s="46">
        <v>45071</v>
      </c>
      <c r="C300" s="169">
        <v>31.240622650009207</v>
      </c>
      <c r="D300" s="169">
        <v>98.741424078570617</v>
      </c>
      <c r="E300" s="169">
        <f t="shared" si="18"/>
        <v>31.240622650009207</v>
      </c>
      <c r="F300" s="190" t="str">
        <f t="shared" si="17"/>
        <v/>
      </c>
      <c r="H300" t="str">
        <f t="shared" si="20"/>
        <v/>
      </c>
      <c r="I300" s="190" t="str">
        <f t="shared" si="19"/>
        <v/>
      </c>
    </row>
    <row r="301" spans="1:9">
      <c r="A301">
        <v>298</v>
      </c>
      <c r="B301" s="46">
        <v>45072</v>
      </c>
      <c r="C301" s="169">
        <v>26.460302566012935</v>
      </c>
      <c r="D301" s="169">
        <v>98.741424078570617</v>
      </c>
      <c r="E301" s="169">
        <f t="shared" si="18"/>
        <v>26.460302566012935</v>
      </c>
      <c r="F301" s="190" t="str">
        <f t="shared" si="17"/>
        <v/>
      </c>
      <c r="H301" t="str">
        <f t="shared" si="20"/>
        <v/>
      </c>
      <c r="I301" s="190" t="str">
        <f t="shared" si="19"/>
        <v/>
      </c>
    </row>
    <row r="302" spans="1:9">
      <c r="A302">
        <v>299</v>
      </c>
      <c r="B302" s="46">
        <v>45073</v>
      </c>
      <c r="C302" s="169">
        <v>36.116081978012929</v>
      </c>
      <c r="D302" s="169">
        <v>98.741424078570617</v>
      </c>
      <c r="E302" s="169">
        <f t="shared" si="18"/>
        <v>36.116081978012929</v>
      </c>
      <c r="F302" s="190" t="str">
        <f t="shared" si="17"/>
        <v/>
      </c>
      <c r="H302" t="str">
        <f t="shared" si="20"/>
        <v/>
      </c>
      <c r="I302" s="190" t="str">
        <f t="shared" si="19"/>
        <v/>
      </c>
    </row>
    <row r="303" spans="1:9">
      <c r="A303">
        <v>300</v>
      </c>
      <c r="B303" s="46">
        <v>45074</v>
      </c>
      <c r="C303" s="169">
        <v>27.369462378011072</v>
      </c>
      <c r="D303" s="169">
        <v>98.741424078570617</v>
      </c>
      <c r="E303" s="169">
        <f t="shared" si="18"/>
        <v>27.369462378011072</v>
      </c>
      <c r="F303" s="190" t="str">
        <f t="shared" si="17"/>
        <v/>
      </c>
      <c r="H303" t="str">
        <f t="shared" si="20"/>
        <v/>
      </c>
      <c r="I303" s="190" t="str">
        <f t="shared" si="19"/>
        <v/>
      </c>
    </row>
    <row r="304" spans="1:9">
      <c r="A304">
        <v>301</v>
      </c>
      <c r="B304" s="46">
        <v>45075</v>
      </c>
      <c r="C304" s="169">
        <v>38.020336738009206</v>
      </c>
      <c r="D304" s="169">
        <v>98.741424078570617</v>
      </c>
      <c r="E304" s="169">
        <f t="shared" si="18"/>
        <v>38.020336738009206</v>
      </c>
      <c r="F304" s="190" t="str">
        <f t="shared" si="17"/>
        <v/>
      </c>
      <c r="H304" t="str">
        <f t="shared" si="20"/>
        <v/>
      </c>
      <c r="I304" s="190" t="str">
        <f t="shared" si="19"/>
        <v/>
      </c>
    </row>
    <row r="305" spans="1:9">
      <c r="A305">
        <v>302</v>
      </c>
      <c r="B305" s="46">
        <v>45076</v>
      </c>
      <c r="C305" s="169">
        <v>53.465328844011069</v>
      </c>
      <c r="D305" s="169">
        <v>98.741424078570617</v>
      </c>
      <c r="E305" s="169">
        <f t="shared" si="18"/>
        <v>53.465328844011069</v>
      </c>
      <c r="F305" s="190" t="str">
        <f t="shared" si="17"/>
        <v/>
      </c>
      <c r="H305" t="str">
        <f t="shared" si="20"/>
        <v/>
      </c>
      <c r="I305" s="190" t="str">
        <f t="shared" si="19"/>
        <v/>
      </c>
    </row>
    <row r="306" spans="1:9">
      <c r="A306">
        <v>303</v>
      </c>
      <c r="B306" s="46">
        <v>45077</v>
      </c>
      <c r="C306" s="169">
        <v>50.24981133089922</v>
      </c>
      <c r="D306" s="169">
        <v>98.741424078570617</v>
      </c>
      <c r="E306" s="169">
        <f t="shared" si="18"/>
        <v>50.24981133089922</v>
      </c>
      <c r="F306" s="190" t="str">
        <f t="shared" si="17"/>
        <v/>
      </c>
      <c r="H306" t="str">
        <f t="shared" si="20"/>
        <v/>
      </c>
      <c r="I306" s="190" t="str">
        <f t="shared" si="19"/>
        <v/>
      </c>
    </row>
    <row r="307" spans="1:9">
      <c r="A307">
        <v>304</v>
      </c>
      <c r="B307" s="46">
        <v>45078</v>
      </c>
      <c r="C307" s="169">
        <v>60.937387178901076</v>
      </c>
      <c r="D307" s="169">
        <v>62.091495991055417</v>
      </c>
      <c r="E307" s="169">
        <f t="shared" si="18"/>
        <v>60.937387178901076</v>
      </c>
      <c r="F307" s="190" t="str">
        <f t="shared" si="17"/>
        <v/>
      </c>
      <c r="H307" t="str">
        <f t="shared" si="20"/>
        <v/>
      </c>
      <c r="I307" s="190" t="str">
        <f t="shared" si="19"/>
        <v/>
      </c>
    </row>
    <row r="308" spans="1:9">
      <c r="A308">
        <v>305</v>
      </c>
      <c r="B308" s="46">
        <v>45079</v>
      </c>
      <c r="C308" s="169">
        <v>61.701120250901077</v>
      </c>
      <c r="D308" s="169">
        <v>62.091495991055417</v>
      </c>
      <c r="E308" s="169">
        <f t="shared" si="18"/>
        <v>61.701120250901077</v>
      </c>
      <c r="F308" s="190" t="str">
        <f t="shared" si="17"/>
        <v/>
      </c>
      <c r="H308" t="str">
        <f t="shared" si="20"/>
        <v/>
      </c>
      <c r="I308" s="190" t="str">
        <f t="shared" si="19"/>
        <v/>
      </c>
    </row>
    <row r="309" spans="1:9">
      <c r="A309">
        <v>306</v>
      </c>
      <c r="B309" s="46">
        <v>45080</v>
      </c>
      <c r="C309" s="169">
        <v>40.845150482899221</v>
      </c>
      <c r="D309" s="169">
        <v>62.091495991055417</v>
      </c>
      <c r="E309" s="169">
        <f t="shared" si="18"/>
        <v>40.845150482899221</v>
      </c>
      <c r="F309" s="190" t="str">
        <f t="shared" si="17"/>
        <v/>
      </c>
      <c r="H309" t="str">
        <f t="shared" si="20"/>
        <v/>
      </c>
      <c r="I309" s="190" t="str">
        <f t="shared" si="19"/>
        <v/>
      </c>
    </row>
    <row r="310" spans="1:9">
      <c r="A310">
        <v>307</v>
      </c>
      <c r="B310" s="46">
        <v>45081</v>
      </c>
      <c r="C310" s="169">
        <v>32.963007770899218</v>
      </c>
      <c r="D310" s="169">
        <v>62.091495991055417</v>
      </c>
      <c r="E310" s="169">
        <f t="shared" si="18"/>
        <v>32.963007770899218</v>
      </c>
      <c r="F310" s="190" t="str">
        <f t="shared" si="17"/>
        <v/>
      </c>
      <c r="H310" t="str">
        <f t="shared" si="20"/>
        <v/>
      </c>
      <c r="I310" s="190" t="str">
        <f t="shared" si="19"/>
        <v/>
      </c>
    </row>
    <row r="311" spans="1:9">
      <c r="A311">
        <v>308</v>
      </c>
      <c r="B311" s="46">
        <v>45082</v>
      </c>
      <c r="C311" s="169">
        <v>59.218896934901075</v>
      </c>
      <c r="D311" s="169">
        <v>62.091495991055417</v>
      </c>
      <c r="E311" s="169">
        <f t="shared" si="18"/>
        <v>59.218896934901075</v>
      </c>
      <c r="F311" s="190" t="str">
        <f t="shared" si="17"/>
        <v/>
      </c>
      <c r="H311" t="str">
        <f t="shared" si="20"/>
        <v/>
      </c>
      <c r="I311" s="190" t="str">
        <f t="shared" si="19"/>
        <v/>
      </c>
    </row>
    <row r="312" spans="1:9">
      <c r="A312">
        <v>309</v>
      </c>
      <c r="B312" s="46">
        <v>45083</v>
      </c>
      <c r="C312" s="169">
        <v>56.801369274899216</v>
      </c>
      <c r="D312" s="169">
        <v>62.091495991055417</v>
      </c>
      <c r="E312" s="169">
        <f t="shared" si="18"/>
        <v>56.801369274899216</v>
      </c>
      <c r="F312" s="190" t="str">
        <f t="shared" si="17"/>
        <v/>
      </c>
      <c r="H312" t="str">
        <f t="shared" si="20"/>
        <v/>
      </c>
      <c r="I312" s="190" t="str">
        <f t="shared" si="19"/>
        <v/>
      </c>
    </row>
    <row r="313" spans="1:9">
      <c r="A313">
        <v>310</v>
      </c>
      <c r="B313" s="46">
        <v>45084</v>
      </c>
      <c r="C313" s="169">
        <v>69.426534720859507</v>
      </c>
      <c r="D313" s="169">
        <v>62.091495991055417</v>
      </c>
      <c r="E313" s="169">
        <f t="shared" si="18"/>
        <v>62.091495991055417</v>
      </c>
      <c r="F313" s="190" t="str">
        <f t="shared" si="17"/>
        <v/>
      </c>
      <c r="H313" t="str">
        <f t="shared" si="20"/>
        <v/>
      </c>
      <c r="I313" s="190" t="str">
        <f t="shared" si="19"/>
        <v/>
      </c>
    </row>
    <row r="314" spans="1:9">
      <c r="A314">
        <v>311</v>
      </c>
      <c r="B314" s="46">
        <v>45085</v>
      </c>
      <c r="C314" s="169">
        <v>73.121807024859521</v>
      </c>
      <c r="D314" s="169">
        <v>62.091495991055417</v>
      </c>
      <c r="E314" s="169">
        <f t="shared" si="18"/>
        <v>62.091495991055417</v>
      </c>
      <c r="F314" s="190" t="str">
        <f t="shared" si="17"/>
        <v/>
      </c>
      <c r="H314" t="str">
        <f t="shared" si="20"/>
        <v/>
      </c>
      <c r="I314" s="190" t="str">
        <f t="shared" si="19"/>
        <v/>
      </c>
    </row>
    <row r="315" spans="1:9">
      <c r="A315">
        <v>312</v>
      </c>
      <c r="B315" s="46">
        <v>45086</v>
      </c>
      <c r="C315" s="169">
        <v>63.260473376857647</v>
      </c>
      <c r="D315" s="169">
        <v>62.091495991055417</v>
      </c>
      <c r="E315" s="169">
        <f t="shared" si="18"/>
        <v>62.091495991055417</v>
      </c>
      <c r="F315" s="190" t="str">
        <f t="shared" si="17"/>
        <v/>
      </c>
      <c r="H315" t="str">
        <f t="shared" si="20"/>
        <v/>
      </c>
      <c r="I315" s="190" t="str">
        <f t="shared" si="19"/>
        <v/>
      </c>
    </row>
    <row r="316" spans="1:9">
      <c r="A316">
        <v>313</v>
      </c>
      <c r="B316" s="46">
        <v>45087</v>
      </c>
      <c r="C316" s="169">
        <v>60.540883828859513</v>
      </c>
      <c r="D316" s="169">
        <v>62.091495991055417</v>
      </c>
      <c r="E316" s="169">
        <f t="shared" si="18"/>
        <v>60.540883828859513</v>
      </c>
      <c r="F316" s="190" t="str">
        <f t="shared" si="17"/>
        <v/>
      </c>
      <c r="H316" t="str">
        <f t="shared" si="20"/>
        <v/>
      </c>
      <c r="I316" s="190" t="str">
        <f t="shared" si="19"/>
        <v/>
      </c>
    </row>
    <row r="317" spans="1:9">
      <c r="A317">
        <v>314</v>
      </c>
      <c r="B317" s="46">
        <v>45088</v>
      </c>
      <c r="C317" s="169">
        <v>51.992408908859517</v>
      </c>
      <c r="D317" s="169">
        <v>62.091495991055417</v>
      </c>
      <c r="E317" s="169">
        <f t="shared" si="18"/>
        <v>51.992408908859517</v>
      </c>
      <c r="F317" s="190" t="str">
        <f t="shared" si="17"/>
        <v/>
      </c>
      <c r="H317" t="str">
        <f t="shared" si="20"/>
        <v/>
      </c>
      <c r="I317" s="190" t="str">
        <f t="shared" si="19"/>
        <v/>
      </c>
    </row>
    <row r="318" spans="1:9">
      <c r="A318">
        <v>315</v>
      </c>
      <c r="B318" s="46">
        <v>45089</v>
      </c>
      <c r="C318" s="169">
        <v>78.557423872859502</v>
      </c>
      <c r="D318" s="169">
        <v>62.091495991055417</v>
      </c>
      <c r="E318" s="169">
        <f t="shared" si="18"/>
        <v>62.091495991055417</v>
      </c>
      <c r="F318" s="190" t="str">
        <f t="shared" si="17"/>
        <v/>
      </c>
      <c r="H318" t="str">
        <f t="shared" si="20"/>
        <v/>
      </c>
      <c r="I318" s="190" t="str">
        <f t="shared" si="19"/>
        <v/>
      </c>
    </row>
    <row r="319" spans="1:9">
      <c r="A319">
        <v>316</v>
      </c>
      <c r="B319" s="46">
        <v>45090</v>
      </c>
      <c r="C319" s="169">
        <v>74.769312744859505</v>
      </c>
      <c r="D319" s="169">
        <v>62.091495991055417</v>
      </c>
      <c r="E319" s="169">
        <f t="shared" si="18"/>
        <v>62.091495991055417</v>
      </c>
      <c r="F319" s="190" t="str">
        <f t="shared" si="17"/>
        <v/>
      </c>
      <c r="H319" t="str">
        <f t="shared" si="20"/>
        <v/>
      </c>
      <c r="I319" s="190" t="str">
        <f t="shared" si="19"/>
        <v/>
      </c>
    </row>
    <row r="320" spans="1:9">
      <c r="A320">
        <v>317</v>
      </c>
      <c r="B320" s="46">
        <v>45091</v>
      </c>
      <c r="C320" s="169">
        <v>61.628951758491617</v>
      </c>
      <c r="D320" s="169">
        <v>62.091495991055417</v>
      </c>
      <c r="E320" s="169">
        <f t="shared" si="18"/>
        <v>61.628951758491617</v>
      </c>
      <c r="F320" s="190" t="str">
        <f t="shared" si="17"/>
        <v/>
      </c>
      <c r="H320" t="str">
        <f t="shared" si="20"/>
        <v/>
      </c>
      <c r="I320" s="190" t="str">
        <f t="shared" si="19"/>
        <v/>
      </c>
    </row>
    <row r="321" spans="1:9">
      <c r="A321">
        <v>318</v>
      </c>
      <c r="B321" s="46">
        <v>45092</v>
      </c>
      <c r="C321" s="169">
        <v>70.00697094249162</v>
      </c>
      <c r="D321" s="169">
        <v>62.091495991055417</v>
      </c>
      <c r="E321" s="169">
        <f t="shared" si="18"/>
        <v>62.091495991055417</v>
      </c>
      <c r="F321" s="190" t="str">
        <f t="shared" si="17"/>
        <v>J</v>
      </c>
      <c r="G321" s="191">
        <f>IF(DAY(B321)=15,D321,"")</f>
        <v>62.091495991055417</v>
      </c>
      <c r="H321" t="str">
        <f t="shared" si="20"/>
        <v/>
      </c>
      <c r="I321" s="190" t="str">
        <f t="shared" si="19"/>
        <v>J</v>
      </c>
    </row>
    <row r="322" spans="1:9">
      <c r="A322">
        <v>319</v>
      </c>
      <c r="B322" s="46">
        <v>45093</v>
      </c>
      <c r="C322" s="169">
        <v>78.617008598495346</v>
      </c>
      <c r="D322" s="169">
        <v>62.091495991055417</v>
      </c>
      <c r="E322" s="169">
        <f t="shared" si="18"/>
        <v>62.091495991055417</v>
      </c>
      <c r="F322" s="190" t="str">
        <f t="shared" si="17"/>
        <v/>
      </c>
      <c r="H322" t="str">
        <f t="shared" si="20"/>
        <v/>
      </c>
      <c r="I322" s="190" t="str">
        <f t="shared" si="19"/>
        <v/>
      </c>
    </row>
    <row r="323" spans="1:9">
      <c r="A323">
        <v>320</v>
      </c>
      <c r="B323" s="46">
        <v>45094</v>
      </c>
      <c r="C323" s="169">
        <v>56.597899126493481</v>
      </c>
      <c r="D323" s="169">
        <v>62.091495991055417</v>
      </c>
      <c r="E323" s="169">
        <f t="shared" si="18"/>
        <v>56.597899126493481</v>
      </c>
      <c r="F323" s="190" t="str">
        <f t="shared" ref="F323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t="str">
        <f t="shared" si="20"/>
        <v/>
      </c>
      <c r="I323" s="190" t="str">
        <f t="shared" si="19"/>
        <v/>
      </c>
    </row>
    <row r="324" spans="1:9">
      <c r="A324">
        <v>321</v>
      </c>
      <c r="B324" s="46">
        <v>45095</v>
      </c>
      <c r="C324" s="169">
        <v>40.729862390491625</v>
      </c>
      <c r="D324" s="169">
        <v>62.091495991055417</v>
      </c>
      <c r="E324" s="169">
        <f t="shared" ref="E324:E387" si="22">IF(C324&lt;D324,C324,D324)</f>
        <v>40.729862390491625</v>
      </c>
      <c r="F324" s="190" t="str">
        <f t="shared" ref="F324:F386" si="23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t="str">
        <f t="shared" si="20"/>
        <v/>
      </c>
      <c r="I324" s="190" t="str">
        <f t="shared" ref="I324:I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45096</v>
      </c>
      <c r="C325" s="169">
        <v>64.049001278493478</v>
      </c>
      <c r="D325" s="169">
        <v>62.091495991055417</v>
      </c>
      <c r="E325" s="169">
        <f t="shared" si="22"/>
        <v>62.091495991055417</v>
      </c>
      <c r="F325" s="190" t="str">
        <f t="shared" si="23"/>
        <v/>
      </c>
      <c r="H325" t="str">
        <f t="shared" ref="H325:H388" si="25">IF(MONTH(B325)=1,IF(DAY(B325)=1,YEAR(B325),""),"")</f>
        <v/>
      </c>
      <c r="I325" s="190" t="str">
        <f t="shared" si="24"/>
        <v/>
      </c>
    </row>
    <row r="326" spans="1:9">
      <c r="A326">
        <v>323</v>
      </c>
      <c r="B326" s="46">
        <v>45097</v>
      </c>
      <c r="C326" s="169">
        <v>64.119800196493486</v>
      </c>
      <c r="D326" s="169">
        <v>62.091495991055417</v>
      </c>
      <c r="E326" s="169">
        <f t="shared" si="22"/>
        <v>62.091495991055417</v>
      </c>
      <c r="F326" s="190" t="str">
        <f t="shared" si="23"/>
        <v/>
      </c>
      <c r="H326" t="str">
        <f t="shared" si="25"/>
        <v/>
      </c>
      <c r="I326" s="190" t="str">
        <f t="shared" si="24"/>
        <v/>
      </c>
    </row>
    <row r="327" spans="1:9">
      <c r="A327">
        <v>324</v>
      </c>
      <c r="B327" s="46">
        <v>45098</v>
      </c>
      <c r="C327" s="169">
        <v>76.899436403560856</v>
      </c>
      <c r="D327" s="169">
        <v>62.091495991055417</v>
      </c>
      <c r="E327" s="169">
        <f t="shared" si="22"/>
        <v>62.091495991055417</v>
      </c>
      <c r="F327" s="190" t="str">
        <f t="shared" si="23"/>
        <v/>
      </c>
      <c r="H327" t="str">
        <f t="shared" si="25"/>
        <v/>
      </c>
      <c r="I327" s="190" t="str">
        <f t="shared" si="24"/>
        <v/>
      </c>
    </row>
    <row r="328" spans="1:9">
      <c r="A328">
        <v>325</v>
      </c>
      <c r="B328" s="46">
        <v>45099</v>
      </c>
      <c r="C328" s="169">
        <v>61.625633239560862</v>
      </c>
      <c r="D328" s="169">
        <v>62.091495991055417</v>
      </c>
      <c r="E328" s="169">
        <f t="shared" si="22"/>
        <v>61.625633239560862</v>
      </c>
      <c r="F328" s="190" t="str">
        <f t="shared" si="23"/>
        <v/>
      </c>
      <c r="H328" t="str">
        <f t="shared" si="25"/>
        <v/>
      </c>
      <c r="I328" s="190" t="str">
        <f t="shared" si="24"/>
        <v/>
      </c>
    </row>
    <row r="329" spans="1:9">
      <c r="A329">
        <v>326</v>
      </c>
      <c r="B329" s="46">
        <v>45100</v>
      </c>
      <c r="C329" s="169">
        <v>56.721971815560863</v>
      </c>
      <c r="D329" s="169">
        <v>62.091495991055417</v>
      </c>
      <c r="E329" s="169">
        <f t="shared" si="22"/>
        <v>56.721971815560863</v>
      </c>
      <c r="F329" s="190" t="str">
        <f t="shared" si="23"/>
        <v/>
      </c>
      <c r="H329" t="str">
        <f t="shared" si="25"/>
        <v/>
      </c>
      <c r="I329" s="190" t="str">
        <f t="shared" si="24"/>
        <v/>
      </c>
    </row>
    <row r="330" spans="1:9">
      <c r="A330">
        <v>327</v>
      </c>
      <c r="B330" s="46">
        <v>45101</v>
      </c>
      <c r="C330" s="169">
        <v>45.663226307560862</v>
      </c>
      <c r="D330" s="169">
        <v>62.091495991055417</v>
      </c>
      <c r="E330" s="169">
        <f t="shared" si="22"/>
        <v>45.663226307560862</v>
      </c>
      <c r="F330" s="190" t="str">
        <f t="shared" si="23"/>
        <v/>
      </c>
      <c r="H330" t="str">
        <f t="shared" si="25"/>
        <v/>
      </c>
      <c r="I330" s="190" t="str">
        <f t="shared" si="24"/>
        <v/>
      </c>
    </row>
    <row r="331" spans="1:9">
      <c r="A331">
        <v>328</v>
      </c>
      <c r="B331" s="46">
        <v>45102</v>
      </c>
      <c r="C331" s="169">
        <v>40.228100859559</v>
      </c>
      <c r="D331" s="169">
        <v>62.091495991055417</v>
      </c>
      <c r="E331" s="169">
        <f t="shared" si="22"/>
        <v>40.228100859559</v>
      </c>
      <c r="F331" s="190" t="str">
        <f t="shared" si="23"/>
        <v/>
      </c>
      <c r="H331" t="str">
        <f t="shared" si="25"/>
        <v/>
      </c>
      <c r="I331" s="190" t="str">
        <f t="shared" si="24"/>
        <v/>
      </c>
    </row>
    <row r="332" spans="1:9">
      <c r="A332">
        <v>329</v>
      </c>
      <c r="B332" s="46">
        <v>45103</v>
      </c>
      <c r="C332" s="169">
        <v>49.799011407560869</v>
      </c>
      <c r="D332" s="169">
        <v>62.091495991055417</v>
      </c>
      <c r="E332" s="169">
        <f t="shared" si="22"/>
        <v>49.799011407560869</v>
      </c>
      <c r="F332" s="190" t="str">
        <f t="shared" si="23"/>
        <v/>
      </c>
      <c r="H332" t="str">
        <f t="shared" si="25"/>
        <v/>
      </c>
      <c r="I332" s="190" t="str">
        <f t="shared" si="24"/>
        <v/>
      </c>
    </row>
    <row r="333" spans="1:9">
      <c r="A333">
        <v>330</v>
      </c>
      <c r="B333" s="46">
        <v>45104</v>
      </c>
      <c r="C333" s="169">
        <v>61.207646259558999</v>
      </c>
      <c r="D333" s="169">
        <v>62.091495991055417</v>
      </c>
      <c r="E333" s="169">
        <f t="shared" si="22"/>
        <v>61.207646259558999</v>
      </c>
      <c r="F333" s="190" t="str">
        <f t="shared" si="23"/>
        <v/>
      </c>
      <c r="H333" t="str">
        <f t="shared" si="25"/>
        <v/>
      </c>
      <c r="I333" s="190" t="str">
        <f t="shared" si="24"/>
        <v/>
      </c>
    </row>
    <row r="334" spans="1:9">
      <c r="A334">
        <v>331</v>
      </c>
      <c r="B334" s="46">
        <v>45105</v>
      </c>
      <c r="C334" s="169">
        <v>37.413587723792915</v>
      </c>
      <c r="D334" s="169">
        <v>62.091495991055417</v>
      </c>
      <c r="E334" s="169">
        <f t="shared" si="22"/>
        <v>37.413587723792915</v>
      </c>
      <c r="F334" s="190" t="str">
        <f t="shared" si="23"/>
        <v/>
      </c>
      <c r="H334" t="str">
        <f t="shared" si="25"/>
        <v/>
      </c>
      <c r="I334" s="190" t="str">
        <f t="shared" si="24"/>
        <v/>
      </c>
    </row>
    <row r="335" spans="1:9">
      <c r="A335">
        <v>332</v>
      </c>
      <c r="B335" s="46">
        <v>45106</v>
      </c>
      <c r="C335" s="169">
        <v>17.915863911791057</v>
      </c>
      <c r="D335" s="169">
        <v>62.091495991055417</v>
      </c>
      <c r="E335" s="169">
        <f t="shared" si="22"/>
        <v>17.915863911791057</v>
      </c>
      <c r="F335" s="190" t="str">
        <f t="shared" si="23"/>
        <v/>
      </c>
      <c r="H335" t="str">
        <f t="shared" si="25"/>
        <v/>
      </c>
      <c r="I335" s="190" t="str">
        <f t="shared" si="24"/>
        <v/>
      </c>
    </row>
    <row r="336" spans="1:9">
      <c r="A336">
        <v>333</v>
      </c>
      <c r="B336" s="46">
        <v>45107</v>
      </c>
      <c r="C336" s="169">
        <v>22.713463347792917</v>
      </c>
      <c r="D336" s="169">
        <v>62.091495991055417</v>
      </c>
      <c r="E336" s="169">
        <f t="shared" si="22"/>
        <v>22.713463347792917</v>
      </c>
      <c r="F336" s="190" t="str">
        <f t="shared" si="23"/>
        <v/>
      </c>
      <c r="H336" t="str">
        <f t="shared" si="25"/>
        <v/>
      </c>
      <c r="I336" s="190" t="str">
        <f t="shared" si="24"/>
        <v/>
      </c>
    </row>
    <row r="337" spans="1:9">
      <c r="A337">
        <v>334</v>
      </c>
      <c r="B337" s="46">
        <v>45108</v>
      </c>
      <c r="C337" s="169">
        <v>11.057603951792917</v>
      </c>
      <c r="D337" s="169">
        <v>26.601704529721381</v>
      </c>
      <c r="E337" s="169">
        <f t="shared" si="22"/>
        <v>11.057603951792917</v>
      </c>
      <c r="F337" s="190" t="str">
        <f t="shared" si="23"/>
        <v/>
      </c>
      <c r="H337" t="str">
        <f t="shared" si="25"/>
        <v/>
      </c>
      <c r="I337" s="190" t="str">
        <f t="shared" si="24"/>
        <v/>
      </c>
    </row>
    <row r="338" spans="1:9">
      <c r="A338">
        <v>335</v>
      </c>
      <c r="B338" s="46">
        <v>45109</v>
      </c>
      <c r="C338" s="169">
        <v>12.640831087792918</v>
      </c>
      <c r="D338" s="169">
        <v>26.601704529721381</v>
      </c>
      <c r="E338" s="169">
        <f t="shared" si="22"/>
        <v>12.640831087792918</v>
      </c>
      <c r="F338" s="190" t="str">
        <f t="shared" si="23"/>
        <v/>
      </c>
      <c r="H338" t="str">
        <f t="shared" si="25"/>
        <v/>
      </c>
      <c r="I338" s="190" t="str">
        <f t="shared" si="24"/>
        <v/>
      </c>
    </row>
    <row r="339" spans="1:9">
      <c r="A339">
        <v>336</v>
      </c>
      <c r="B339" s="46">
        <v>45110</v>
      </c>
      <c r="C339" s="169">
        <v>25.848530035791061</v>
      </c>
      <c r="D339" s="169">
        <v>26.601704529721381</v>
      </c>
      <c r="E339" s="169">
        <f t="shared" si="22"/>
        <v>25.848530035791061</v>
      </c>
      <c r="F339" s="190" t="str">
        <f t="shared" si="23"/>
        <v/>
      </c>
      <c r="H339" t="str">
        <f t="shared" si="25"/>
        <v/>
      </c>
      <c r="I339" s="190" t="str">
        <f t="shared" si="24"/>
        <v/>
      </c>
    </row>
    <row r="340" spans="1:9">
      <c r="A340">
        <v>337</v>
      </c>
      <c r="B340" s="46">
        <v>45111</v>
      </c>
      <c r="C340" s="169">
        <v>23.342886199792918</v>
      </c>
      <c r="D340" s="169">
        <v>26.601704529721381</v>
      </c>
      <c r="E340" s="169">
        <f t="shared" si="22"/>
        <v>23.342886199792918</v>
      </c>
      <c r="F340" s="190" t="str">
        <f t="shared" si="23"/>
        <v/>
      </c>
      <c r="H340" t="str">
        <f t="shared" si="25"/>
        <v/>
      </c>
      <c r="I340" s="190" t="str">
        <f t="shared" si="24"/>
        <v/>
      </c>
    </row>
    <row r="341" spans="1:9">
      <c r="A341">
        <v>338</v>
      </c>
      <c r="B341" s="46">
        <v>45112</v>
      </c>
      <c r="C341" s="169">
        <v>26.013846156998653</v>
      </c>
      <c r="D341" s="169">
        <v>26.601704529721381</v>
      </c>
      <c r="E341" s="169">
        <f t="shared" si="22"/>
        <v>26.013846156998653</v>
      </c>
      <c r="F341" s="190" t="str">
        <f t="shared" si="23"/>
        <v/>
      </c>
      <c r="H341" t="str">
        <f t="shared" si="25"/>
        <v/>
      </c>
      <c r="I341" s="190" t="str">
        <f t="shared" si="24"/>
        <v/>
      </c>
    </row>
    <row r="342" spans="1:9">
      <c r="A342">
        <v>339</v>
      </c>
      <c r="B342" s="46">
        <v>45113</v>
      </c>
      <c r="C342" s="169">
        <v>26.377939548998651</v>
      </c>
      <c r="D342" s="169">
        <v>26.601704529721381</v>
      </c>
      <c r="E342" s="169">
        <f t="shared" si="22"/>
        <v>26.377939548998651</v>
      </c>
      <c r="F342" s="190" t="str">
        <f t="shared" si="23"/>
        <v/>
      </c>
      <c r="H342" t="str">
        <f t="shared" si="25"/>
        <v/>
      </c>
      <c r="I342" s="190" t="str">
        <f t="shared" si="24"/>
        <v/>
      </c>
    </row>
    <row r="343" spans="1:9">
      <c r="A343">
        <v>340</v>
      </c>
      <c r="B343" s="46">
        <v>45114</v>
      </c>
      <c r="C343" s="169">
        <v>17.550853412998652</v>
      </c>
      <c r="D343" s="169">
        <v>26.601704529721381</v>
      </c>
      <c r="E343" s="169">
        <f t="shared" si="22"/>
        <v>17.550853412998652</v>
      </c>
      <c r="F343" s="190" t="str">
        <f t="shared" si="23"/>
        <v/>
      </c>
      <c r="H343" t="str">
        <f t="shared" si="25"/>
        <v/>
      </c>
      <c r="I343" s="190" t="str">
        <f t="shared" si="24"/>
        <v/>
      </c>
    </row>
    <row r="344" spans="1:9">
      <c r="A344">
        <v>341</v>
      </c>
      <c r="B344" s="46">
        <v>45115</v>
      </c>
      <c r="C344" s="169">
        <v>15.252594685000513</v>
      </c>
      <c r="D344" s="169">
        <v>26.601704529721381</v>
      </c>
      <c r="E344" s="169">
        <f t="shared" si="22"/>
        <v>15.252594685000513</v>
      </c>
      <c r="F344" s="190" t="str">
        <f t="shared" si="23"/>
        <v/>
      </c>
      <c r="H344" t="str">
        <f t="shared" si="25"/>
        <v/>
      </c>
      <c r="I344" s="190" t="str">
        <f t="shared" si="24"/>
        <v/>
      </c>
    </row>
    <row r="345" spans="1:9">
      <c r="A345">
        <v>342</v>
      </c>
      <c r="B345" s="46">
        <v>45116</v>
      </c>
      <c r="C345" s="169">
        <v>10.95120852899865</v>
      </c>
      <c r="D345" s="169">
        <v>26.601704529721381</v>
      </c>
      <c r="E345" s="169">
        <f t="shared" si="22"/>
        <v>10.95120852899865</v>
      </c>
      <c r="F345" s="190" t="str">
        <f t="shared" si="23"/>
        <v/>
      </c>
      <c r="H345" t="str">
        <f t="shared" si="25"/>
        <v/>
      </c>
      <c r="I345" s="190" t="str">
        <f t="shared" si="24"/>
        <v/>
      </c>
    </row>
    <row r="346" spans="1:9">
      <c r="A346">
        <v>343</v>
      </c>
      <c r="B346" s="46">
        <v>45117</v>
      </c>
      <c r="C346" s="169">
        <v>29.002316092998647</v>
      </c>
      <c r="D346" s="169">
        <v>26.601704529721381</v>
      </c>
      <c r="E346" s="169">
        <f t="shared" si="22"/>
        <v>26.601704529721381</v>
      </c>
      <c r="F346" s="190" t="str">
        <f t="shared" si="23"/>
        <v/>
      </c>
      <c r="H346" t="str">
        <f t="shared" si="25"/>
        <v/>
      </c>
      <c r="I346" s="190" t="str">
        <f t="shared" si="24"/>
        <v/>
      </c>
    </row>
    <row r="347" spans="1:9">
      <c r="A347">
        <v>344</v>
      </c>
      <c r="B347" s="46">
        <v>45118</v>
      </c>
      <c r="C347" s="169">
        <v>31.277200037000512</v>
      </c>
      <c r="D347" s="169">
        <v>26.601704529721381</v>
      </c>
      <c r="E347" s="169">
        <f t="shared" si="22"/>
        <v>26.601704529721381</v>
      </c>
      <c r="F347" s="190" t="str">
        <f t="shared" si="23"/>
        <v/>
      </c>
      <c r="H347" t="str">
        <f t="shared" si="25"/>
        <v/>
      </c>
      <c r="I347" s="190" t="str">
        <f t="shared" si="24"/>
        <v/>
      </c>
    </row>
    <row r="348" spans="1:9">
      <c r="A348">
        <v>345</v>
      </c>
      <c r="B348" s="46">
        <v>45119</v>
      </c>
      <c r="C348" s="169">
        <v>14.402760333087565</v>
      </c>
      <c r="D348" s="169">
        <v>26.601704529721381</v>
      </c>
      <c r="E348" s="169">
        <f t="shared" si="22"/>
        <v>14.402760333087565</v>
      </c>
      <c r="F348" s="190" t="str">
        <f t="shared" si="23"/>
        <v/>
      </c>
      <c r="H348" t="str">
        <f t="shared" si="25"/>
        <v/>
      </c>
      <c r="I348" s="190" t="str">
        <f t="shared" si="24"/>
        <v/>
      </c>
    </row>
    <row r="349" spans="1:9">
      <c r="A349">
        <v>346</v>
      </c>
      <c r="B349" s="46">
        <v>45120</v>
      </c>
      <c r="C349" s="169">
        <v>10.548450363085699</v>
      </c>
      <c r="D349" s="169">
        <v>26.601704529721381</v>
      </c>
      <c r="E349" s="169">
        <f t="shared" si="22"/>
        <v>10.548450363085699</v>
      </c>
      <c r="F349" s="190" t="str">
        <f t="shared" si="23"/>
        <v/>
      </c>
      <c r="H349" t="str">
        <f t="shared" si="25"/>
        <v/>
      </c>
      <c r="I349" s="190" t="str">
        <f t="shared" si="24"/>
        <v/>
      </c>
    </row>
    <row r="350" spans="1:9">
      <c r="A350">
        <v>347</v>
      </c>
      <c r="B350" s="46">
        <v>45121</v>
      </c>
      <c r="C350" s="169">
        <v>5.0072190490875581</v>
      </c>
      <c r="D350" s="169">
        <v>26.601704529721381</v>
      </c>
      <c r="E350" s="169">
        <f t="shared" si="22"/>
        <v>5.0072190490875581</v>
      </c>
      <c r="F350" s="190" t="str">
        <f t="shared" si="23"/>
        <v/>
      </c>
      <c r="H350" t="str">
        <f t="shared" si="25"/>
        <v/>
      </c>
      <c r="I350" s="190" t="str">
        <f t="shared" si="24"/>
        <v/>
      </c>
    </row>
    <row r="351" spans="1:9">
      <c r="A351">
        <v>348</v>
      </c>
      <c r="B351" s="46">
        <v>45122</v>
      </c>
      <c r="C351" s="169">
        <v>1.2442010510875625</v>
      </c>
      <c r="D351" s="169">
        <v>26.601704529721381</v>
      </c>
      <c r="E351" s="169">
        <f t="shared" si="22"/>
        <v>1.2442010510875625</v>
      </c>
      <c r="F351" s="190" t="str">
        <f t="shared" si="23"/>
        <v>J</v>
      </c>
      <c r="G351" s="191">
        <f>IF(DAY(B351)=15,D351,"")</f>
        <v>26.601704529721381</v>
      </c>
      <c r="H351" t="str">
        <f t="shared" si="25"/>
        <v/>
      </c>
      <c r="I351" s="190" t="str">
        <f t="shared" si="24"/>
        <v>J</v>
      </c>
    </row>
    <row r="352" spans="1:9">
      <c r="A352">
        <v>349</v>
      </c>
      <c r="B352" s="46">
        <v>45123</v>
      </c>
      <c r="C352" s="169">
        <v>1.3627097760875622</v>
      </c>
      <c r="D352" s="169">
        <v>26.601704529721381</v>
      </c>
      <c r="E352" s="169">
        <f t="shared" si="22"/>
        <v>1.3627097760875622</v>
      </c>
      <c r="F352" s="190" t="str">
        <f t="shared" si="23"/>
        <v/>
      </c>
      <c r="H352" t="str">
        <f t="shared" si="25"/>
        <v/>
      </c>
      <c r="I352" s="190" t="str">
        <f t="shared" si="24"/>
        <v/>
      </c>
    </row>
    <row r="353" spans="1:9">
      <c r="A353">
        <v>350</v>
      </c>
      <c r="B353" s="46">
        <v>45124</v>
      </c>
      <c r="C353" s="169">
        <v>9.6227560880875611</v>
      </c>
      <c r="D353" s="169">
        <v>26.601704529721381</v>
      </c>
      <c r="E353" s="169">
        <f t="shared" si="22"/>
        <v>9.6227560880875611</v>
      </c>
      <c r="F353" s="190" t="str">
        <f t="shared" si="23"/>
        <v/>
      </c>
      <c r="H353" t="str">
        <f t="shared" si="25"/>
        <v/>
      </c>
      <c r="I353" s="190" t="str">
        <f t="shared" si="24"/>
        <v/>
      </c>
    </row>
    <row r="354" spans="1:9">
      <c r="A354">
        <v>351</v>
      </c>
      <c r="B354" s="46">
        <v>45125</v>
      </c>
      <c r="C354" s="169">
        <v>21.350697024087559</v>
      </c>
      <c r="D354" s="169">
        <v>26.601704529721381</v>
      </c>
      <c r="E354" s="169">
        <f t="shared" si="22"/>
        <v>21.350697024087559</v>
      </c>
      <c r="F354" s="190" t="str">
        <f t="shared" si="23"/>
        <v/>
      </c>
      <c r="H354" t="str">
        <f t="shared" si="25"/>
        <v/>
      </c>
      <c r="I354" s="190" t="str">
        <f t="shared" si="24"/>
        <v/>
      </c>
    </row>
    <row r="355" spans="1:9">
      <c r="A355">
        <v>352</v>
      </c>
      <c r="B355" s="46">
        <v>45126</v>
      </c>
      <c r="C355" s="169">
        <v>14.805249948133191</v>
      </c>
      <c r="D355" s="169">
        <v>26.601704529721381</v>
      </c>
      <c r="E355" s="169">
        <f t="shared" si="22"/>
        <v>14.805249948133191</v>
      </c>
      <c r="F355" s="190" t="str">
        <f t="shared" si="23"/>
        <v/>
      </c>
      <c r="H355" t="str">
        <f t="shared" si="25"/>
        <v/>
      </c>
      <c r="I355" s="190" t="str">
        <f t="shared" si="24"/>
        <v/>
      </c>
    </row>
    <row r="356" spans="1:9">
      <c r="A356">
        <v>353</v>
      </c>
      <c r="B356" s="46">
        <v>45127</v>
      </c>
      <c r="C356" s="169">
        <v>4.4855053001350536</v>
      </c>
      <c r="D356" s="169">
        <v>26.601704529721381</v>
      </c>
      <c r="E356" s="169">
        <f t="shared" si="22"/>
        <v>4.4855053001350536</v>
      </c>
      <c r="F356" s="190" t="str">
        <f t="shared" si="23"/>
        <v/>
      </c>
      <c r="H356" t="str">
        <f t="shared" si="25"/>
        <v/>
      </c>
      <c r="I356" s="190" t="str">
        <f t="shared" si="24"/>
        <v/>
      </c>
    </row>
    <row r="357" spans="1:9">
      <c r="A357">
        <v>354</v>
      </c>
      <c r="B357" s="46">
        <v>45128</v>
      </c>
      <c r="C357" s="169">
        <v>2.8683411081313244</v>
      </c>
      <c r="D357" s="169">
        <v>26.601704529721381</v>
      </c>
      <c r="E357" s="169">
        <f t="shared" si="22"/>
        <v>2.8683411081313244</v>
      </c>
      <c r="F357" s="190" t="str">
        <f t="shared" si="23"/>
        <v/>
      </c>
      <c r="H357" t="str">
        <f t="shared" si="25"/>
        <v/>
      </c>
      <c r="I357" s="190" t="str">
        <f t="shared" si="24"/>
        <v/>
      </c>
    </row>
    <row r="358" spans="1:9">
      <c r="A358">
        <v>355</v>
      </c>
      <c r="B358" s="46">
        <v>45129</v>
      </c>
      <c r="C358" s="169">
        <v>3.4894988281331898</v>
      </c>
      <c r="D358" s="169">
        <v>26.601704529721381</v>
      </c>
      <c r="E358" s="169">
        <f t="shared" si="22"/>
        <v>3.4894988281331898</v>
      </c>
      <c r="F358" s="190" t="str">
        <f t="shared" si="23"/>
        <v/>
      </c>
      <c r="H358" t="str">
        <f t="shared" si="25"/>
        <v/>
      </c>
      <c r="I358" s="190" t="str">
        <f t="shared" si="24"/>
        <v/>
      </c>
    </row>
    <row r="359" spans="1:9">
      <c r="A359">
        <v>356</v>
      </c>
      <c r="B359" s="46">
        <v>45130</v>
      </c>
      <c r="C359" s="169">
        <v>0.74367702413319059</v>
      </c>
      <c r="D359" s="169">
        <v>26.601704529721381</v>
      </c>
      <c r="E359" s="169">
        <f t="shared" si="22"/>
        <v>0.74367702413319059</v>
      </c>
      <c r="F359" s="190" t="str">
        <f t="shared" si="23"/>
        <v/>
      </c>
      <c r="H359" t="str">
        <f t="shared" si="25"/>
        <v/>
      </c>
      <c r="I359" s="190" t="str">
        <f t="shared" si="24"/>
        <v/>
      </c>
    </row>
    <row r="360" spans="1:9">
      <c r="A360">
        <v>357</v>
      </c>
      <c r="B360" s="46">
        <v>45131</v>
      </c>
      <c r="C360" s="169">
        <v>2.4391617521331863</v>
      </c>
      <c r="D360" s="169">
        <v>26.601704529721381</v>
      </c>
      <c r="E360" s="169">
        <f t="shared" si="22"/>
        <v>2.4391617521331863</v>
      </c>
      <c r="F360" s="190" t="str">
        <f t="shared" si="23"/>
        <v/>
      </c>
      <c r="H360" t="str">
        <f t="shared" si="25"/>
        <v/>
      </c>
      <c r="I360" s="190" t="str">
        <f t="shared" si="24"/>
        <v/>
      </c>
    </row>
    <row r="361" spans="1:9">
      <c r="A361">
        <v>358</v>
      </c>
      <c r="B361" s="46">
        <v>45132</v>
      </c>
      <c r="C361" s="169">
        <v>1.3738553881341213</v>
      </c>
      <c r="D361" s="169">
        <v>26.601704529721381</v>
      </c>
      <c r="E361" s="169">
        <f t="shared" si="22"/>
        <v>1.3738553881341213</v>
      </c>
      <c r="F361" s="190" t="str">
        <f t="shared" si="23"/>
        <v/>
      </c>
      <c r="H361" t="str">
        <f t="shared" si="25"/>
        <v/>
      </c>
      <c r="I361" s="190" t="str">
        <f t="shared" si="24"/>
        <v/>
      </c>
    </row>
    <row r="362" spans="1:9">
      <c r="A362">
        <v>359</v>
      </c>
      <c r="B362" s="46">
        <v>45133</v>
      </c>
      <c r="C362" s="169">
        <v>6.9060940918694032</v>
      </c>
      <c r="D362" s="169">
        <v>26.601704529721381</v>
      </c>
      <c r="E362" s="169">
        <f t="shared" si="22"/>
        <v>6.9060940918694032</v>
      </c>
      <c r="F362" s="190" t="str">
        <f t="shared" si="23"/>
        <v/>
      </c>
      <c r="H362" t="str">
        <f t="shared" si="25"/>
        <v/>
      </c>
      <c r="I362" s="190" t="str">
        <f t="shared" si="24"/>
        <v/>
      </c>
    </row>
    <row r="363" spans="1:9">
      <c r="A363">
        <v>360</v>
      </c>
      <c r="B363" s="46">
        <v>45134</v>
      </c>
      <c r="C363" s="169">
        <v>4.8536661118684714</v>
      </c>
      <c r="D363" s="169">
        <v>26.601704529721381</v>
      </c>
      <c r="E363" s="169">
        <f t="shared" si="22"/>
        <v>4.8536661118684714</v>
      </c>
      <c r="F363" s="190" t="str">
        <f t="shared" si="23"/>
        <v/>
      </c>
      <c r="H363" t="str">
        <f t="shared" si="25"/>
        <v/>
      </c>
      <c r="I363" s="190" t="str">
        <f t="shared" si="24"/>
        <v/>
      </c>
    </row>
    <row r="364" spans="1:9">
      <c r="A364">
        <v>361</v>
      </c>
      <c r="B364" s="46">
        <v>45135</v>
      </c>
      <c r="C364" s="169">
        <v>6.8787281798703335</v>
      </c>
      <c r="D364" s="169">
        <v>26.601704529721381</v>
      </c>
      <c r="E364" s="169">
        <f t="shared" si="22"/>
        <v>6.8787281798703335</v>
      </c>
      <c r="F364" s="190" t="str">
        <f t="shared" si="23"/>
        <v/>
      </c>
      <c r="H364" t="str">
        <f t="shared" si="25"/>
        <v/>
      </c>
      <c r="I364" s="190" t="str">
        <f t="shared" si="24"/>
        <v/>
      </c>
    </row>
    <row r="365" spans="1:9">
      <c r="A365">
        <v>362</v>
      </c>
      <c r="B365" s="46">
        <v>45136</v>
      </c>
      <c r="C365" s="169">
        <v>3.8767496798684733</v>
      </c>
      <c r="D365" s="169">
        <v>26.601704529721381</v>
      </c>
      <c r="E365" s="169">
        <f t="shared" si="22"/>
        <v>3.8767496798684733</v>
      </c>
      <c r="F365" s="190" t="str">
        <f t="shared" si="23"/>
        <v/>
      </c>
      <c r="H365" t="str">
        <f t="shared" si="25"/>
        <v/>
      </c>
      <c r="I365" s="190" t="str">
        <f t="shared" si="24"/>
        <v/>
      </c>
    </row>
    <row r="366" spans="1:9">
      <c r="A366">
        <v>363</v>
      </c>
      <c r="B366" s="46">
        <v>45137</v>
      </c>
      <c r="C366" s="169">
        <v>1.4308949198694063</v>
      </c>
      <c r="D366" s="169">
        <v>26.601704529721381</v>
      </c>
      <c r="E366" s="169">
        <f t="shared" si="22"/>
        <v>1.4308949198694063</v>
      </c>
      <c r="F366" s="190" t="str">
        <f t="shared" si="23"/>
        <v/>
      </c>
      <c r="H366" t="str">
        <f t="shared" si="25"/>
        <v/>
      </c>
      <c r="I366" s="190" t="str">
        <f t="shared" si="24"/>
        <v/>
      </c>
    </row>
    <row r="367" spans="1:9">
      <c r="A367">
        <v>364</v>
      </c>
      <c r="B367" s="46">
        <v>45138</v>
      </c>
      <c r="C367" s="169">
        <v>1.6952542158694051</v>
      </c>
      <c r="D367" s="169">
        <v>26.601704529721381</v>
      </c>
      <c r="E367" s="169">
        <f t="shared" si="22"/>
        <v>1.6952542158694051</v>
      </c>
      <c r="F367" s="190" t="str">
        <f t="shared" si="23"/>
        <v/>
      </c>
      <c r="H367" t="str">
        <f t="shared" si="25"/>
        <v/>
      </c>
      <c r="I367" s="190" t="str">
        <f t="shared" si="24"/>
        <v/>
      </c>
    </row>
    <row r="368" spans="1:9">
      <c r="A368">
        <v>365</v>
      </c>
      <c r="B368" s="46">
        <v>45139</v>
      </c>
      <c r="C368" s="169">
        <v>2.0567678918694039</v>
      </c>
      <c r="D368" s="169">
        <v>15.940810769841702</v>
      </c>
      <c r="E368" s="169">
        <f t="shared" si="22"/>
        <v>2.0567678918694039</v>
      </c>
      <c r="F368" s="190" t="str">
        <f t="shared" si="23"/>
        <v/>
      </c>
      <c r="H368" t="str">
        <f t="shared" si="25"/>
        <v/>
      </c>
      <c r="I368" s="190" t="str">
        <f t="shared" si="24"/>
        <v/>
      </c>
    </row>
    <row r="369" spans="1:9">
      <c r="A369">
        <v>366</v>
      </c>
      <c r="B369" s="46">
        <v>45140</v>
      </c>
      <c r="C369" s="169">
        <v>3.1671972764460805</v>
      </c>
      <c r="D369" s="169">
        <v>15.940810769841702</v>
      </c>
      <c r="E369" s="169">
        <f t="shared" si="22"/>
        <v>3.1671972764460805</v>
      </c>
      <c r="F369" s="190" t="str">
        <f t="shared" si="23"/>
        <v/>
      </c>
      <c r="H369" t="str">
        <f t="shared" si="25"/>
        <v/>
      </c>
      <c r="I369" s="190" t="str">
        <f t="shared" si="24"/>
        <v/>
      </c>
    </row>
    <row r="370" spans="1:9">
      <c r="A370">
        <v>367</v>
      </c>
      <c r="B370" s="46">
        <v>45141</v>
      </c>
      <c r="C370" s="169">
        <v>1.259964076450742</v>
      </c>
      <c r="D370" s="169">
        <v>15.940810769841702</v>
      </c>
      <c r="E370" s="169">
        <f t="shared" si="22"/>
        <v>1.259964076450742</v>
      </c>
      <c r="F370" s="190" t="str">
        <f t="shared" si="23"/>
        <v/>
      </c>
      <c r="H370" t="str">
        <f t="shared" si="25"/>
        <v/>
      </c>
      <c r="I370" s="190" t="str">
        <f t="shared" si="24"/>
        <v/>
      </c>
    </row>
    <row r="371" spans="1:9">
      <c r="A371">
        <v>368</v>
      </c>
      <c r="B371" s="46">
        <v>45142</v>
      </c>
      <c r="C371" s="169">
        <v>1.4914715644470162</v>
      </c>
      <c r="D371" s="169">
        <v>15.940810769841702</v>
      </c>
      <c r="E371" s="169">
        <f t="shared" si="22"/>
        <v>1.4914715644470162</v>
      </c>
      <c r="F371" s="190" t="str">
        <f t="shared" si="23"/>
        <v/>
      </c>
      <c r="H371" t="str">
        <f t="shared" si="25"/>
        <v/>
      </c>
      <c r="I371" s="190" t="str">
        <f t="shared" si="24"/>
        <v/>
      </c>
    </row>
    <row r="372" spans="1:9">
      <c r="A372">
        <v>369</v>
      </c>
      <c r="B372" s="46">
        <v>45143</v>
      </c>
      <c r="C372" s="169">
        <v>2.0794868124498098</v>
      </c>
      <c r="D372" s="169">
        <v>15.940810769841702</v>
      </c>
      <c r="E372" s="169">
        <f t="shared" si="22"/>
        <v>2.0794868124498098</v>
      </c>
      <c r="F372" s="190" t="str">
        <f t="shared" si="23"/>
        <v/>
      </c>
      <c r="H372" t="str">
        <f t="shared" si="25"/>
        <v/>
      </c>
      <c r="I372" s="190" t="str">
        <f t="shared" si="24"/>
        <v/>
      </c>
    </row>
    <row r="373" spans="1:9">
      <c r="A373">
        <v>370</v>
      </c>
      <c r="B373" s="46">
        <v>45144</v>
      </c>
      <c r="C373" s="169">
        <v>1.3288751524479485</v>
      </c>
      <c r="D373" s="169">
        <v>15.940810769841702</v>
      </c>
      <c r="E373" s="169">
        <f t="shared" si="22"/>
        <v>1.3288751524479485</v>
      </c>
      <c r="F373" s="190" t="str">
        <f t="shared" si="23"/>
        <v/>
      </c>
      <c r="H373" t="str">
        <f t="shared" si="25"/>
        <v/>
      </c>
      <c r="I373" s="190" t="str">
        <f t="shared" si="24"/>
        <v/>
      </c>
    </row>
    <row r="374" spans="1:9">
      <c r="A374">
        <v>371</v>
      </c>
      <c r="B374" s="46">
        <v>45145</v>
      </c>
      <c r="C374" s="169">
        <v>1.2214171964488778</v>
      </c>
      <c r="D374" s="169">
        <v>15.940810769841702</v>
      </c>
      <c r="E374" s="169">
        <f t="shared" si="22"/>
        <v>1.2214171964488778</v>
      </c>
      <c r="F374" s="190" t="str">
        <f t="shared" si="23"/>
        <v/>
      </c>
      <c r="H374" t="str">
        <f t="shared" si="25"/>
        <v/>
      </c>
      <c r="I374" s="190" t="str">
        <f t="shared" si="24"/>
        <v/>
      </c>
    </row>
    <row r="375" spans="1:9">
      <c r="A375">
        <v>372</v>
      </c>
      <c r="B375" s="46">
        <v>45146</v>
      </c>
      <c r="C375" s="169">
        <v>5.6127602324488759</v>
      </c>
      <c r="D375" s="169">
        <v>15.940810769841702</v>
      </c>
      <c r="E375" s="169">
        <f t="shared" si="22"/>
        <v>5.6127602324488759</v>
      </c>
      <c r="F375" s="190" t="str">
        <f t="shared" si="23"/>
        <v/>
      </c>
      <c r="H375" t="str">
        <f t="shared" si="25"/>
        <v/>
      </c>
      <c r="I375" s="190" t="str">
        <f t="shared" si="24"/>
        <v/>
      </c>
    </row>
    <row r="376" spans="1:9">
      <c r="A376">
        <v>373</v>
      </c>
      <c r="B376" s="46">
        <v>45147</v>
      </c>
      <c r="C376" s="169">
        <v>10.558502378786354</v>
      </c>
      <c r="D376" s="169">
        <v>15.940810769841702</v>
      </c>
      <c r="E376" s="169">
        <f t="shared" si="22"/>
        <v>10.558502378786354</v>
      </c>
      <c r="F376" s="190" t="str">
        <f t="shared" si="23"/>
        <v/>
      </c>
      <c r="H376" t="str">
        <f t="shared" si="25"/>
        <v/>
      </c>
      <c r="I376" s="190" t="str">
        <f t="shared" si="24"/>
        <v/>
      </c>
    </row>
    <row r="377" spans="1:9">
      <c r="A377">
        <v>374</v>
      </c>
      <c r="B377" s="46">
        <v>45148</v>
      </c>
      <c r="C377" s="169">
        <v>1.162073298789146</v>
      </c>
      <c r="D377" s="169">
        <v>15.940810769841702</v>
      </c>
      <c r="E377" s="169">
        <f t="shared" si="22"/>
        <v>1.162073298789146</v>
      </c>
      <c r="F377" s="190" t="str">
        <f t="shared" si="23"/>
        <v/>
      </c>
      <c r="H377" t="str">
        <f t="shared" si="25"/>
        <v/>
      </c>
      <c r="I377" s="190" t="str">
        <f t="shared" si="24"/>
        <v/>
      </c>
    </row>
    <row r="378" spans="1:9">
      <c r="A378">
        <v>375</v>
      </c>
      <c r="B378" s="46">
        <v>45149</v>
      </c>
      <c r="C378" s="169">
        <v>5.9386223107863483</v>
      </c>
      <c r="D378" s="169">
        <v>15.940810769841702</v>
      </c>
      <c r="E378" s="169">
        <f t="shared" si="22"/>
        <v>5.9386223107863483</v>
      </c>
      <c r="F378" s="190" t="str">
        <f t="shared" si="23"/>
        <v/>
      </c>
      <c r="H378" t="str">
        <f t="shared" si="25"/>
        <v/>
      </c>
      <c r="I378" s="190" t="str">
        <f t="shared" si="24"/>
        <v/>
      </c>
    </row>
    <row r="379" spans="1:9">
      <c r="A379">
        <v>376</v>
      </c>
      <c r="B379" s="46">
        <v>45150</v>
      </c>
      <c r="C379" s="169">
        <v>1.1942129507872814</v>
      </c>
      <c r="D379" s="169">
        <v>15.940810769841702</v>
      </c>
      <c r="E379" s="169">
        <f t="shared" si="22"/>
        <v>1.1942129507872814</v>
      </c>
      <c r="F379" s="190" t="str">
        <f t="shared" si="23"/>
        <v/>
      </c>
      <c r="H379" t="str">
        <f t="shared" si="25"/>
        <v/>
      </c>
      <c r="I379" s="190" t="str">
        <f t="shared" si="24"/>
        <v/>
      </c>
    </row>
    <row r="380" spans="1:9">
      <c r="A380">
        <v>377</v>
      </c>
      <c r="B380" s="46">
        <v>45151</v>
      </c>
      <c r="C380" s="169">
        <v>1.3534781667872813</v>
      </c>
      <c r="D380" s="169">
        <v>15.940810769841702</v>
      </c>
      <c r="E380" s="169">
        <f t="shared" si="22"/>
        <v>1.3534781667872813</v>
      </c>
      <c r="F380" s="190" t="str">
        <f t="shared" si="23"/>
        <v/>
      </c>
      <c r="H380" t="str">
        <f t="shared" si="25"/>
        <v/>
      </c>
      <c r="I380" s="190" t="str">
        <f t="shared" si="24"/>
        <v/>
      </c>
    </row>
    <row r="381" spans="1:9">
      <c r="A381">
        <v>378</v>
      </c>
      <c r="B381" s="46">
        <v>45152</v>
      </c>
      <c r="C381" s="169">
        <v>1.2208629467872816</v>
      </c>
      <c r="D381" s="169">
        <v>15.940810769841702</v>
      </c>
      <c r="E381" s="169">
        <f t="shared" si="22"/>
        <v>1.2208629467872816</v>
      </c>
      <c r="F381" s="190" t="str">
        <f t="shared" si="23"/>
        <v/>
      </c>
      <c r="H381" t="str">
        <f t="shared" si="25"/>
        <v/>
      </c>
      <c r="I381" s="190" t="str">
        <f t="shared" si="24"/>
        <v/>
      </c>
    </row>
    <row r="382" spans="1:9">
      <c r="A382">
        <v>379</v>
      </c>
      <c r="B382" s="46">
        <v>45153</v>
      </c>
      <c r="C382" s="169">
        <v>1.4380009587863496</v>
      </c>
      <c r="D382" s="169">
        <v>15.940810769841702</v>
      </c>
      <c r="E382" s="169">
        <f t="shared" si="22"/>
        <v>1.4380009587863496</v>
      </c>
      <c r="F382" s="190" t="str">
        <f t="shared" si="23"/>
        <v>A</v>
      </c>
      <c r="G382" s="191">
        <f>IF(DAY(B382)=15,D382,"")</f>
        <v>15.940810769841702</v>
      </c>
      <c r="H382" t="str">
        <f t="shared" si="25"/>
        <v/>
      </c>
      <c r="I382" s="190" t="str">
        <f t="shared" si="24"/>
        <v>A</v>
      </c>
    </row>
    <row r="383" spans="1:9">
      <c r="A383">
        <v>380</v>
      </c>
      <c r="B383" s="46">
        <v>45154</v>
      </c>
      <c r="C383" s="169">
        <v>1.8177414894848845</v>
      </c>
      <c r="D383" s="169">
        <v>15.940810769841702</v>
      </c>
      <c r="E383" s="169">
        <f t="shared" si="22"/>
        <v>1.8177414894848845</v>
      </c>
      <c r="F383" s="190" t="str">
        <f t="shared" si="23"/>
        <v/>
      </c>
      <c r="H383" t="str">
        <f t="shared" si="25"/>
        <v/>
      </c>
      <c r="I383" s="190" t="str">
        <f t="shared" si="24"/>
        <v/>
      </c>
    </row>
    <row r="384" spans="1:9">
      <c r="A384">
        <v>381</v>
      </c>
      <c r="B384" s="46">
        <v>45155</v>
      </c>
      <c r="C384" s="169">
        <v>1.2516218494886089</v>
      </c>
      <c r="D384" s="169">
        <v>15.940810769841702</v>
      </c>
      <c r="E384" s="169">
        <f t="shared" si="22"/>
        <v>1.2516218494886089</v>
      </c>
      <c r="F384" s="190" t="str">
        <f t="shared" si="23"/>
        <v/>
      </c>
      <c r="H384" t="str">
        <f t="shared" si="25"/>
        <v/>
      </c>
      <c r="I384" s="190" t="str">
        <f t="shared" si="24"/>
        <v/>
      </c>
    </row>
    <row r="385" spans="1:9">
      <c r="A385">
        <v>382</v>
      </c>
      <c r="B385" s="46">
        <v>45156</v>
      </c>
      <c r="C385" s="169">
        <v>2.0038083974848853</v>
      </c>
      <c r="D385" s="169">
        <v>15.940810769841702</v>
      </c>
      <c r="E385" s="169">
        <f t="shared" si="22"/>
        <v>2.0038083974848853</v>
      </c>
      <c r="F385" s="190" t="str">
        <f t="shared" si="23"/>
        <v/>
      </c>
      <c r="H385" t="str">
        <f t="shared" si="25"/>
        <v/>
      </c>
      <c r="I385" s="190" t="str">
        <f t="shared" si="24"/>
        <v/>
      </c>
    </row>
    <row r="386" spans="1:9">
      <c r="A386">
        <v>383</v>
      </c>
      <c r="B386" s="46">
        <v>45157</v>
      </c>
      <c r="C386" s="169">
        <v>1.3961793294867457</v>
      </c>
      <c r="D386" s="169">
        <v>15.940810769841702</v>
      </c>
      <c r="E386" s="169">
        <f t="shared" si="22"/>
        <v>1.3961793294867457</v>
      </c>
      <c r="F386" s="190" t="str">
        <f t="shared" si="23"/>
        <v/>
      </c>
      <c r="H386" t="str">
        <f t="shared" si="25"/>
        <v/>
      </c>
      <c r="I386" s="190" t="str">
        <f t="shared" si="24"/>
        <v/>
      </c>
    </row>
    <row r="387" spans="1:9">
      <c r="A387">
        <v>384</v>
      </c>
      <c r="B387" s="46">
        <v>45158</v>
      </c>
      <c r="C387" s="169">
        <v>1.4214085774867453</v>
      </c>
      <c r="D387" s="169">
        <v>15.940810769841702</v>
      </c>
      <c r="E387" s="169">
        <f t="shared" si="22"/>
        <v>1.4214085774867453</v>
      </c>
      <c r="F387" s="190" t="str">
        <f t="shared" ref="F387:F450" si="26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5"/>
        <v/>
      </c>
      <c r="I387" s="190" t="str">
        <f t="shared" si="24"/>
        <v/>
      </c>
    </row>
    <row r="388" spans="1:9">
      <c r="A388">
        <v>385</v>
      </c>
      <c r="B388" s="46">
        <v>45159</v>
      </c>
      <c r="C388" s="169">
        <v>1.4009326014848849</v>
      </c>
      <c r="D388" s="169">
        <v>15.940810769841702</v>
      </c>
      <c r="E388" s="169">
        <f t="shared" ref="E388:E395" si="27">IF(C388&lt;D388,C388,D388)</f>
        <v>1.4009326014848849</v>
      </c>
      <c r="F388" s="190" t="str">
        <f t="shared" si="26"/>
        <v/>
      </c>
      <c r="H388" t="str">
        <f t="shared" si="25"/>
        <v/>
      </c>
      <c r="I388" s="190" t="str">
        <f t="shared" ref="I388:I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45160</v>
      </c>
      <c r="C389" s="169">
        <v>1.2931128454848804</v>
      </c>
      <c r="D389" s="169">
        <v>15.940810769841702</v>
      </c>
      <c r="E389" s="169">
        <f t="shared" si="27"/>
        <v>1.2931128454848804</v>
      </c>
      <c r="F389" s="190" t="str">
        <f t="shared" si="26"/>
        <v/>
      </c>
      <c r="H389" t="str">
        <f t="shared" ref="H389:H452" si="29">IF(MONTH(B389)=1,IF(DAY(B389)=1,YEAR(B389),""),"")</f>
        <v/>
      </c>
      <c r="I389" s="190" t="str">
        <f t="shared" si="28"/>
        <v/>
      </c>
    </row>
    <row r="390" spans="1:9">
      <c r="A390">
        <v>387</v>
      </c>
      <c r="B390" s="46">
        <v>45161</v>
      </c>
      <c r="C390" s="169">
        <v>5.8665420599029092</v>
      </c>
      <c r="D390" s="169">
        <v>15.940810769841702</v>
      </c>
      <c r="E390" s="169">
        <f t="shared" si="27"/>
        <v>5.8665420599029092</v>
      </c>
      <c r="F390" s="190" t="str">
        <f t="shared" si="26"/>
        <v/>
      </c>
      <c r="H390" t="str">
        <f t="shared" si="29"/>
        <v/>
      </c>
      <c r="I390" s="190" t="str">
        <f t="shared" si="28"/>
        <v/>
      </c>
    </row>
    <row r="391" spans="1:9">
      <c r="A391">
        <v>388</v>
      </c>
      <c r="B391" s="46">
        <v>45162</v>
      </c>
      <c r="C391" s="169">
        <v>1.9923396158991817</v>
      </c>
      <c r="D391" s="169">
        <v>15.940810769841702</v>
      </c>
      <c r="E391" s="169">
        <f t="shared" si="27"/>
        <v>1.9923396158991817</v>
      </c>
      <c r="F391" s="190" t="str">
        <f t="shared" si="26"/>
        <v/>
      </c>
      <c r="H391" t="str">
        <f t="shared" si="29"/>
        <v/>
      </c>
      <c r="I391" s="190" t="str">
        <f t="shared" si="28"/>
        <v/>
      </c>
    </row>
    <row r="392" spans="1:9">
      <c r="A392">
        <v>389</v>
      </c>
      <c r="B392" s="46">
        <v>45163</v>
      </c>
      <c r="C392" s="169">
        <v>1.2629584079010456</v>
      </c>
      <c r="D392" s="169">
        <v>15.940810769841702</v>
      </c>
      <c r="E392" s="169">
        <f t="shared" si="27"/>
        <v>1.2629584079010456</v>
      </c>
      <c r="F392" s="190" t="str">
        <f t="shared" si="26"/>
        <v/>
      </c>
      <c r="H392" t="str">
        <f t="shared" si="29"/>
        <v/>
      </c>
      <c r="I392" s="190" t="str">
        <f t="shared" si="28"/>
        <v/>
      </c>
    </row>
    <row r="393" spans="1:9">
      <c r="A393">
        <v>390</v>
      </c>
      <c r="B393" s="46">
        <v>45164</v>
      </c>
      <c r="C393" s="169">
        <v>1.3772662439019769</v>
      </c>
      <c r="D393" s="169">
        <v>15.940810769841702</v>
      </c>
      <c r="E393" s="169">
        <f t="shared" si="27"/>
        <v>1.3772662439019769</v>
      </c>
      <c r="F393" s="190" t="str">
        <f t="shared" si="26"/>
        <v/>
      </c>
      <c r="H393" t="str">
        <f t="shared" si="29"/>
        <v/>
      </c>
      <c r="I393" s="190" t="str">
        <f t="shared" si="28"/>
        <v/>
      </c>
    </row>
    <row r="394" spans="1:9">
      <c r="A394">
        <v>391</v>
      </c>
      <c r="B394" s="46">
        <v>45165</v>
      </c>
      <c r="C394" s="169">
        <v>1.7928808999001122</v>
      </c>
      <c r="D394" s="169">
        <v>15.940810769841702</v>
      </c>
      <c r="E394" s="169">
        <f t="shared" si="27"/>
        <v>1.7928808999001122</v>
      </c>
      <c r="F394" s="190" t="str">
        <f t="shared" si="26"/>
        <v/>
      </c>
      <c r="H394" t="str">
        <f t="shared" si="29"/>
        <v/>
      </c>
      <c r="I394" s="190" t="str">
        <f t="shared" si="28"/>
        <v/>
      </c>
    </row>
    <row r="395" spans="1:9">
      <c r="A395">
        <v>392</v>
      </c>
      <c r="B395" s="46">
        <v>45166</v>
      </c>
      <c r="C395" s="169">
        <v>1.0843151359001131</v>
      </c>
      <c r="D395" s="169">
        <v>15.940810769841702</v>
      </c>
      <c r="E395" s="169">
        <f t="shared" si="27"/>
        <v>1.0843151359001131</v>
      </c>
      <c r="F395" s="190" t="str">
        <f t="shared" si="26"/>
        <v/>
      </c>
      <c r="H395" t="str">
        <f t="shared" si="29"/>
        <v/>
      </c>
      <c r="I395" s="190" t="str">
        <f t="shared" si="28"/>
        <v/>
      </c>
    </row>
    <row r="396" spans="1:9">
      <c r="A396">
        <v>393</v>
      </c>
      <c r="B396" s="46">
        <v>45167</v>
      </c>
      <c r="C396" s="169">
        <v>1.9521874078991823</v>
      </c>
      <c r="D396" s="169">
        <v>15.940810769841702</v>
      </c>
      <c r="E396" s="169">
        <f t="shared" ref="E396:E398" si="30">IF(C396&lt;D396,C396,D396)</f>
        <v>1.9521874078991823</v>
      </c>
      <c r="F396" s="190" t="str">
        <f t="shared" si="26"/>
        <v/>
      </c>
      <c r="H396" t="str">
        <f t="shared" si="29"/>
        <v/>
      </c>
      <c r="I396" s="190" t="str">
        <f t="shared" si="28"/>
        <v/>
      </c>
    </row>
    <row r="397" spans="1:9">
      <c r="A397">
        <v>394</v>
      </c>
      <c r="B397" s="46">
        <v>45168</v>
      </c>
      <c r="C397" s="169">
        <v>2.5609740729217809</v>
      </c>
      <c r="D397" s="169">
        <v>15.940810769841702</v>
      </c>
      <c r="E397" s="169">
        <f t="shared" si="30"/>
        <v>2.5609740729217809</v>
      </c>
      <c r="F397" s="190" t="str">
        <f t="shared" si="26"/>
        <v/>
      </c>
      <c r="H397" t="str">
        <f t="shared" si="29"/>
        <v/>
      </c>
      <c r="I397" s="190" t="str">
        <f t="shared" si="28"/>
        <v/>
      </c>
    </row>
    <row r="398" spans="1:9">
      <c r="A398">
        <v>395</v>
      </c>
      <c r="B398" s="46">
        <v>45169</v>
      </c>
      <c r="C398" s="169">
        <v>2.8037950889227141</v>
      </c>
      <c r="D398" s="169">
        <v>15.940810769841702</v>
      </c>
      <c r="E398" s="169">
        <f t="shared" si="30"/>
        <v>2.8037950889227141</v>
      </c>
      <c r="F398" s="190" t="str">
        <f t="shared" si="26"/>
        <v/>
      </c>
      <c r="H398" t="str">
        <f t="shared" si="29"/>
        <v/>
      </c>
      <c r="I398" s="190" t="str">
        <f t="shared" si="28"/>
        <v/>
      </c>
    </row>
    <row r="399" spans="1:9">
      <c r="A399">
        <v>396</v>
      </c>
      <c r="B399" s="46">
        <v>45170</v>
      </c>
      <c r="C399" s="169">
        <v>19.901597212921786</v>
      </c>
      <c r="D399" s="169">
        <v>20.220393285105605</v>
      </c>
      <c r="E399" s="169">
        <f t="shared" ref="E399:E462" si="31">IF(C399&lt;D399,C399,D399)</f>
        <v>19.901597212921786</v>
      </c>
      <c r="F399" s="190" t="str">
        <f t="shared" si="26"/>
        <v/>
      </c>
      <c r="H399" t="str">
        <f t="shared" si="29"/>
        <v/>
      </c>
      <c r="I399" s="190" t="str">
        <f t="shared" si="28"/>
        <v/>
      </c>
    </row>
    <row r="400" spans="1:9">
      <c r="A400">
        <v>397</v>
      </c>
      <c r="B400" s="46">
        <v>45171</v>
      </c>
      <c r="C400" s="169">
        <v>8.913845752920853</v>
      </c>
      <c r="D400" s="169">
        <v>20.220393285105605</v>
      </c>
      <c r="E400" s="169">
        <f t="shared" si="31"/>
        <v>8.913845752920853</v>
      </c>
      <c r="F400" s="190" t="str">
        <f t="shared" si="26"/>
        <v/>
      </c>
      <c r="H400" t="str">
        <f t="shared" si="29"/>
        <v/>
      </c>
      <c r="I400" s="190" t="str">
        <f t="shared" si="28"/>
        <v/>
      </c>
    </row>
    <row r="401" spans="1:9">
      <c r="A401">
        <v>398</v>
      </c>
      <c r="B401" s="46">
        <v>45172</v>
      </c>
      <c r="C401" s="169">
        <v>9.7827039929199202</v>
      </c>
      <c r="D401" s="169">
        <v>20.220393285105605</v>
      </c>
      <c r="E401" s="169">
        <f t="shared" si="31"/>
        <v>9.7827039929199202</v>
      </c>
      <c r="F401" s="190" t="str">
        <f t="shared" si="26"/>
        <v/>
      </c>
      <c r="H401" t="str">
        <f t="shared" si="29"/>
        <v/>
      </c>
      <c r="I401" s="190" t="str">
        <f t="shared" si="28"/>
        <v/>
      </c>
    </row>
    <row r="402" spans="1:9">
      <c r="A402">
        <v>399</v>
      </c>
      <c r="B402" s="46">
        <v>45173</v>
      </c>
      <c r="C402" s="169">
        <v>12.122720236922715</v>
      </c>
      <c r="D402" s="169">
        <v>20.220393285105605</v>
      </c>
      <c r="E402" s="169">
        <f t="shared" si="31"/>
        <v>12.122720236922715</v>
      </c>
      <c r="F402" s="190" t="str">
        <f t="shared" si="26"/>
        <v/>
      </c>
      <c r="H402" t="str">
        <f t="shared" si="29"/>
        <v/>
      </c>
      <c r="I402" s="190" t="str">
        <f t="shared" si="28"/>
        <v/>
      </c>
    </row>
    <row r="403" spans="1:9">
      <c r="A403">
        <v>400</v>
      </c>
      <c r="B403" s="46">
        <v>45174</v>
      </c>
      <c r="C403" s="169">
        <v>19.742828852921782</v>
      </c>
      <c r="D403" s="169">
        <v>20.220393285105605</v>
      </c>
      <c r="E403" s="169">
        <f t="shared" si="31"/>
        <v>19.742828852921782</v>
      </c>
      <c r="F403" s="190" t="str">
        <f t="shared" si="26"/>
        <v/>
      </c>
      <c r="H403" t="str">
        <f t="shared" si="29"/>
        <v/>
      </c>
      <c r="I403" s="190" t="str">
        <f t="shared" si="28"/>
        <v/>
      </c>
    </row>
    <row r="404" spans="1:9">
      <c r="A404">
        <v>401</v>
      </c>
      <c r="B404" s="46">
        <v>45175</v>
      </c>
      <c r="C404" s="169">
        <v>38.82376314857428</v>
      </c>
      <c r="D404" s="169">
        <v>20.220393285105605</v>
      </c>
      <c r="E404" s="169">
        <f t="shared" si="31"/>
        <v>20.220393285105605</v>
      </c>
      <c r="F404" s="190" t="str">
        <f t="shared" si="26"/>
        <v/>
      </c>
      <c r="H404" t="str">
        <f t="shared" si="29"/>
        <v/>
      </c>
      <c r="I404" s="190" t="str">
        <f t="shared" si="28"/>
        <v/>
      </c>
    </row>
    <row r="405" spans="1:9">
      <c r="A405">
        <v>402</v>
      </c>
      <c r="B405" s="46">
        <v>45176</v>
      </c>
      <c r="C405" s="169">
        <v>42.779808828575206</v>
      </c>
      <c r="D405" s="169">
        <v>20.220393285105605</v>
      </c>
      <c r="E405" s="169">
        <f t="shared" si="31"/>
        <v>20.220393285105605</v>
      </c>
      <c r="F405" s="190" t="str">
        <f t="shared" si="26"/>
        <v/>
      </c>
      <c r="H405" t="str">
        <f t="shared" si="29"/>
        <v/>
      </c>
      <c r="I405" s="190" t="str">
        <f t="shared" si="28"/>
        <v/>
      </c>
    </row>
    <row r="406" spans="1:9">
      <c r="A406">
        <v>403</v>
      </c>
      <c r="B406" s="46">
        <v>45177</v>
      </c>
      <c r="C406" s="169">
        <v>38.395821017574278</v>
      </c>
      <c r="D406" s="169">
        <v>20.220393285105605</v>
      </c>
      <c r="E406" s="169">
        <f t="shared" si="31"/>
        <v>20.220393285105605</v>
      </c>
      <c r="F406" s="190" t="str">
        <f t="shared" si="26"/>
        <v/>
      </c>
      <c r="H406" t="str">
        <f t="shared" si="29"/>
        <v/>
      </c>
      <c r="I406" s="190" t="str">
        <f t="shared" si="28"/>
        <v/>
      </c>
    </row>
    <row r="407" spans="1:9">
      <c r="A407">
        <v>404</v>
      </c>
      <c r="B407" s="46">
        <v>45178</v>
      </c>
      <c r="C407" s="169">
        <v>25.825047667576143</v>
      </c>
      <c r="D407" s="169">
        <v>20.220393285105605</v>
      </c>
      <c r="E407" s="169">
        <f t="shared" si="31"/>
        <v>20.220393285105605</v>
      </c>
      <c r="F407" s="190" t="str">
        <f t="shared" si="26"/>
        <v/>
      </c>
      <c r="H407" t="str">
        <f t="shared" si="29"/>
        <v/>
      </c>
      <c r="I407" s="190" t="str">
        <f t="shared" si="28"/>
        <v/>
      </c>
    </row>
    <row r="408" spans="1:9">
      <c r="A408">
        <v>405</v>
      </c>
      <c r="B408" s="46">
        <v>45179</v>
      </c>
      <c r="C408" s="169">
        <v>22.12214836057521</v>
      </c>
      <c r="D408" s="169">
        <v>20.220393285105605</v>
      </c>
      <c r="E408" s="169">
        <f t="shared" si="31"/>
        <v>20.220393285105605</v>
      </c>
      <c r="F408" s="190" t="str">
        <f t="shared" si="26"/>
        <v/>
      </c>
      <c r="H408" t="str">
        <f t="shared" si="29"/>
        <v/>
      </c>
      <c r="I408" s="190" t="str">
        <f t="shared" si="28"/>
        <v/>
      </c>
    </row>
    <row r="409" spans="1:9">
      <c r="A409">
        <v>406</v>
      </c>
      <c r="B409" s="46">
        <v>45180</v>
      </c>
      <c r="C409" s="169">
        <v>33.854138380574284</v>
      </c>
      <c r="D409" s="169">
        <v>20.220393285105605</v>
      </c>
      <c r="E409" s="169">
        <f t="shared" si="31"/>
        <v>20.220393285105605</v>
      </c>
      <c r="F409" s="190" t="str">
        <f t="shared" si="26"/>
        <v/>
      </c>
      <c r="H409" t="str">
        <f t="shared" si="29"/>
        <v/>
      </c>
      <c r="I409" s="190" t="str">
        <f t="shared" si="28"/>
        <v/>
      </c>
    </row>
    <row r="410" spans="1:9">
      <c r="A410">
        <v>407</v>
      </c>
      <c r="B410" s="46">
        <v>45181</v>
      </c>
      <c r="C410" s="169">
        <v>35.628153696575211</v>
      </c>
      <c r="D410" s="169">
        <v>20.220393285105605</v>
      </c>
      <c r="E410" s="169">
        <f t="shared" si="31"/>
        <v>20.220393285105605</v>
      </c>
      <c r="F410" s="190" t="str">
        <f t="shared" si="26"/>
        <v/>
      </c>
      <c r="H410" t="str">
        <f t="shared" si="29"/>
        <v/>
      </c>
      <c r="I410" s="190" t="str">
        <f t="shared" si="28"/>
        <v/>
      </c>
    </row>
    <row r="411" spans="1:9">
      <c r="A411">
        <v>408</v>
      </c>
      <c r="B411" s="46">
        <v>45182</v>
      </c>
      <c r="C411" s="169">
        <v>20.725729154021089</v>
      </c>
      <c r="D411" s="169">
        <v>20.220393285105605</v>
      </c>
      <c r="E411" s="169">
        <f t="shared" si="31"/>
        <v>20.220393285105605</v>
      </c>
      <c r="F411" s="190" t="str">
        <f t="shared" si="26"/>
        <v/>
      </c>
      <c r="H411" t="str">
        <f t="shared" si="29"/>
        <v/>
      </c>
      <c r="I411" s="190" t="str">
        <f t="shared" si="28"/>
        <v/>
      </c>
    </row>
    <row r="412" spans="1:9">
      <c r="A412">
        <v>409</v>
      </c>
      <c r="B412" s="46">
        <v>45183</v>
      </c>
      <c r="C412" s="169">
        <v>18.280564747020158</v>
      </c>
      <c r="D412" s="169">
        <v>20.220393285105605</v>
      </c>
      <c r="E412" s="169">
        <f t="shared" si="31"/>
        <v>18.280564747020158</v>
      </c>
      <c r="F412" s="190" t="str">
        <f t="shared" si="26"/>
        <v/>
      </c>
      <c r="H412" t="str">
        <f t="shared" si="29"/>
        <v/>
      </c>
      <c r="I412" s="190" t="str">
        <f t="shared" si="28"/>
        <v/>
      </c>
    </row>
    <row r="413" spans="1:9">
      <c r="A413">
        <v>410</v>
      </c>
      <c r="B413" s="46">
        <v>45184</v>
      </c>
      <c r="C413" s="169">
        <v>24.527595957019226</v>
      </c>
      <c r="D413" s="169">
        <v>20.220393285105605</v>
      </c>
      <c r="E413" s="169">
        <f t="shared" si="31"/>
        <v>20.220393285105605</v>
      </c>
      <c r="F413" s="190" t="str">
        <f t="shared" si="26"/>
        <v>S</v>
      </c>
      <c r="G413" s="191">
        <f>IF(DAY(B413)=15,D413,"")</f>
        <v>20.220393285105605</v>
      </c>
      <c r="H413" t="str">
        <f t="shared" si="29"/>
        <v/>
      </c>
      <c r="I413" s="190" t="str">
        <f t="shared" si="28"/>
        <v>S</v>
      </c>
    </row>
    <row r="414" spans="1:9">
      <c r="A414">
        <v>411</v>
      </c>
      <c r="B414" s="46">
        <v>45185</v>
      </c>
      <c r="C414" s="169">
        <v>17.627827146022021</v>
      </c>
      <c r="D414" s="169">
        <v>20.220393285105605</v>
      </c>
      <c r="E414" s="169">
        <f t="shared" si="31"/>
        <v>17.627827146022021</v>
      </c>
      <c r="F414" s="190" t="str">
        <f t="shared" si="26"/>
        <v/>
      </c>
      <c r="H414" t="str">
        <f t="shared" si="29"/>
        <v/>
      </c>
      <c r="I414" s="190" t="str">
        <f t="shared" si="28"/>
        <v/>
      </c>
    </row>
    <row r="415" spans="1:9">
      <c r="A415">
        <v>412</v>
      </c>
      <c r="B415" s="46">
        <v>45186</v>
      </c>
      <c r="C415" s="169">
        <v>9.032721378019227</v>
      </c>
      <c r="D415" s="169">
        <v>20.220393285105605</v>
      </c>
      <c r="E415" s="169">
        <f t="shared" si="31"/>
        <v>9.032721378019227</v>
      </c>
      <c r="F415" s="190" t="str">
        <f t="shared" si="26"/>
        <v/>
      </c>
      <c r="H415" t="str">
        <f t="shared" si="29"/>
        <v/>
      </c>
      <c r="I415" s="190" t="str">
        <f t="shared" si="28"/>
        <v/>
      </c>
    </row>
    <row r="416" spans="1:9">
      <c r="A416">
        <v>413</v>
      </c>
      <c r="B416" s="46">
        <v>45187</v>
      </c>
      <c r="C416" s="169">
        <v>25.254581350022022</v>
      </c>
      <c r="D416" s="169">
        <v>20.220393285105605</v>
      </c>
      <c r="E416" s="169">
        <f t="shared" si="31"/>
        <v>20.220393285105605</v>
      </c>
      <c r="F416" s="190" t="str">
        <f t="shared" si="26"/>
        <v/>
      </c>
      <c r="H416" t="str">
        <f t="shared" si="29"/>
        <v/>
      </c>
      <c r="I416" s="190" t="str">
        <f t="shared" si="28"/>
        <v/>
      </c>
    </row>
    <row r="417" spans="1:9">
      <c r="A417">
        <v>414</v>
      </c>
      <c r="B417" s="46">
        <v>45188</v>
      </c>
      <c r="C417" s="169">
        <v>26.548652466020162</v>
      </c>
      <c r="D417" s="169">
        <v>20.220393285105605</v>
      </c>
      <c r="E417" s="169">
        <f t="shared" si="31"/>
        <v>20.220393285105605</v>
      </c>
      <c r="F417" s="190" t="str">
        <f t="shared" si="26"/>
        <v/>
      </c>
      <c r="H417" t="str">
        <f t="shared" si="29"/>
        <v/>
      </c>
      <c r="I417" s="190" t="str">
        <f t="shared" si="28"/>
        <v/>
      </c>
    </row>
    <row r="418" spans="1:9">
      <c r="A418">
        <v>415</v>
      </c>
      <c r="B418" s="46">
        <v>45189</v>
      </c>
      <c r="C418" s="169">
        <v>22.231549107410476</v>
      </c>
      <c r="D418" s="169">
        <v>20.220393285105605</v>
      </c>
      <c r="E418" s="169">
        <f t="shared" si="31"/>
        <v>20.220393285105605</v>
      </c>
      <c r="F418" s="190" t="str">
        <f t="shared" si="26"/>
        <v/>
      </c>
      <c r="H418" t="str">
        <f t="shared" si="29"/>
        <v/>
      </c>
      <c r="I418" s="190" t="str">
        <f t="shared" si="28"/>
        <v/>
      </c>
    </row>
    <row r="419" spans="1:9">
      <c r="A419">
        <v>416</v>
      </c>
      <c r="B419" s="46">
        <v>45190</v>
      </c>
      <c r="C419" s="169">
        <v>13.364341731411409</v>
      </c>
      <c r="D419" s="169">
        <v>20.220393285105605</v>
      </c>
      <c r="E419" s="169">
        <f t="shared" si="31"/>
        <v>13.364341731411409</v>
      </c>
      <c r="F419" s="190" t="str">
        <f t="shared" si="26"/>
        <v/>
      </c>
      <c r="H419" t="str">
        <f t="shared" si="29"/>
        <v/>
      </c>
      <c r="I419" s="190" t="str">
        <f t="shared" si="28"/>
        <v/>
      </c>
    </row>
    <row r="420" spans="1:9">
      <c r="A420">
        <v>417</v>
      </c>
      <c r="B420" s="46">
        <v>45191</v>
      </c>
      <c r="C420" s="169">
        <v>24.269787983410474</v>
      </c>
      <c r="D420" s="169">
        <v>20.220393285105605</v>
      </c>
      <c r="E420" s="169">
        <f t="shared" si="31"/>
        <v>20.220393285105605</v>
      </c>
      <c r="F420" s="190" t="str">
        <f t="shared" si="26"/>
        <v/>
      </c>
      <c r="H420" t="str">
        <f t="shared" si="29"/>
        <v/>
      </c>
      <c r="I420" s="190" t="str">
        <f t="shared" si="28"/>
        <v/>
      </c>
    </row>
    <row r="421" spans="1:9">
      <c r="A421">
        <v>418</v>
      </c>
      <c r="B421" s="46">
        <v>45192</v>
      </c>
      <c r="C421" s="169">
        <v>17.486814947411407</v>
      </c>
      <c r="D421" s="169">
        <v>20.220393285105605</v>
      </c>
      <c r="E421" s="169">
        <f t="shared" si="31"/>
        <v>17.486814947411407</v>
      </c>
      <c r="F421" s="190" t="str">
        <f t="shared" si="26"/>
        <v/>
      </c>
      <c r="H421" t="str">
        <f t="shared" si="29"/>
        <v/>
      </c>
      <c r="I421" s="190" t="str">
        <f t="shared" si="28"/>
        <v/>
      </c>
    </row>
    <row r="422" spans="1:9">
      <c r="A422">
        <v>419</v>
      </c>
      <c r="B422" s="46">
        <v>45193</v>
      </c>
      <c r="C422" s="169">
        <v>16.463663575408614</v>
      </c>
      <c r="D422" s="169">
        <v>20.220393285105605</v>
      </c>
      <c r="E422" s="169">
        <f t="shared" si="31"/>
        <v>16.463663575408614</v>
      </c>
      <c r="F422" s="190" t="str">
        <f t="shared" si="26"/>
        <v/>
      </c>
      <c r="H422" t="str">
        <f t="shared" si="29"/>
        <v/>
      </c>
      <c r="I422" s="190" t="str">
        <f t="shared" si="28"/>
        <v/>
      </c>
    </row>
    <row r="423" spans="1:9">
      <c r="A423">
        <v>420</v>
      </c>
      <c r="B423" s="46">
        <v>45194</v>
      </c>
      <c r="C423" s="169">
        <v>32.121659671412338</v>
      </c>
      <c r="D423" s="169">
        <v>20.220393285105605</v>
      </c>
      <c r="E423" s="169">
        <f t="shared" si="31"/>
        <v>20.220393285105605</v>
      </c>
      <c r="F423" s="190" t="str">
        <f t="shared" si="26"/>
        <v/>
      </c>
      <c r="H423" t="str">
        <f t="shared" si="29"/>
        <v/>
      </c>
      <c r="I423" s="190" t="str">
        <f t="shared" si="28"/>
        <v/>
      </c>
    </row>
    <row r="424" spans="1:9">
      <c r="A424">
        <v>421</v>
      </c>
      <c r="B424" s="46">
        <v>45195</v>
      </c>
      <c r="C424" s="169">
        <v>33.959315899409546</v>
      </c>
      <c r="D424" s="169">
        <v>20.220393285105605</v>
      </c>
      <c r="E424" s="169">
        <f t="shared" si="31"/>
        <v>20.220393285105605</v>
      </c>
      <c r="F424" s="190" t="str">
        <f t="shared" si="26"/>
        <v/>
      </c>
      <c r="H424" t="str">
        <f t="shared" si="29"/>
        <v/>
      </c>
      <c r="I424" s="190" t="str">
        <f t="shared" si="28"/>
        <v/>
      </c>
    </row>
    <row r="425" spans="1:9">
      <c r="A425">
        <v>422</v>
      </c>
      <c r="B425" s="46">
        <v>45196</v>
      </c>
      <c r="C425" s="169">
        <v>20.924745369558106</v>
      </c>
      <c r="D425" s="169">
        <v>20.220393285105605</v>
      </c>
      <c r="E425" s="169">
        <f t="shared" si="31"/>
        <v>20.220393285105605</v>
      </c>
      <c r="F425" s="190" t="str">
        <f t="shared" si="26"/>
        <v/>
      </c>
      <c r="H425" t="str">
        <f t="shared" si="29"/>
        <v/>
      </c>
      <c r="I425" s="190" t="str">
        <f t="shared" si="28"/>
        <v/>
      </c>
    </row>
    <row r="426" spans="1:9">
      <c r="A426">
        <v>423</v>
      </c>
      <c r="B426" s="46">
        <v>45197</v>
      </c>
      <c r="C426" s="169">
        <v>18.354848873559042</v>
      </c>
      <c r="D426" s="169">
        <v>20.220393285105605</v>
      </c>
      <c r="E426" s="169">
        <f t="shared" si="31"/>
        <v>18.354848873559042</v>
      </c>
      <c r="F426" s="190" t="str">
        <f t="shared" si="26"/>
        <v/>
      </c>
      <c r="H426" t="str">
        <f t="shared" si="29"/>
        <v/>
      </c>
      <c r="I426" s="190" t="str">
        <f t="shared" si="28"/>
        <v/>
      </c>
    </row>
    <row r="427" spans="1:9">
      <c r="A427">
        <v>424</v>
      </c>
      <c r="B427" s="46">
        <v>45198</v>
      </c>
      <c r="C427" s="169">
        <v>20.153751989558106</v>
      </c>
      <c r="D427" s="169">
        <v>20.220393285105605</v>
      </c>
      <c r="E427" s="169">
        <f t="shared" si="31"/>
        <v>20.153751989558106</v>
      </c>
      <c r="F427" s="190" t="str">
        <f t="shared" si="26"/>
        <v/>
      </c>
      <c r="H427" t="str">
        <f t="shared" si="29"/>
        <v/>
      </c>
      <c r="I427" s="190" t="str">
        <f t="shared" si="28"/>
        <v/>
      </c>
    </row>
    <row r="428" spans="1:9">
      <c r="A428">
        <v>425</v>
      </c>
      <c r="B428" s="46">
        <v>45199</v>
      </c>
      <c r="C428" s="169">
        <v>4.0966366895590403</v>
      </c>
      <c r="D428" s="169">
        <v>20.220393285105605</v>
      </c>
      <c r="E428" s="169">
        <f t="shared" si="31"/>
        <v>4.0966366895590403</v>
      </c>
      <c r="F428" s="190" t="str">
        <f t="shared" si="26"/>
        <v/>
      </c>
      <c r="H428" t="str">
        <f t="shared" si="29"/>
        <v/>
      </c>
      <c r="I428" s="190" t="str">
        <f t="shared" si="28"/>
        <v/>
      </c>
    </row>
    <row r="429" spans="1:9">
      <c r="A429">
        <v>426</v>
      </c>
      <c r="B429" s="46">
        <v>45200</v>
      </c>
      <c r="C429" s="169">
        <v>2.1574244495590391</v>
      </c>
      <c r="D429" s="169">
        <v>40.400211353346023</v>
      </c>
      <c r="E429" s="169">
        <f t="shared" si="31"/>
        <v>2.1574244495590391</v>
      </c>
      <c r="F429" s="190" t="str">
        <f t="shared" si="26"/>
        <v/>
      </c>
      <c r="H429" t="str">
        <f t="shared" si="29"/>
        <v/>
      </c>
      <c r="I429" s="190" t="str">
        <f t="shared" si="28"/>
        <v/>
      </c>
    </row>
    <row r="430" spans="1:9">
      <c r="A430">
        <v>427</v>
      </c>
      <c r="B430" s="46">
        <v>45201</v>
      </c>
      <c r="C430" s="169">
        <v>0.98753413755810837</v>
      </c>
      <c r="D430" s="169">
        <v>40.400211353346023</v>
      </c>
      <c r="E430" s="169">
        <f t="shared" si="31"/>
        <v>0.98753413755810837</v>
      </c>
      <c r="F430" s="190" t="str">
        <f t="shared" si="26"/>
        <v/>
      </c>
      <c r="H430" t="str">
        <f t="shared" si="29"/>
        <v/>
      </c>
      <c r="I430" s="190" t="str">
        <f t="shared" si="28"/>
        <v/>
      </c>
    </row>
    <row r="431" spans="1:9">
      <c r="A431">
        <v>428</v>
      </c>
      <c r="B431" s="46">
        <v>45202</v>
      </c>
      <c r="C431" s="169">
        <v>3.2331491695590411</v>
      </c>
      <c r="D431" s="169">
        <v>40.400211353346023</v>
      </c>
      <c r="E431" s="169">
        <f t="shared" si="31"/>
        <v>3.2331491695590411</v>
      </c>
      <c r="F431" s="190" t="str">
        <f t="shared" si="26"/>
        <v/>
      </c>
      <c r="H431" t="str">
        <f t="shared" si="29"/>
        <v/>
      </c>
      <c r="I431" s="190" t="str">
        <f t="shared" si="28"/>
        <v/>
      </c>
    </row>
    <row r="432" spans="1:9">
      <c r="A432">
        <v>429</v>
      </c>
      <c r="B432" s="46">
        <v>45203</v>
      </c>
      <c r="C432" s="169">
        <v>7.7389653218427084</v>
      </c>
      <c r="D432" s="169">
        <v>40.400211353346023</v>
      </c>
      <c r="E432" s="169">
        <f t="shared" si="31"/>
        <v>7.7389653218427084</v>
      </c>
      <c r="F432" s="190" t="str">
        <f t="shared" si="26"/>
        <v/>
      </c>
      <c r="H432" t="str">
        <f t="shared" si="29"/>
        <v/>
      </c>
      <c r="I432" s="190" t="str">
        <f t="shared" si="28"/>
        <v/>
      </c>
    </row>
    <row r="433" spans="1:9">
      <c r="A433">
        <v>430</v>
      </c>
      <c r="B433" s="46">
        <v>45204</v>
      </c>
      <c r="C433" s="169">
        <v>18.862793646844569</v>
      </c>
      <c r="D433" s="169">
        <v>40.400211353346023</v>
      </c>
      <c r="E433" s="169">
        <f t="shared" si="31"/>
        <v>18.862793646844569</v>
      </c>
      <c r="F433" s="190" t="str">
        <f t="shared" si="26"/>
        <v/>
      </c>
      <c r="H433" t="str">
        <f t="shared" si="29"/>
        <v/>
      </c>
      <c r="I433" s="190" t="str">
        <f t="shared" si="28"/>
        <v/>
      </c>
    </row>
    <row r="434" spans="1:9">
      <c r="A434">
        <v>431</v>
      </c>
      <c r="B434" s="46">
        <v>45205</v>
      </c>
      <c r="C434" s="169">
        <v>21.645349225843638</v>
      </c>
      <c r="D434" s="169">
        <v>40.400211353346023</v>
      </c>
      <c r="E434" s="169">
        <f t="shared" si="31"/>
        <v>21.645349225843638</v>
      </c>
      <c r="F434" s="190" t="str">
        <f t="shared" si="26"/>
        <v/>
      </c>
      <c r="H434" t="str">
        <f t="shared" si="29"/>
        <v/>
      </c>
      <c r="I434" s="190" t="str">
        <f t="shared" si="28"/>
        <v/>
      </c>
    </row>
    <row r="435" spans="1:9">
      <c r="A435">
        <v>432</v>
      </c>
      <c r="B435" s="46">
        <v>45206</v>
      </c>
      <c r="C435" s="169">
        <v>4.6479343218445717</v>
      </c>
      <c r="D435" s="169">
        <v>40.400211353346023</v>
      </c>
      <c r="E435" s="169">
        <f t="shared" si="31"/>
        <v>4.6479343218445717</v>
      </c>
      <c r="F435" s="190" t="str">
        <f t="shared" si="26"/>
        <v/>
      </c>
      <c r="H435" t="str">
        <f t="shared" si="29"/>
        <v/>
      </c>
      <c r="I435" s="190" t="str">
        <f t="shared" si="28"/>
        <v/>
      </c>
    </row>
    <row r="436" spans="1:9">
      <c r="A436">
        <v>433</v>
      </c>
      <c r="B436" s="46">
        <v>45207</v>
      </c>
      <c r="C436" s="169">
        <v>2.9888472828436425</v>
      </c>
      <c r="D436" s="169">
        <v>40.400211353346023</v>
      </c>
      <c r="E436" s="169">
        <f t="shared" si="31"/>
        <v>2.9888472828436425</v>
      </c>
      <c r="F436" s="190" t="str">
        <f t="shared" si="26"/>
        <v/>
      </c>
      <c r="H436" t="str">
        <f t="shared" si="29"/>
        <v/>
      </c>
      <c r="I436" s="190" t="str">
        <f t="shared" si="28"/>
        <v/>
      </c>
    </row>
    <row r="437" spans="1:9">
      <c r="A437">
        <v>434</v>
      </c>
      <c r="B437" s="46">
        <v>45208</v>
      </c>
      <c r="C437" s="169">
        <v>22.058485284844572</v>
      </c>
      <c r="D437" s="169">
        <v>40.400211353346023</v>
      </c>
      <c r="E437" s="169">
        <f t="shared" si="31"/>
        <v>22.058485284844572</v>
      </c>
      <c r="F437" s="190" t="str">
        <f t="shared" si="26"/>
        <v/>
      </c>
      <c r="H437" t="str">
        <f t="shared" si="29"/>
        <v/>
      </c>
      <c r="I437" s="190" t="str">
        <f t="shared" si="28"/>
        <v/>
      </c>
    </row>
    <row r="438" spans="1:9">
      <c r="A438">
        <v>435</v>
      </c>
      <c r="B438" s="46">
        <v>45209</v>
      </c>
      <c r="C438" s="169">
        <v>23.826062561843639</v>
      </c>
      <c r="D438" s="169">
        <v>40.400211353346023</v>
      </c>
      <c r="E438" s="169">
        <f t="shared" si="31"/>
        <v>23.826062561843639</v>
      </c>
      <c r="F438" s="190" t="str">
        <f t="shared" si="26"/>
        <v/>
      </c>
      <c r="H438" t="str">
        <f t="shared" si="29"/>
        <v/>
      </c>
      <c r="I438" s="190" t="str">
        <f t="shared" si="28"/>
        <v/>
      </c>
    </row>
    <row r="439" spans="1:9">
      <c r="A439">
        <v>436</v>
      </c>
      <c r="B439" s="46">
        <v>45210</v>
      </c>
      <c r="C439" s="169">
        <v>16.235678536526954</v>
      </c>
      <c r="D439" s="169">
        <v>40.400211353346023</v>
      </c>
      <c r="E439" s="169">
        <f t="shared" si="31"/>
        <v>16.235678536526954</v>
      </c>
      <c r="F439" s="190" t="str">
        <f t="shared" si="26"/>
        <v/>
      </c>
      <c r="H439" t="str">
        <f t="shared" si="29"/>
        <v/>
      </c>
      <c r="I439" s="190" t="str">
        <f t="shared" si="28"/>
        <v/>
      </c>
    </row>
    <row r="440" spans="1:9">
      <c r="A440">
        <v>437</v>
      </c>
      <c r="B440" s="46">
        <v>45211</v>
      </c>
      <c r="C440" s="169">
        <v>8.2451969895250876</v>
      </c>
      <c r="D440" s="169">
        <v>40.400211353346023</v>
      </c>
      <c r="E440" s="169">
        <f t="shared" si="31"/>
        <v>8.2451969895250876</v>
      </c>
      <c r="F440" s="190" t="str">
        <f t="shared" si="26"/>
        <v/>
      </c>
      <c r="H440" t="str">
        <f t="shared" si="29"/>
        <v/>
      </c>
      <c r="I440" s="190" t="str">
        <f t="shared" si="28"/>
        <v/>
      </c>
    </row>
    <row r="441" spans="1:9">
      <c r="A441">
        <v>438</v>
      </c>
      <c r="B441" s="46">
        <v>45212</v>
      </c>
      <c r="C441" s="169">
        <v>3.3181902715278846</v>
      </c>
      <c r="D441" s="169">
        <v>40.400211353346023</v>
      </c>
      <c r="E441" s="169">
        <f t="shared" si="31"/>
        <v>3.3181902715278846</v>
      </c>
      <c r="F441" s="190" t="str">
        <f t="shared" si="26"/>
        <v/>
      </c>
      <c r="H441" t="str">
        <f t="shared" si="29"/>
        <v/>
      </c>
      <c r="I441" s="190" t="str">
        <f t="shared" si="28"/>
        <v/>
      </c>
    </row>
    <row r="442" spans="1:9">
      <c r="A442">
        <v>439</v>
      </c>
      <c r="B442" s="46">
        <v>45213</v>
      </c>
      <c r="C442" s="169">
        <v>11.156382864526954</v>
      </c>
      <c r="D442" s="169">
        <v>40.400211353346023</v>
      </c>
      <c r="E442" s="169">
        <f t="shared" si="31"/>
        <v>11.156382864526954</v>
      </c>
      <c r="F442" s="190" t="str">
        <f t="shared" si="26"/>
        <v/>
      </c>
      <c r="H442" t="str">
        <f t="shared" si="29"/>
        <v/>
      </c>
      <c r="I442" s="190" t="str">
        <f t="shared" si="28"/>
        <v/>
      </c>
    </row>
    <row r="443" spans="1:9">
      <c r="A443">
        <v>440</v>
      </c>
      <c r="B443" s="46">
        <v>45214</v>
      </c>
      <c r="C443" s="169">
        <v>4.9460030605269498</v>
      </c>
      <c r="D443" s="169">
        <v>40.400211353346023</v>
      </c>
      <c r="E443" s="169">
        <f t="shared" si="31"/>
        <v>4.9460030605269498</v>
      </c>
      <c r="F443" s="190" t="str">
        <f t="shared" si="26"/>
        <v>O</v>
      </c>
      <c r="G443" s="191">
        <f>IF(DAY(B443)=15,D443,"")</f>
        <v>40.400211353346023</v>
      </c>
      <c r="H443" t="str">
        <f t="shared" si="29"/>
        <v/>
      </c>
      <c r="I443" s="190" t="str">
        <f t="shared" si="28"/>
        <v>O</v>
      </c>
    </row>
    <row r="444" spans="1:9">
      <c r="A444">
        <v>441</v>
      </c>
      <c r="B444" s="46">
        <v>45215</v>
      </c>
      <c r="C444" s="169">
        <v>27.063808200526953</v>
      </c>
      <c r="D444" s="169">
        <v>40.400211353346023</v>
      </c>
      <c r="E444" s="169">
        <f t="shared" si="31"/>
        <v>27.063808200526953</v>
      </c>
      <c r="F444" s="190" t="str">
        <f t="shared" si="26"/>
        <v/>
      </c>
      <c r="H444" t="str">
        <f t="shared" si="29"/>
        <v/>
      </c>
      <c r="I444" s="190" t="str">
        <f t="shared" si="28"/>
        <v/>
      </c>
    </row>
    <row r="445" spans="1:9">
      <c r="A445">
        <v>442</v>
      </c>
      <c r="B445" s="46">
        <v>45216</v>
      </c>
      <c r="C445" s="169">
        <v>4.8549849325269534</v>
      </c>
      <c r="D445" s="169">
        <v>40.400211353346023</v>
      </c>
      <c r="E445" s="169">
        <f t="shared" si="31"/>
        <v>4.8549849325269534</v>
      </c>
      <c r="F445" s="190" t="str">
        <f t="shared" si="26"/>
        <v/>
      </c>
      <c r="H445" t="str">
        <f t="shared" si="29"/>
        <v/>
      </c>
      <c r="I445" s="190" t="str">
        <f t="shared" si="28"/>
        <v/>
      </c>
    </row>
    <row r="446" spans="1:9">
      <c r="A446">
        <v>443</v>
      </c>
      <c r="B446" s="46">
        <v>45217</v>
      </c>
      <c r="C446" s="169">
        <v>69.455240732977401</v>
      </c>
      <c r="D446" s="169">
        <v>40.400211353346023</v>
      </c>
      <c r="E446" s="169">
        <f t="shared" si="31"/>
        <v>40.400211353346023</v>
      </c>
      <c r="F446" s="190" t="str">
        <f t="shared" si="26"/>
        <v/>
      </c>
      <c r="H446" t="str">
        <f t="shared" si="29"/>
        <v/>
      </c>
      <c r="I446" s="190" t="str">
        <f t="shared" si="28"/>
        <v/>
      </c>
    </row>
    <row r="447" spans="1:9">
      <c r="A447">
        <v>444</v>
      </c>
      <c r="B447" s="46">
        <v>45218</v>
      </c>
      <c r="C447" s="169">
        <v>77.001288715978347</v>
      </c>
      <c r="D447" s="169">
        <v>40.400211353346023</v>
      </c>
      <c r="E447" s="169">
        <f t="shared" si="31"/>
        <v>40.400211353346023</v>
      </c>
      <c r="F447" s="190" t="str">
        <f t="shared" si="26"/>
        <v/>
      </c>
      <c r="H447" t="str">
        <f t="shared" si="29"/>
        <v/>
      </c>
      <c r="I447" s="190" t="str">
        <f t="shared" si="28"/>
        <v/>
      </c>
    </row>
    <row r="448" spans="1:9">
      <c r="A448">
        <v>445</v>
      </c>
      <c r="B448" s="46">
        <v>45219</v>
      </c>
      <c r="C448" s="169">
        <v>88.83209940097926</v>
      </c>
      <c r="D448" s="169">
        <v>40.400211353346023</v>
      </c>
      <c r="E448" s="169">
        <f t="shared" si="31"/>
        <v>40.400211353346023</v>
      </c>
      <c r="F448" s="190" t="str">
        <f t="shared" si="26"/>
        <v/>
      </c>
      <c r="H448" t="str">
        <f t="shared" si="29"/>
        <v/>
      </c>
      <c r="I448" s="190" t="str">
        <f t="shared" si="28"/>
        <v/>
      </c>
    </row>
    <row r="449" spans="1:9">
      <c r="A449">
        <v>446</v>
      </c>
      <c r="B449" s="46">
        <v>45220</v>
      </c>
      <c r="C449" s="169">
        <v>94.972363856979271</v>
      </c>
      <c r="D449" s="169">
        <v>40.400211353346023</v>
      </c>
      <c r="E449" s="169">
        <f t="shared" si="31"/>
        <v>40.400211353346023</v>
      </c>
      <c r="F449" s="190" t="str">
        <f t="shared" si="26"/>
        <v/>
      </c>
      <c r="H449" t="str">
        <f t="shared" si="29"/>
        <v/>
      </c>
      <c r="I449" s="190" t="str">
        <f t="shared" si="28"/>
        <v/>
      </c>
    </row>
    <row r="450" spans="1:9">
      <c r="A450">
        <v>447</v>
      </c>
      <c r="B450" s="46">
        <v>45221</v>
      </c>
      <c r="C450" s="169">
        <v>103.3175379489774</v>
      </c>
      <c r="D450" s="169">
        <v>40.400211353346023</v>
      </c>
      <c r="E450" s="169">
        <f t="shared" si="31"/>
        <v>40.400211353346023</v>
      </c>
      <c r="F450" s="190" t="str">
        <f t="shared" si="26"/>
        <v/>
      </c>
      <c r="H450" t="str">
        <f t="shared" si="29"/>
        <v/>
      </c>
      <c r="I450" s="190" t="str">
        <f t="shared" si="28"/>
        <v/>
      </c>
    </row>
    <row r="451" spans="1:9">
      <c r="A451">
        <v>448</v>
      </c>
      <c r="B451" s="46">
        <v>45222</v>
      </c>
      <c r="C451" s="169">
        <v>121.91762867297928</v>
      </c>
      <c r="D451" s="169">
        <v>40.400211353346023</v>
      </c>
      <c r="E451" s="169">
        <f t="shared" si="31"/>
        <v>40.400211353346023</v>
      </c>
      <c r="F451" s="190" t="str">
        <f t="shared" ref="F451:F514" si="32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29"/>
        <v/>
      </c>
      <c r="I451" s="190" t="str">
        <f t="shared" si="28"/>
        <v/>
      </c>
    </row>
    <row r="452" spans="1:9">
      <c r="A452">
        <v>449</v>
      </c>
      <c r="B452" s="46">
        <v>45223</v>
      </c>
      <c r="C452" s="169">
        <v>99.73702340097833</v>
      </c>
      <c r="D452" s="169">
        <v>40.400211353346023</v>
      </c>
      <c r="E452" s="169">
        <f t="shared" si="31"/>
        <v>40.400211353346023</v>
      </c>
      <c r="F452" s="190" t="str">
        <f t="shared" si="32"/>
        <v/>
      </c>
      <c r="H452" t="str">
        <f t="shared" si="29"/>
        <v/>
      </c>
      <c r="I452" s="190" t="str">
        <f t="shared" ref="I452:I515" si="33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45224</v>
      </c>
      <c r="C453" s="169">
        <v>153.55247943682235</v>
      </c>
      <c r="D453" s="169">
        <v>40.400211353346023</v>
      </c>
      <c r="E453" s="169">
        <f t="shared" si="31"/>
        <v>40.400211353346023</v>
      </c>
      <c r="F453" s="190" t="str">
        <f t="shared" si="32"/>
        <v/>
      </c>
      <c r="H453" t="str">
        <f t="shared" ref="H453:H516" si="34">IF(MONTH(B453)=1,IF(DAY(B453)=1,YEAR(B453),""),"")</f>
        <v/>
      </c>
      <c r="I453" s="190" t="str">
        <f t="shared" si="33"/>
        <v/>
      </c>
    </row>
    <row r="454" spans="1:9">
      <c r="A454">
        <v>451</v>
      </c>
      <c r="B454" s="46">
        <v>45225</v>
      </c>
      <c r="C454" s="169">
        <v>159.44098339982142</v>
      </c>
      <c r="D454" s="169">
        <v>40.400211353346023</v>
      </c>
      <c r="E454" s="169">
        <f t="shared" si="31"/>
        <v>40.400211353346023</v>
      </c>
      <c r="F454" s="190" t="str">
        <f t="shared" si="32"/>
        <v/>
      </c>
      <c r="H454" t="str">
        <f t="shared" si="34"/>
        <v/>
      </c>
      <c r="I454" s="190" t="str">
        <f t="shared" si="33"/>
        <v/>
      </c>
    </row>
    <row r="455" spans="1:9">
      <c r="A455">
        <v>452</v>
      </c>
      <c r="B455" s="46">
        <v>45226</v>
      </c>
      <c r="C455" s="169">
        <v>171.62040610182234</v>
      </c>
      <c r="D455" s="169">
        <v>40.400211353346023</v>
      </c>
      <c r="E455" s="169">
        <f t="shared" si="31"/>
        <v>40.400211353346023</v>
      </c>
      <c r="F455" s="190" t="str">
        <f t="shared" si="32"/>
        <v/>
      </c>
      <c r="H455" t="str">
        <f t="shared" si="34"/>
        <v/>
      </c>
      <c r="I455" s="190" t="str">
        <f t="shared" si="33"/>
        <v/>
      </c>
    </row>
    <row r="456" spans="1:9">
      <c r="A456">
        <v>453</v>
      </c>
      <c r="B456" s="46">
        <v>45227</v>
      </c>
      <c r="C456" s="169">
        <v>165.84324548382139</v>
      </c>
      <c r="D456" s="169">
        <v>40.400211353346023</v>
      </c>
      <c r="E456" s="169">
        <f t="shared" si="31"/>
        <v>40.400211353346023</v>
      </c>
      <c r="F456" s="190" t="str">
        <f t="shared" si="32"/>
        <v/>
      </c>
      <c r="H456" t="str">
        <f t="shared" si="34"/>
        <v/>
      </c>
      <c r="I456" s="190" t="str">
        <f t="shared" si="33"/>
        <v/>
      </c>
    </row>
    <row r="457" spans="1:9">
      <c r="A457">
        <v>454</v>
      </c>
      <c r="B457" s="46">
        <v>45228</v>
      </c>
      <c r="C457" s="169">
        <v>176.63126728882233</v>
      </c>
      <c r="D457" s="169">
        <v>40.400211353346023</v>
      </c>
      <c r="E457" s="169">
        <f t="shared" si="31"/>
        <v>40.400211353346023</v>
      </c>
      <c r="F457" s="190" t="str">
        <f t="shared" si="32"/>
        <v/>
      </c>
      <c r="H457" t="str">
        <f t="shared" si="34"/>
        <v/>
      </c>
      <c r="I457" s="190" t="str">
        <f t="shared" si="33"/>
        <v/>
      </c>
    </row>
    <row r="458" spans="1:9">
      <c r="A458">
        <v>455</v>
      </c>
      <c r="B458" s="46">
        <v>45229</v>
      </c>
      <c r="C458" s="169">
        <v>177.60259101782233</v>
      </c>
      <c r="D458" s="169">
        <v>40.400211353346023</v>
      </c>
      <c r="E458" s="169">
        <f t="shared" si="31"/>
        <v>40.400211353346023</v>
      </c>
      <c r="F458" s="190" t="str">
        <f t="shared" si="32"/>
        <v/>
      </c>
      <c r="H458" t="str">
        <f t="shared" si="34"/>
        <v/>
      </c>
      <c r="I458" s="190" t="str">
        <f t="shared" si="33"/>
        <v/>
      </c>
    </row>
    <row r="459" spans="1:9">
      <c r="A459">
        <v>456</v>
      </c>
      <c r="B459" s="46">
        <v>45230</v>
      </c>
      <c r="C459" s="169">
        <v>217.85814162782046</v>
      </c>
      <c r="D459" s="169">
        <v>40.400211353346023</v>
      </c>
      <c r="E459" s="169">
        <f t="shared" si="31"/>
        <v>40.400211353346023</v>
      </c>
      <c r="F459" s="190" t="str">
        <f t="shared" si="32"/>
        <v/>
      </c>
      <c r="H459" t="str">
        <f t="shared" si="34"/>
        <v/>
      </c>
      <c r="I459" s="190" t="str">
        <f t="shared" si="33"/>
        <v/>
      </c>
    </row>
    <row r="460" spans="1:9">
      <c r="A460">
        <v>457</v>
      </c>
      <c r="B460" s="46">
        <v>45231</v>
      </c>
      <c r="C460" s="169">
        <v>252.3652375318982</v>
      </c>
      <c r="D460" s="169">
        <v>80.938788836501317</v>
      </c>
      <c r="E460" s="169">
        <f t="shared" si="31"/>
        <v>80.938788836501317</v>
      </c>
      <c r="F460" s="190" t="str">
        <f t="shared" si="32"/>
        <v/>
      </c>
      <c r="H460" t="str">
        <f t="shared" si="34"/>
        <v/>
      </c>
      <c r="I460" s="190" t="str">
        <f t="shared" si="33"/>
        <v/>
      </c>
    </row>
    <row r="461" spans="1:9">
      <c r="A461">
        <v>458</v>
      </c>
      <c r="B461" s="46">
        <v>45232</v>
      </c>
      <c r="C461" s="169">
        <v>252.86147348389821</v>
      </c>
      <c r="D461" s="169">
        <v>80.938788836501317</v>
      </c>
      <c r="E461" s="169">
        <f t="shared" si="31"/>
        <v>80.938788836501317</v>
      </c>
      <c r="F461" s="190" t="str">
        <f t="shared" si="32"/>
        <v/>
      </c>
      <c r="H461" t="str">
        <f t="shared" si="34"/>
        <v/>
      </c>
      <c r="I461" s="190" t="str">
        <f t="shared" si="33"/>
        <v/>
      </c>
    </row>
    <row r="462" spans="1:9">
      <c r="A462">
        <v>459</v>
      </c>
      <c r="B462" s="46">
        <v>45233</v>
      </c>
      <c r="C462" s="169">
        <v>262.53834228789816</v>
      </c>
      <c r="D462" s="169">
        <v>80.938788836501317</v>
      </c>
      <c r="E462" s="169">
        <f t="shared" si="31"/>
        <v>80.938788836501317</v>
      </c>
      <c r="F462" s="190" t="str">
        <f t="shared" si="32"/>
        <v/>
      </c>
      <c r="H462" t="str">
        <f t="shared" si="34"/>
        <v/>
      </c>
      <c r="I462" s="190" t="str">
        <f t="shared" si="33"/>
        <v/>
      </c>
    </row>
    <row r="463" spans="1:9">
      <c r="A463">
        <v>460</v>
      </c>
      <c r="B463" s="46">
        <v>45234</v>
      </c>
      <c r="C463" s="169">
        <v>260.09934461189818</v>
      </c>
      <c r="D463" s="169">
        <v>80.938788836501317</v>
      </c>
      <c r="E463" s="169">
        <f t="shared" ref="E463:E526" si="35">IF(C463&lt;D463,C463,D463)</f>
        <v>80.938788836501317</v>
      </c>
      <c r="F463" s="190" t="str">
        <f t="shared" si="32"/>
        <v/>
      </c>
      <c r="H463" t="str">
        <f t="shared" si="34"/>
        <v/>
      </c>
      <c r="I463" s="190" t="str">
        <f t="shared" si="33"/>
        <v/>
      </c>
    </row>
    <row r="464" spans="1:9">
      <c r="A464">
        <v>461</v>
      </c>
      <c r="B464" s="46">
        <v>45235</v>
      </c>
      <c r="C464" s="169">
        <v>259.23785464389914</v>
      </c>
      <c r="D464" s="169">
        <v>80.938788836501317</v>
      </c>
      <c r="E464" s="169">
        <f t="shared" si="35"/>
        <v>80.938788836501317</v>
      </c>
      <c r="F464" s="190" t="str">
        <f t="shared" si="32"/>
        <v/>
      </c>
      <c r="H464" t="str">
        <f t="shared" si="34"/>
        <v/>
      </c>
      <c r="I464" s="190" t="str">
        <f t="shared" si="33"/>
        <v/>
      </c>
    </row>
    <row r="465" spans="1:9">
      <c r="A465">
        <v>462</v>
      </c>
      <c r="B465" s="46">
        <v>45236</v>
      </c>
      <c r="C465" s="169">
        <v>270.59388865289725</v>
      </c>
      <c r="D465" s="169">
        <v>80.938788836501317</v>
      </c>
      <c r="E465" s="169">
        <f t="shared" si="35"/>
        <v>80.938788836501317</v>
      </c>
      <c r="F465" s="190" t="str">
        <f t="shared" si="32"/>
        <v/>
      </c>
      <c r="H465" t="str">
        <f t="shared" si="34"/>
        <v/>
      </c>
      <c r="I465" s="190" t="str">
        <f t="shared" si="33"/>
        <v/>
      </c>
    </row>
    <row r="466" spans="1:9">
      <c r="A466">
        <v>463</v>
      </c>
      <c r="B466" s="46">
        <v>45237</v>
      </c>
      <c r="C466" s="169">
        <v>287.0780279698991</v>
      </c>
      <c r="D466" s="169">
        <v>80.938788836501317</v>
      </c>
      <c r="E466" s="169">
        <f t="shared" si="35"/>
        <v>80.938788836501317</v>
      </c>
      <c r="F466" s="190" t="str">
        <f t="shared" si="32"/>
        <v/>
      </c>
      <c r="H466" t="str">
        <f t="shared" si="34"/>
        <v/>
      </c>
      <c r="I466" s="190" t="str">
        <f t="shared" si="33"/>
        <v/>
      </c>
    </row>
    <row r="467" spans="1:9">
      <c r="A467">
        <v>464</v>
      </c>
      <c r="B467" s="46">
        <v>45238</v>
      </c>
      <c r="C467" s="169">
        <v>200.31608127970352</v>
      </c>
      <c r="D467" s="169">
        <v>80.938788836501317</v>
      </c>
      <c r="E467" s="169">
        <f t="shared" si="35"/>
        <v>80.938788836501317</v>
      </c>
      <c r="F467" s="190" t="str">
        <f t="shared" si="32"/>
        <v/>
      </c>
      <c r="H467" t="str">
        <f t="shared" si="34"/>
        <v/>
      </c>
      <c r="I467" s="190" t="str">
        <f t="shared" si="33"/>
        <v/>
      </c>
    </row>
    <row r="468" spans="1:9">
      <c r="A468">
        <v>465</v>
      </c>
      <c r="B468" s="46">
        <v>45239</v>
      </c>
      <c r="C468" s="169">
        <v>191.21936201370164</v>
      </c>
      <c r="D468" s="169">
        <v>80.938788836501317</v>
      </c>
      <c r="E468" s="169">
        <f t="shared" si="35"/>
        <v>80.938788836501317</v>
      </c>
      <c r="F468" s="190" t="str">
        <f t="shared" si="32"/>
        <v/>
      </c>
      <c r="H468" t="str">
        <f t="shared" si="34"/>
        <v/>
      </c>
      <c r="I468" s="190" t="str">
        <f t="shared" si="33"/>
        <v/>
      </c>
    </row>
    <row r="469" spans="1:9">
      <c r="A469">
        <v>466</v>
      </c>
      <c r="B469" s="46">
        <v>45240</v>
      </c>
      <c r="C469" s="169">
        <v>188.97351986770164</v>
      </c>
      <c r="D469" s="169">
        <v>80.938788836501317</v>
      </c>
      <c r="E469" s="169">
        <f t="shared" si="35"/>
        <v>80.938788836501317</v>
      </c>
      <c r="F469" s="190" t="str">
        <f t="shared" si="32"/>
        <v/>
      </c>
      <c r="H469" t="str">
        <f t="shared" si="34"/>
        <v/>
      </c>
      <c r="I469" s="190" t="str">
        <f t="shared" si="33"/>
        <v/>
      </c>
    </row>
    <row r="470" spans="1:9">
      <c r="A470">
        <v>467</v>
      </c>
      <c r="B470" s="46">
        <v>45241</v>
      </c>
      <c r="C470" s="169">
        <v>163.9943349897035</v>
      </c>
      <c r="D470" s="169">
        <v>80.938788836501317</v>
      </c>
      <c r="E470" s="169">
        <f t="shared" si="35"/>
        <v>80.938788836501317</v>
      </c>
      <c r="F470" s="190" t="str">
        <f t="shared" si="32"/>
        <v/>
      </c>
      <c r="H470" t="str">
        <f t="shared" si="34"/>
        <v/>
      </c>
      <c r="I470" s="190" t="str">
        <f t="shared" si="33"/>
        <v/>
      </c>
    </row>
    <row r="471" spans="1:9">
      <c r="A471">
        <v>468</v>
      </c>
      <c r="B471" s="46">
        <v>45242</v>
      </c>
      <c r="C471" s="169">
        <v>170.23901479870352</v>
      </c>
      <c r="D471" s="169">
        <v>80.938788836501317</v>
      </c>
      <c r="E471" s="169">
        <f t="shared" si="35"/>
        <v>80.938788836501317</v>
      </c>
      <c r="F471" s="190" t="str">
        <f t="shared" si="32"/>
        <v/>
      </c>
      <c r="H471" t="str">
        <f t="shared" si="34"/>
        <v/>
      </c>
      <c r="I471" s="190" t="str">
        <f t="shared" si="33"/>
        <v/>
      </c>
    </row>
    <row r="472" spans="1:9">
      <c r="A472">
        <v>469</v>
      </c>
      <c r="B472" s="46">
        <v>45243</v>
      </c>
      <c r="C472" s="169">
        <v>185.73735072670354</v>
      </c>
      <c r="D472" s="169">
        <v>80.938788836501317</v>
      </c>
      <c r="E472" s="169">
        <f t="shared" si="35"/>
        <v>80.938788836501317</v>
      </c>
      <c r="F472" s="190" t="str">
        <f t="shared" si="32"/>
        <v/>
      </c>
      <c r="H472" t="str">
        <f t="shared" si="34"/>
        <v/>
      </c>
      <c r="I472" s="190" t="str">
        <f t="shared" si="33"/>
        <v/>
      </c>
    </row>
    <row r="473" spans="1:9">
      <c r="A473">
        <v>470</v>
      </c>
      <c r="B473" s="46">
        <v>45244</v>
      </c>
      <c r="C473" s="169">
        <v>194.28850073870166</v>
      </c>
      <c r="D473" s="169">
        <v>80.938788836501317</v>
      </c>
      <c r="E473" s="169">
        <f t="shared" si="35"/>
        <v>80.938788836501317</v>
      </c>
      <c r="F473" s="190" t="str">
        <f t="shared" si="32"/>
        <v/>
      </c>
      <c r="H473" t="str">
        <f t="shared" si="34"/>
        <v/>
      </c>
      <c r="I473" s="190" t="str">
        <f t="shared" si="33"/>
        <v/>
      </c>
    </row>
    <row r="474" spans="1:9">
      <c r="A474">
        <v>471</v>
      </c>
      <c r="B474" s="46">
        <v>45245</v>
      </c>
      <c r="C474" s="169">
        <v>136.17323427041907</v>
      </c>
      <c r="D474" s="169">
        <v>80.938788836501317</v>
      </c>
      <c r="E474" s="169">
        <f t="shared" si="35"/>
        <v>80.938788836501317</v>
      </c>
      <c r="F474" s="190" t="str">
        <f t="shared" si="32"/>
        <v>N</v>
      </c>
      <c r="G474" s="191">
        <f>IF(DAY(B474)=15,D474,"")</f>
        <v>80.938788836501317</v>
      </c>
      <c r="H474" t="str">
        <f t="shared" si="34"/>
        <v/>
      </c>
      <c r="I474" s="190" t="str">
        <f t="shared" si="33"/>
        <v>N</v>
      </c>
    </row>
    <row r="475" spans="1:9">
      <c r="A475">
        <v>472</v>
      </c>
      <c r="B475" s="46">
        <v>45246</v>
      </c>
      <c r="C475" s="169">
        <v>137.09973502641907</v>
      </c>
      <c r="D475" s="169">
        <v>80.938788836501317</v>
      </c>
      <c r="E475" s="169">
        <f t="shared" si="35"/>
        <v>80.938788836501317</v>
      </c>
      <c r="F475" s="190" t="str">
        <f t="shared" si="32"/>
        <v/>
      </c>
      <c r="H475" t="str">
        <f t="shared" si="34"/>
        <v/>
      </c>
      <c r="I475" s="190" t="str">
        <f t="shared" si="33"/>
        <v/>
      </c>
    </row>
    <row r="476" spans="1:9">
      <c r="A476">
        <v>473</v>
      </c>
      <c r="B476" s="46">
        <v>45247</v>
      </c>
      <c r="C476" s="169">
        <v>153.38900835041906</v>
      </c>
      <c r="D476" s="169">
        <v>80.938788836501317</v>
      </c>
      <c r="E476" s="169">
        <f t="shared" si="35"/>
        <v>80.938788836501317</v>
      </c>
      <c r="F476" s="190" t="str">
        <f t="shared" si="32"/>
        <v/>
      </c>
      <c r="H476" t="str">
        <f t="shared" si="34"/>
        <v/>
      </c>
      <c r="I476" s="190" t="str">
        <f t="shared" si="33"/>
        <v/>
      </c>
    </row>
    <row r="477" spans="1:9">
      <c r="A477">
        <v>474</v>
      </c>
      <c r="B477" s="46">
        <v>45248</v>
      </c>
      <c r="C477" s="169">
        <v>146.82716578242093</v>
      </c>
      <c r="D477" s="169">
        <v>80.938788836501317</v>
      </c>
      <c r="E477" s="169">
        <f t="shared" si="35"/>
        <v>80.938788836501317</v>
      </c>
      <c r="F477" s="190" t="str">
        <f t="shared" si="32"/>
        <v/>
      </c>
      <c r="H477" t="str">
        <f t="shared" si="34"/>
        <v/>
      </c>
      <c r="I477" s="190" t="str">
        <f t="shared" si="33"/>
        <v/>
      </c>
    </row>
    <row r="478" spans="1:9">
      <c r="A478">
        <v>475</v>
      </c>
      <c r="B478" s="46">
        <v>45249</v>
      </c>
      <c r="C478" s="169">
        <v>112.97007877041908</v>
      </c>
      <c r="D478" s="169">
        <v>80.938788836501317</v>
      </c>
      <c r="E478" s="169">
        <f t="shared" si="35"/>
        <v>80.938788836501317</v>
      </c>
      <c r="F478" s="190" t="str">
        <f t="shared" si="32"/>
        <v/>
      </c>
      <c r="H478" t="str">
        <f t="shared" si="34"/>
        <v/>
      </c>
      <c r="I478" s="190" t="str">
        <f t="shared" si="33"/>
        <v/>
      </c>
    </row>
    <row r="479" spans="1:9">
      <c r="A479">
        <v>476</v>
      </c>
      <c r="B479" s="46">
        <v>45250</v>
      </c>
      <c r="C479" s="169">
        <v>132.85493211441906</v>
      </c>
      <c r="D479" s="169">
        <v>80.938788836501317</v>
      </c>
      <c r="E479" s="169">
        <f t="shared" si="35"/>
        <v>80.938788836501317</v>
      </c>
      <c r="F479" s="190" t="str">
        <f t="shared" si="32"/>
        <v/>
      </c>
      <c r="H479" t="str">
        <f t="shared" si="34"/>
        <v/>
      </c>
      <c r="I479" s="190" t="str">
        <f t="shared" si="33"/>
        <v/>
      </c>
    </row>
    <row r="480" spans="1:9">
      <c r="A480">
        <v>477</v>
      </c>
      <c r="B480" s="46">
        <v>45251</v>
      </c>
      <c r="C480" s="169">
        <v>95.889306298420919</v>
      </c>
      <c r="D480" s="169">
        <v>80.938788836501317</v>
      </c>
      <c r="E480" s="169">
        <f t="shared" si="35"/>
        <v>80.938788836501317</v>
      </c>
      <c r="F480" s="190" t="str">
        <f t="shared" si="32"/>
        <v/>
      </c>
      <c r="H480" t="str">
        <f t="shared" si="34"/>
        <v/>
      </c>
      <c r="I480" s="190" t="str">
        <f t="shared" si="33"/>
        <v/>
      </c>
    </row>
    <row r="481" spans="1:9">
      <c r="A481">
        <v>478</v>
      </c>
      <c r="B481" s="46">
        <v>45252</v>
      </c>
      <c r="C481" s="169">
        <v>53.810678812797732</v>
      </c>
      <c r="D481" s="169">
        <v>80.938788836501317</v>
      </c>
      <c r="E481" s="169">
        <f t="shared" si="35"/>
        <v>53.810678812797732</v>
      </c>
      <c r="F481" s="190" t="str">
        <f t="shared" si="32"/>
        <v/>
      </c>
      <c r="H481" t="str">
        <f t="shared" si="34"/>
        <v/>
      </c>
      <c r="I481" s="190" t="str">
        <f t="shared" si="33"/>
        <v/>
      </c>
    </row>
    <row r="482" spans="1:9">
      <c r="A482">
        <v>479</v>
      </c>
      <c r="B482" s="46">
        <v>45253</v>
      </c>
      <c r="C482" s="169">
        <v>68.869514128795871</v>
      </c>
      <c r="D482" s="169">
        <v>80.938788836501317</v>
      </c>
      <c r="E482" s="169">
        <f t="shared" si="35"/>
        <v>68.869514128795871</v>
      </c>
      <c r="F482" s="190" t="str">
        <f t="shared" si="32"/>
        <v/>
      </c>
      <c r="H482" t="str">
        <f t="shared" si="34"/>
        <v/>
      </c>
      <c r="I482" s="190" t="str">
        <f t="shared" si="33"/>
        <v/>
      </c>
    </row>
    <row r="483" spans="1:9">
      <c r="A483">
        <v>480</v>
      </c>
      <c r="B483" s="46">
        <v>45254</v>
      </c>
      <c r="C483" s="169">
        <v>81.78898898879774</v>
      </c>
      <c r="D483" s="169">
        <v>80.938788836501317</v>
      </c>
      <c r="E483" s="169">
        <f t="shared" si="35"/>
        <v>80.938788836501317</v>
      </c>
      <c r="F483" s="190" t="str">
        <f t="shared" si="32"/>
        <v/>
      </c>
      <c r="H483" t="str">
        <f t="shared" si="34"/>
        <v/>
      </c>
      <c r="I483" s="190" t="str">
        <f t="shared" si="33"/>
        <v/>
      </c>
    </row>
    <row r="484" spans="1:9">
      <c r="A484">
        <v>481</v>
      </c>
      <c r="B484" s="46">
        <v>45255</v>
      </c>
      <c r="C484" s="169">
        <v>77.787277240797735</v>
      </c>
      <c r="D484" s="169">
        <v>80.938788836501317</v>
      </c>
      <c r="E484" s="169">
        <f t="shared" si="35"/>
        <v>77.787277240797735</v>
      </c>
      <c r="F484" s="190" t="str">
        <f t="shared" si="32"/>
        <v/>
      </c>
      <c r="H484" t="str">
        <f t="shared" si="34"/>
        <v/>
      </c>
      <c r="I484" s="190" t="str">
        <f t="shared" si="33"/>
        <v/>
      </c>
    </row>
    <row r="485" spans="1:9">
      <c r="A485">
        <v>482</v>
      </c>
      <c r="B485" s="46">
        <v>45256</v>
      </c>
      <c r="C485" s="169">
        <v>119.26218444079775</v>
      </c>
      <c r="D485" s="169">
        <v>80.938788836501317</v>
      </c>
      <c r="E485" s="169">
        <f t="shared" si="35"/>
        <v>80.938788836501317</v>
      </c>
      <c r="F485" s="190" t="str">
        <f t="shared" si="32"/>
        <v/>
      </c>
      <c r="H485" t="str">
        <f t="shared" si="34"/>
        <v/>
      </c>
      <c r="I485" s="190" t="str">
        <f t="shared" si="33"/>
        <v/>
      </c>
    </row>
    <row r="486" spans="1:9">
      <c r="A486">
        <v>483</v>
      </c>
      <c r="B486" s="46">
        <v>45257</v>
      </c>
      <c r="C486" s="169">
        <v>115.98283880879588</v>
      </c>
      <c r="D486" s="169">
        <v>80.938788836501317</v>
      </c>
      <c r="E486" s="169">
        <f t="shared" si="35"/>
        <v>80.938788836501317</v>
      </c>
      <c r="F486" s="190" t="str">
        <f t="shared" si="32"/>
        <v/>
      </c>
      <c r="H486" t="str">
        <f t="shared" si="34"/>
        <v/>
      </c>
      <c r="I486" s="190" t="str">
        <f t="shared" si="33"/>
        <v/>
      </c>
    </row>
    <row r="487" spans="1:9">
      <c r="A487">
        <v>484</v>
      </c>
      <c r="B487" s="46">
        <v>45258</v>
      </c>
      <c r="C487" s="169">
        <v>111.39821023679772</v>
      </c>
      <c r="D487" s="169">
        <v>80.938788836501317</v>
      </c>
      <c r="E487" s="169">
        <f t="shared" si="35"/>
        <v>80.938788836501317</v>
      </c>
      <c r="F487" s="190" t="str">
        <f t="shared" si="32"/>
        <v/>
      </c>
      <c r="H487" t="str">
        <f t="shared" si="34"/>
        <v/>
      </c>
      <c r="I487" s="190" t="str">
        <f t="shared" si="33"/>
        <v/>
      </c>
    </row>
    <row r="488" spans="1:9">
      <c r="A488">
        <v>485</v>
      </c>
      <c r="B488" s="46">
        <v>45259</v>
      </c>
      <c r="C488" s="169">
        <v>137.84926717065375</v>
      </c>
      <c r="D488" s="169">
        <v>80.938788836501317</v>
      </c>
      <c r="E488" s="169">
        <f t="shared" si="35"/>
        <v>80.938788836501317</v>
      </c>
      <c r="F488" s="190" t="str">
        <f t="shared" si="32"/>
        <v/>
      </c>
      <c r="H488" t="str">
        <f t="shared" si="34"/>
        <v/>
      </c>
      <c r="I488" s="190" t="str">
        <f t="shared" si="33"/>
        <v/>
      </c>
    </row>
    <row r="489" spans="1:9">
      <c r="A489">
        <v>486</v>
      </c>
      <c r="B489" s="46">
        <v>45260</v>
      </c>
      <c r="C489" s="169">
        <v>160.88017939865748</v>
      </c>
      <c r="D489" s="169">
        <v>80.938788836501317</v>
      </c>
      <c r="E489" s="169">
        <f t="shared" si="35"/>
        <v>80.938788836501317</v>
      </c>
      <c r="F489" s="190" t="str">
        <f t="shared" si="32"/>
        <v/>
      </c>
      <c r="H489" t="str">
        <f t="shared" si="34"/>
        <v/>
      </c>
      <c r="I489" s="190" t="str">
        <f t="shared" si="33"/>
        <v/>
      </c>
    </row>
    <row r="490" spans="1:9">
      <c r="A490">
        <v>487</v>
      </c>
      <c r="B490" s="46">
        <v>45261</v>
      </c>
      <c r="C490" s="169">
        <v>160.02230128265373</v>
      </c>
      <c r="D490" s="169">
        <v>105.77564059458246</v>
      </c>
      <c r="E490" s="169">
        <f t="shared" si="35"/>
        <v>105.77564059458246</v>
      </c>
      <c r="F490" s="190" t="str">
        <f t="shared" si="32"/>
        <v/>
      </c>
      <c r="H490" t="str">
        <f t="shared" si="34"/>
        <v/>
      </c>
      <c r="I490" s="190" t="str">
        <f t="shared" si="33"/>
        <v/>
      </c>
    </row>
    <row r="491" spans="1:9">
      <c r="A491">
        <v>488</v>
      </c>
      <c r="B491" s="46">
        <v>45262</v>
      </c>
      <c r="C491" s="169">
        <v>156.8765963266556</v>
      </c>
      <c r="D491" s="169">
        <v>105.77564059458246</v>
      </c>
      <c r="E491" s="169">
        <f t="shared" si="35"/>
        <v>105.77564059458246</v>
      </c>
      <c r="F491" s="190" t="str">
        <f t="shared" si="32"/>
        <v/>
      </c>
      <c r="H491" t="str">
        <f t="shared" si="34"/>
        <v/>
      </c>
      <c r="I491" s="190" t="str">
        <f t="shared" si="33"/>
        <v/>
      </c>
    </row>
    <row r="492" spans="1:9">
      <c r="A492">
        <v>489</v>
      </c>
      <c r="B492" s="46">
        <v>45263</v>
      </c>
      <c r="C492" s="169">
        <v>163.60383361465372</v>
      </c>
      <c r="D492" s="169">
        <v>105.77564059458246</v>
      </c>
      <c r="E492" s="169">
        <f t="shared" si="35"/>
        <v>105.77564059458246</v>
      </c>
      <c r="F492" s="190" t="str">
        <f t="shared" si="32"/>
        <v/>
      </c>
      <c r="H492" t="str">
        <f t="shared" si="34"/>
        <v/>
      </c>
      <c r="I492" s="190" t="str">
        <f t="shared" si="33"/>
        <v/>
      </c>
    </row>
    <row r="493" spans="1:9">
      <c r="A493">
        <v>490</v>
      </c>
      <c r="B493" s="46">
        <v>45264</v>
      </c>
      <c r="C493" s="169">
        <v>170.80185295065746</v>
      </c>
      <c r="D493" s="169">
        <v>105.77564059458246</v>
      </c>
      <c r="E493" s="169">
        <f t="shared" si="35"/>
        <v>105.77564059458246</v>
      </c>
      <c r="F493" s="190" t="str">
        <f t="shared" si="32"/>
        <v/>
      </c>
      <c r="H493" t="str">
        <f t="shared" si="34"/>
        <v/>
      </c>
      <c r="I493" s="190" t="str">
        <f t="shared" si="33"/>
        <v/>
      </c>
    </row>
    <row r="494" spans="1:9">
      <c r="A494">
        <v>491</v>
      </c>
      <c r="B494" s="46">
        <v>45265</v>
      </c>
      <c r="C494" s="169">
        <v>200.19432958265372</v>
      </c>
      <c r="D494" s="169">
        <v>105.77564059458246</v>
      </c>
      <c r="E494" s="169">
        <f t="shared" si="35"/>
        <v>105.77564059458246</v>
      </c>
      <c r="F494" s="190" t="str">
        <f t="shared" si="32"/>
        <v/>
      </c>
      <c r="H494" t="str">
        <f t="shared" si="34"/>
        <v/>
      </c>
      <c r="I494" s="190" t="str">
        <f t="shared" si="33"/>
        <v/>
      </c>
    </row>
    <row r="495" spans="1:9">
      <c r="A495">
        <v>492</v>
      </c>
      <c r="B495" s="46">
        <v>45266</v>
      </c>
      <c r="C495" s="169">
        <v>203.33718013522719</v>
      </c>
      <c r="D495" s="169">
        <v>105.77564059458246</v>
      </c>
      <c r="E495" s="169">
        <f t="shared" si="35"/>
        <v>105.77564059458246</v>
      </c>
      <c r="F495" s="190" t="str">
        <f t="shared" si="32"/>
        <v/>
      </c>
      <c r="H495" t="str">
        <f t="shared" si="34"/>
        <v/>
      </c>
      <c r="I495" s="190" t="str">
        <f t="shared" si="33"/>
        <v/>
      </c>
    </row>
    <row r="496" spans="1:9">
      <c r="A496">
        <v>493</v>
      </c>
      <c r="B496" s="46">
        <v>45267</v>
      </c>
      <c r="C496" s="169">
        <v>174.39427492322719</v>
      </c>
      <c r="D496" s="169">
        <v>105.77564059458246</v>
      </c>
      <c r="E496" s="169">
        <f t="shared" si="35"/>
        <v>105.77564059458246</v>
      </c>
      <c r="F496" s="190" t="str">
        <f t="shared" si="32"/>
        <v/>
      </c>
      <c r="H496" t="str">
        <f t="shared" si="34"/>
        <v/>
      </c>
      <c r="I496" s="190" t="str">
        <f t="shared" si="33"/>
        <v/>
      </c>
    </row>
    <row r="497" spans="1:9">
      <c r="A497">
        <v>494</v>
      </c>
      <c r="B497" s="46">
        <v>45268</v>
      </c>
      <c r="C497" s="169">
        <v>129.03605772722534</v>
      </c>
      <c r="D497" s="169">
        <v>105.77564059458246</v>
      </c>
      <c r="E497" s="169">
        <f t="shared" si="35"/>
        <v>105.77564059458246</v>
      </c>
      <c r="F497" s="190" t="str">
        <f t="shared" si="32"/>
        <v/>
      </c>
      <c r="H497" t="str">
        <f t="shared" si="34"/>
        <v/>
      </c>
      <c r="I497" s="190" t="str">
        <f t="shared" si="33"/>
        <v/>
      </c>
    </row>
    <row r="498" spans="1:9">
      <c r="A498">
        <v>495</v>
      </c>
      <c r="B498" s="46">
        <v>45269</v>
      </c>
      <c r="C498" s="169">
        <v>132.41654455122719</v>
      </c>
      <c r="D498" s="169">
        <v>105.77564059458246</v>
      </c>
      <c r="E498" s="169">
        <f t="shared" si="35"/>
        <v>105.77564059458246</v>
      </c>
      <c r="F498" s="190" t="str">
        <f t="shared" si="32"/>
        <v/>
      </c>
      <c r="H498" t="str">
        <f t="shared" si="34"/>
        <v/>
      </c>
      <c r="I498" s="190" t="str">
        <f t="shared" si="33"/>
        <v/>
      </c>
    </row>
    <row r="499" spans="1:9">
      <c r="A499">
        <v>496</v>
      </c>
      <c r="B499" s="46">
        <v>45270</v>
      </c>
      <c r="C499" s="169">
        <v>139.11177337922535</v>
      </c>
      <c r="D499" s="169">
        <v>105.77564059458246</v>
      </c>
      <c r="E499" s="169">
        <f t="shared" si="35"/>
        <v>105.77564059458246</v>
      </c>
      <c r="F499" s="190" t="str">
        <f t="shared" si="32"/>
        <v/>
      </c>
      <c r="H499" t="str">
        <f t="shared" si="34"/>
        <v/>
      </c>
      <c r="I499" s="190" t="str">
        <f t="shared" si="33"/>
        <v/>
      </c>
    </row>
    <row r="500" spans="1:9">
      <c r="A500">
        <v>497</v>
      </c>
      <c r="B500" s="46">
        <v>45271</v>
      </c>
      <c r="C500" s="169">
        <v>159.5807926972272</v>
      </c>
      <c r="D500" s="169">
        <v>105.77564059458246</v>
      </c>
      <c r="E500" s="169">
        <f t="shared" si="35"/>
        <v>105.77564059458246</v>
      </c>
      <c r="F500" s="190" t="str">
        <f t="shared" si="32"/>
        <v/>
      </c>
      <c r="H500" t="str">
        <f t="shared" si="34"/>
        <v/>
      </c>
      <c r="I500" s="190" t="str">
        <f t="shared" si="33"/>
        <v/>
      </c>
    </row>
    <row r="501" spans="1:9">
      <c r="A501">
        <v>498</v>
      </c>
      <c r="B501" s="46">
        <v>45272</v>
      </c>
      <c r="C501" s="169">
        <v>171.70179109122716</v>
      </c>
      <c r="D501" s="169">
        <v>105.77564059458246</v>
      </c>
      <c r="E501" s="169">
        <f t="shared" si="35"/>
        <v>105.77564059458246</v>
      </c>
      <c r="F501" s="190" t="str">
        <f t="shared" si="32"/>
        <v/>
      </c>
      <c r="H501" t="str">
        <f t="shared" si="34"/>
        <v/>
      </c>
      <c r="I501" s="190" t="str">
        <f t="shared" si="33"/>
        <v/>
      </c>
    </row>
    <row r="502" spans="1:9">
      <c r="A502">
        <v>499</v>
      </c>
      <c r="B502" s="46">
        <v>45273</v>
      </c>
      <c r="C502" s="169">
        <v>142.39942020657489</v>
      </c>
      <c r="D502" s="169">
        <v>105.77564059458246</v>
      </c>
      <c r="E502" s="169">
        <f t="shared" si="35"/>
        <v>105.77564059458246</v>
      </c>
      <c r="F502" s="190" t="str">
        <f t="shared" si="32"/>
        <v/>
      </c>
      <c r="H502" t="str">
        <f t="shared" si="34"/>
        <v/>
      </c>
      <c r="I502" s="190" t="str">
        <f t="shared" si="33"/>
        <v/>
      </c>
    </row>
    <row r="503" spans="1:9">
      <c r="A503">
        <v>500</v>
      </c>
      <c r="B503" s="46">
        <v>45274</v>
      </c>
      <c r="C503" s="169">
        <v>141.47229057457304</v>
      </c>
      <c r="D503" s="169">
        <v>105.77564059458246</v>
      </c>
      <c r="E503" s="169">
        <f t="shared" si="35"/>
        <v>105.77564059458246</v>
      </c>
      <c r="F503" s="190" t="str">
        <f t="shared" si="32"/>
        <v/>
      </c>
      <c r="H503" t="str">
        <f t="shared" si="34"/>
        <v/>
      </c>
      <c r="I503" s="190" t="str">
        <f t="shared" si="33"/>
        <v/>
      </c>
    </row>
    <row r="504" spans="1:9">
      <c r="A504">
        <v>501</v>
      </c>
      <c r="B504" s="46">
        <v>45275</v>
      </c>
      <c r="C504" s="169">
        <v>153.98167803057305</v>
      </c>
      <c r="D504" s="169">
        <v>105.77564059458246</v>
      </c>
      <c r="E504" s="169">
        <f t="shared" si="35"/>
        <v>105.77564059458246</v>
      </c>
      <c r="F504" s="190" t="str">
        <f t="shared" si="32"/>
        <v>D</v>
      </c>
      <c r="G504" s="191">
        <f>IF(DAY(B504)=15,D504,"")</f>
        <v>105.77564059458246</v>
      </c>
      <c r="H504" t="str">
        <f t="shared" si="34"/>
        <v/>
      </c>
      <c r="I504" s="190" t="str">
        <f t="shared" si="33"/>
        <v>D</v>
      </c>
    </row>
    <row r="505" spans="1:9">
      <c r="A505">
        <v>502</v>
      </c>
      <c r="B505" s="46">
        <v>45276</v>
      </c>
      <c r="C505" s="169">
        <v>155.33181704257305</v>
      </c>
      <c r="D505" s="169">
        <v>105.77564059458246</v>
      </c>
      <c r="E505" s="169">
        <f t="shared" si="35"/>
        <v>105.77564059458246</v>
      </c>
      <c r="F505" s="190" t="str">
        <f t="shared" si="32"/>
        <v/>
      </c>
      <c r="H505" t="str">
        <f t="shared" si="34"/>
        <v/>
      </c>
      <c r="I505" s="190" t="str">
        <f t="shared" si="33"/>
        <v/>
      </c>
    </row>
    <row r="506" spans="1:9">
      <c r="A506">
        <v>503</v>
      </c>
      <c r="B506" s="46">
        <v>45277</v>
      </c>
      <c r="C506" s="169">
        <v>162.8268041745749</v>
      </c>
      <c r="D506" s="169">
        <v>105.77564059458246</v>
      </c>
      <c r="E506" s="169">
        <f t="shared" si="35"/>
        <v>105.77564059458246</v>
      </c>
      <c r="F506" s="190" t="str">
        <f t="shared" si="32"/>
        <v/>
      </c>
      <c r="H506" t="str">
        <f t="shared" si="34"/>
        <v/>
      </c>
      <c r="I506" s="190" t="str">
        <f t="shared" si="33"/>
        <v/>
      </c>
    </row>
    <row r="507" spans="1:9">
      <c r="A507">
        <v>504</v>
      </c>
      <c r="B507" s="46">
        <v>45278</v>
      </c>
      <c r="C507" s="169">
        <v>188.14638225057305</v>
      </c>
      <c r="D507" s="169">
        <v>105.77564059458246</v>
      </c>
      <c r="E507" s="169">
        <f t="shared" si="35"/>
        <v>105.77564059458246</v>
      </c>
      <c r="F507" s="190" t="str">
        <f t="shared" si="32"/>
        <v/>
      </c>
      <c r="H507" t="str">
        <f t="shared" si="34"/>
        <v/>
      </c>
      <c r="I507" s="190" t="str">
        <f t="shared" si="33"/>
        <v/>
      </c>
    </row>
    <row r="508" spans="1:9">
      <c r="A508">
        <v>505</v>
      </c>
      <c r="B508" s="46">
        <v>45279</v>
      </c>
      <c r="C508" s="169">
        <v>183.50281605057305</v>
      </c>
      <c r="D508" s="169">
        <v>105.77564059458246</v>
      </c>
      <c r="E508" s="169">
        <f t="shared" si="35"/>
        <v>105.77564059458246</v>
      </c>
      <c r="F508" s="190" t="str">
        <f t="shared" si="32"/>
        <v/>
      </c>
      <c r="H508" t="str">
        <f t="shared" si="34"/>
        <v/>
      </c>
      <c r="I508" s="190" t="str">
        <f t="shared" si="33"/>
        <v/>
      </c>
    </row>
    <row r="509" spans="1:9">
      <c r="A509">
        <v>506</v>
      </c>
      <c r="B509" s="46">
        <v>45280</v>
      </c>
      <c r="C509" s="169">
        <v>90.541645069493569</v>
      </c>
      <c r="D509" s="169">
        <v>105.77564059458246</v>
      </c>
      <c r="E509" s="169">
        <f t="shared" si="35"/>
        <v>90.541645069493569</v>
      </c>
      <c r="F509" s="190" t="str">
        <f t="shared" si="32"/>
        <v/>
      </c>
      <c r="H509" t="str">
        <f t="shared" si="34"/>
        <v/>
      </c>
      <c r="I509" s="190" t="str">
        <f t="shared" si="33"/>
        <v/>
      </c>
    </row>
    <row r="510" spans="1:9">
      <c r="A510">
        <v>507</v>
      </c>
      <c r="B510" s="46">
        <v>45281</v>
      </c>
      <c r="C510" s="169">
        <v>95.428625213493561</v>
      </c>
      <c r="D510" s="169">
        <v>105.77564059458246</v>
      </c>
      <c r="E510" s="169">
        <f t="shared" si="35"/>
        <v>95.428625213493561</v>
      </c>
      <c r="F510" s="190" t="str">
        <f t="shared" si="32"/>
        <v/>
      </c>
      <c r="H510" t="str">
        <f t="shared" si="34"/>
        <v/>
      </c>
      <c r="I510" s="190" t="str">
        <f t="shared" si="33"/>
        <v/>
      </c>
    </row>
    <row r="511" spans="1:9">
      <c r="A511">
        <v>508</v>
      </c>
      <c r="B511" s="46">
        <v>45282</v>
      </c>
      <c r="C511" s="169">
        <v>84.189741525495421</v>
      </c>
      <c r="D511" s="169">
        <v>105.77564059458246</v>
      </c>
      <c r="E511" s="169">
        <f t="shared" si="35"/>
        <v>84.189741525495421</v>
      </c>
      <c r="F511" s="190" t="str">
        <f t="shared" si="32"/>
        <v/>
      </c>
      <c r="H511" t="str">
        <f t="shared" si="34"/>
        <v/>
      </c>
      <c r="I511" s="190" t="str">
        <f t="shared" si="33"/>
        <v/>
      </c>
    </row>
    <row r="512" spans="1:9">
      <c r="A512">
        <v>509</v>
      </c>
      <c r="B512" s="46">
        <v>45283</v>
      </c>
      <c r="C512" s="169">
        <v>81.954695937491707</v>
      </c>
      <c r="D512" s="169">
        <v>105.77564059458246</v>
      </c>
      <c r="E512" s="169">
        <f t="shared" si="35"/>
        <v>81.954695937491707</v>
      </c>
      <c r="F512" s="190" t="str">
        <f t="shared" si="32"/>
        <v/>
      </c>
      <c r="H512" t="str">
        <f t="shared" si="34"/>
        <v/>
      </c>
      <c r="I512" s="190" t="str">
        <f t="shared" si="33"/>
        <v/>
      </c>
    </row>
    <row r="513" spans="1:9">
      <c r="A513">
        <v>510</v>
      </c>
      <c r="B513" s="46">
        <v>45284</v>
      </c>
      <c r="C513" s="169">
        <v>105.69303443349543</v>
      </c>
      <c r="D513" s="169">
        <v>105.77564059458246</v>
      </c>
      <c r="E513" s="169">
        <f t="shared" si="35"/>
        <v>105.69303443349543</v>
      </c>
      <c r="F513" s="190" t="str">
        <f t="shared" si="32"/>
        <v/>
      </c>
      <c r="H513" t="str">
        <f t="shared" si="34"/>
        <v/>
      </c>
      <c r="I513" s="190" t="str">
        <f t="shared" si="33"/>
        <v/>
      </c>
    </row>
    <row r="514" spans="1:9">
      <c r="A514">
        <v>511</v>
      </c>
      <c r="B514" s="46">
        <v>45285</v>
      </c>
      <c r="C514" s="169">
        <v>86.753080425495426</v>
      </c>
      <c r="D514" s="169">
        <v>105.77564059458246</v>
      </c>
      <c r="E514" s="169">
        <f t="shared" si="35"/>
        <v>86.753080425495426</v>
      </c>
      <c r="F514" s="190" t="str">
        <f t="shared" si="32"/>
        <v/>
      </c>
      <c r="H514" t="str">
        <f t="shared" si="34"/>
        <v/>
      </c>
      <c r="I514" s="190" t="str">
        <f t="shared" si="33"/>
        <v/>
      </c>
    </row>
    <row r="515" spans="1:9">
      <c r="A515">
        <v>512</v>
      </c>
      <c r="B515" s="46">
        <v>45286</v>
      </c>
      <c r="C515" s="169">
        <v>121.07046378949357</v>
      </c>
      <c r="D515" s="169">
        <v>105.77564059458246</v>
      </c>
      <c r="E515" s="169">
        <f t="shared" si="35"/>
        <v>105.77564059458246</v>
      </c>
      <c r="F515" s="190" t="str">
        <f t="shared" ref="F515:F578" si="36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4"/>
        <v/>
      </c>
      <c r="I515" s="190" t="str">
        <f t="shared" si="33"/>
        <v/>
      </c>
    </row>
    <row r="516" spans="1:9">
      <c r="A516">
        <v>513</v>
      </c>
      <c r="B516" s="46">
        <v>45287</v>
      </c>
      <c r="C516" s="169">
        <v>130.46747255014625</v>
      </c>
      <c r="D516" s="169">
        <v>105.77564059458246</v>
      </c>
      <c r="E516" s="169">
        <f t="shared" si="35"/>
        <v>105.77564059458246</v>
      </c>
      <c r="F516" s="190" t="str">
        <f t="shared" si="36"/>
        <v/>
      </c>
      <c r="H516" t="str">
        <f t="shared" si="34"/>
        <v/>
      </c>
      <c r="I516" s="190" t="str">
        <f t="shared" ref="I516:I579" si="37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45288</v>
      </c>
      <c r="C517" s="169">
        <v>126.01592622614812</v>
      </c>
      <c r="D517" s="169">
        <v>105.77564059458246</v>
      </c>
      <c r="E517" s="169">
        <f t="shared" si="35"/>
        <v>105.77564059458246</v>
      </c>
      <c r="F517" s="190" t="str">
        <f t="shared" si="36"/>
        <v/>
      </c>
      <c r="H517" t="str">
        <f t="shared" ref="H517:H580" si="38">IF(MONTH(B517)=1,IF(DAY(B517)=1,YEAR(B517),""),"")</f>
        <v/>
      </c>
      <c r="I517" s="190" t="str">
        <f t="shared" si="37"/>
        <v/>
      </c>
    </row>
    <row r="518" spans="1:9">
      <c r="A518">
        <v>515</v>
      </c>
      <c r="B518" s="46">
        <v>45289</v>
      </c>
      <c r="C518" s="169">
        <v>137.24377890614628</v>
      </c>
      <c r="D518" s="169">
        <v>105.77564059458246</v>
      </c>
      <c r="E518" s="169">
        <f t="shared" si="35"/>
        <v>105.77564059458246</v>
      </c>
      <c r="F518" s="190" t="str">
        <f t="shared" si="36"/>
        <v/>
      </c>
      <c r="H518" t="str">
        <f t="shared" si="38"/>
        <v/>
      </c>
      <c r="I518" s="190" t="str">
        <f t="shared" si="37"/>
        <v/>
      </c>
    </row>
    <row r="519" spans="1:9">
      <c r="A519">
        <v>516</v>
      </c>
      <c r="B519" s="46">
        <v>45290</v>
      </c>
      <c r="C519" s="169">
        <v>80.772191482146255</v>
      </c>
      <c r="D519" s="169">
        <v>105.77564059458246</v>
      </c>
      <c r="E519" s="169">
        <f t="shared" si="35"/>
        <v>80.772191482146255</v>
      </c>
      <c r="F519" s="190" t="str">
        <f t="shared" si="36"/>
        <v/>
      </c>
      <c r="H519" t="str">
        <f t="shared" si="38"/>
        <v/>
      </c>
      <c r="I519" s="190" t="str">
        <f t="shared" si="37"/>
        <v/>
      </c>
    </row>
    <row r="520" spans="1:9">
      <c r="A520">
        <v>517</v>
      </c>
      <c r="B520" s="46">
        <v>45291</v>
      </c>
      <c r="C520" s="169">
        <v>58.310094374148129</v>
      </c>
      <c r="D520" s="169">
        <v>105.77564059458246</v>
      </c>
      <c r="E520" s="169">
        <f t="shared" si="35"/>
        <v>58.310094374148129</v>
      </c>
      <c r="F520" s="190" t="str">
        <f t="shared" si="36"/>
        <v/>
      </c>
      <c r="H520" t="str">
        <f t="shared" si="38"/>
        <v/>
      </c>
      <c r="I520" s="190" t="str">
        <f t="shared" si="37"/>
        <v/>
      </c>
    </row>
    <row r="521" spans="1:9">
      <c r="A521">
        <v>518</v>
      </c>
      <c r="B521" s="46">
        <v>45292</v>
      </c>
      <c r="C521" s="169">
        <v>43.990629766148125</v>
      </c>
      <c r="D521" s="169">
        <v>117.73333309338341</v>
      </c>
      <c r="E521" s="169">
        <f t="shared" si="35"/>
        <v>43.990629766148125</v>
      </c>
      <c r="F521" s="190" t="str">
        <f t="shared" si="36"/>
        <v/>
      </c>
      <c r="H521">
        <f t="shared" si="38"/>
        <v>2024</v>
      </c>
      <c r="I521" s="190" t="str">
        <f t="shared" si="37"/>
        <v/>
      </c>
    </row>
    <row r="522" spans="1:9">
      <c r="A522">
        <v>519</v>
      </c>
      <c r="B522" s="46">
        <v>45293</v>
      </c>
      <c r="C522" s="169">
        <v>53.376614536146263</v>
      </c>
      <c r="D522" s="169">
        <v>117.73333309338341</v>
      </c>
      <c r="E522" s="169">
        <f t="shared" si="35"/>
        <v>53.376614536146263</v>
      </c>
      <c r="F522" s="190" t="str">
        <f t="shared" si="36"/>
        <v/>
      </c>
      <c r="H522" t="str">
        <f t="shared" si="38"/>
        <v/>
      </c>
      <c r="I522" s="190" t="str">
        <f t="shared" si="37"/>
        <v/>
      </c>
    </row>
    <row r="523" spans="1:9">
      <c r="A523">
        <v>520</v>
      </c>
      <c r="B523" s="46">
        <v>45294</v>
      </c>
      <c r="C523" s="169">
        <v>93.558296938338032</v>
      </c>
      <c r="D523" s="169">
        <v>117.73333309338341</v>
      </c>
      <c r="E523" s="169">
        <f t="shared" si="35"/>
        <v>93.558296938338032</v>
      </c>
      <c r="F523" s="190" t="str">
        <f t="shared" si="36"/>
        <v/>
      </c>
      <c r="H523" t="str">
        <f t="shared" si="38"/>
        <v/>
      </c>
      <c r="I523" s="190" t="str">
        <f t="shared" si="37"/>
        <v/>
      </c>
    </row>
    <row r="524" spans="1:9">
      <c r="A524">
        <v>521</v>
      </c>
      <c r="B524" s="46">
        <v>45295</v>
      </c>
      <c r="C524" s="169">
        <v>139.48524847033804</v>
      </c>
      <c r="D524" s="169">
        <v>117.73333309338341</v>
      </c>
      <c r="E524" s="169">
        <f t="shared" si="35"/>
        <v>117.73333309338341</v>
      </c>
      <c r="F524" s="190" t="str">
        <f t="shared" si="36"/>
        <v/>
      </c>
      <c r="H524" t="str">
        <f t="shared" si="38"/>
        <v/>
      </c>
      <c r="I524" s="190" t="str">
        <f t="shared" si="37"/>
        <v/>
      </c>
    </row>
    <row r="525" spans="1:9">
      <c r="A525">
        <v>522</v>
      </c>
      <c r="B525" s="46">
        <v>45296</v>
      </c>
      <c r="C525" s="169">
        <v>83.489900142339891</v>
      </c>
      <c r="D525" s="169">
        <v>117.73333309338341</v>
      </c>
      <c r="E525" s="169">
        <f t="shared" si="35"/>
        <v>83.489900142339891</v>
      </c>
      <c r="F525" s="190" t="str">
        <f t="shared" si="36"/>
        <v/>
      </c>
      <c r="H525" t="str">
        <f t="shared" si="38"/>
        <v/>
      </c>
      <c r="I525" s="190" t="str">
        <f t="shared" si="37"/>
        <v/>
      </c>
    </row>
    <row r="526" spans="1:9">
      <c r="A526">
        <v>523</v>
      </c>
      <c r="B526" s="46">
        <v>45297</v>
      </c>
      <c r="C526" s="169">
        <v>78.510581654339887</v>
      </c>
      <c r="D526" s="169">
        <v>117.73333309338341</v>
      </c>
      <c r="E526" s="169">
        <f t="shared" si="35"/>
        <v>78.510581654339887</v>
      </c>
      <c r="F526" s="190" t="str">
        <f t="shared" si="36"/>
        <v/>
      </c>
      <c r="H526" t="str">
        <f t="shared" si="38"/>
        <v/>
      </c>
      <c r="I526" s="190" t="str">
        <f t="shared" si="37"/>
        <v/>
      </c>
    </row>
    <row r="527" spans="1:9">
      <c r="A527">
        <v>524</v>
      </c>
      <c r="B527" s="46">
        <v>45298</v>
      </c>
      <c r="C527" s="169">
        <v>89.808458702336168</v>
      </c>
      <c r="D527" s="169">
        <v>117.73333309338341</v>
      </c>
      <c r="E527" s="169">
        <f t="shared" ref="E527:E590" si="39">IF(C527&lt;D527,C527,D527)</f>
        <v>89.808458702336168</v>
      </c>
      <c r="F527" s="190" t="str">
        <f t="shared" si="36"/>
        <v/>
      </c>
      <c r="H527" t="str">
        <f t="shared" si="38"/>
        <v/>
      </c>
      <c r="I527" s="190" t="str">
        <f t="shared" si="37"/>
        <v/>
      </c>
    </row>
    <row r="528" spans="1:9">
      <c r="A528">
        <v>525</v>
      </c>
      <c r="B528" s="46">
        <v>45299</v>
      </c>
      <c r="C528" s="169">
        <v>145.83787332633992</v>
      </c>
      <c r="D528" s="169">
        <v>117.73333309338341</v>
      </c>
      <c r="E528" s="169">
        <f t="shared" si="39"/>
        <v>117.73333309338341</v>
      </c>
      <c r="F528" s="190" t="str">
        <f t="shared" si="36"/>
        <v/>
      </c>
      <c r="H528" t="str">
        <f t="shared" si="38"/>
        <v/>
      </c>
      <c r="I528" s="190" t="str">
        <f t="shared" si="37"/>
        <v/>
      </c>
    </row>
    <row r="529" spans="1:9">
      <c r="A529">
        <v>526</v>
      </c>
      <c r="B529" s="46">
        <v>45300</v>
      </c>
      <c r="C529" s="169">
        <v>172.8468486413399</v>
      </c>
      <c r="D529" s="169">
        <v>117.73333309338341</v>
      </c>
      <c r="E529" s="169">
        <f t="shared" si="39"/>
        <v>117.73333309338341</v>
      </c>
      <c r="F529" s="190" t="str">
        <f t="shared" si="36"/>
        <v/>
      </c>
      <c r="H529" t="str">
        <f t="shared" si="38"/>
        <v/>
      </c>
      <c r="I529" s="190" t="str">
        <f t="shared" si="37"/>
        <v/>
      </c>
    </row>
    <row r="530" spans="1:9">
      <c r="A530">
        <v>527</v>
      </c>
      <c r="B530" s="46">
        <v>45301</v>
      </c>
      <c r="C530" s="169">
        <v>126.52901041382533</v>
      </c>
      <c r="D530" s="169">
        <v>117.73333309338341</v>
      </c>
      <c r="E530" s="169">
        <f t="shared" si="39"/>
        <v>117.73333309338341</v>
      </c>
      <c r="F530" s="190" t="str">
        <f t="shared" si="36"/>
        <v/>
      </c>
      <c r="H530" t="str">
        <f t="shared" si="38"/>
        <v/>
      </c>
      <c r="I530" s="190" t="str">
        <f t="shared" si="37"/>
        <v/>
      </c>
    </row>
    <row r="531" spans="1:9">
      <c r="A531">
        <v>528</v>
      </c>
      <c r="B531" s="46">
        <v>45302</v>
      </c>
      <c r="C531" s="169">
        <v>120.5656523498272</v>
      </c>
      <c r="D531" s="169">
        <v>117.73333309338341</v>
      </c>
      <c r="E531" s="169">
        <f t="shared" si="39"/>
        <v>117.73333309338341</v>
      </c>
      <c r="F531" s="190" t="str">
        <f t="shared" si="36"/>
        <v/>
      </c>
      <c r="H531" t="str">
        <f t="shared" si="38"/>
        <v/>
      </c>
      <c r="I531" s="190" t="str">
        <f t="shared" si="37"/>
        <v/>
      </c>
    </row>
    <row r="532" spans="1:9">
      <c r="A532">
        <v>529</v>
      </c>
      <c r="B532" s="46">
        <v>45303</v>
      </c>
      <c r="C532" s="169">
        <v>88.731937729827195</v>
      </c>
      <c r="D532" s="169">
        <v>117.73333309338341</v>
      </c>
      <c r="E532" s="169">
        <f t="shared" si="39"/>
        <v>88.731937729827195</v>
      </c>
      <c r="F532" s="190" t="str">
        <f t="shared" si="36"/>
        <v/>
      </c>
      <c r="H532" t="str">
        <f t="shared" si="38"/>
        <v/>
      </c>
      <c r="I532" s="190" t="str">
        <f t="shared" si="37"/>
        <v/>
      </c>
    </row>
    <row r="533" spans="1:9">
      <c r="A533">
        <v>530</v>
      </c>
      <c r="B533" s="46">
        <v>45304</v>
      </c>
      <c r="C533" s="169">
        <v>99.26450957382535</v>
      </c>
      <c r="D533" s="169">
        <v>117.73333309338341</v>
      </c>
      <c r="E533" s="169">
        <f t="shared" si="39"/>
        <v>99.26450957382535</v>
      </c>
      <c r="F533" s="190" t="str">
        <f t="shared" si="36"/>
        <v/>
      </c>
      <c r="H533" t="str">
        <f t="shared" si="38"/>
        <v/>
      </c>
      <c r="I533" s="190" t="str">
        <f t="shared" si="37"/>
        <v/>
      </c>
    </row>
    <row r="534" spans="1:9">
      <c r="A534">
        <v>531</v>
      </c>
      <c r="B534" s="46">
        <v>45305</v>
      </c>
      <c r="C534" s="169">
        <v>71.107035441827207</v>
      </c>
      <c r="D534" s="169">
        <v>117.73333309338341</v>
      </c>
      <c r="E534" s="169">
        <f t="shared" si="39"/>
        <v>71.107035441827207</v>
      </c>
      <c r="F534" s="190" t="str">
        <f t="shared" si="36"/>
        <v/>
      </c>
      <c r="H534" t="str">
        <f t="shared" si="38"/>
        <v/>
      </c>
      <c r="I534" s="190" t="str">
        <f t="shared" si="37"/>
        <v/>
      </c>
    </row>
    <row r="535" spans="1:9">
      <c r="A535">
        <v>532</v>
      </c>
      <c r="B535" s="46">
        <v>45306</v>
      </c>
      <c r="C535" s="169">
        <v>99.303589133825326</v>
      </c>
      <c r="D535" s="169">
        <v>117.73333309338341</v>
      </c>
      <c r="E535" s="169">
        <f t="shared" si="39"/>
        <v>99.303589133825326</v>
      </c>
      <c r="F535" s="190" t="str">
        <f t="shared" si="36"/>
        <v>E</v>
      </c>
      <c r="G535" s="191">
        <f>IF(DAY(B535)=15,D535,"")</f>
        <v>117.73333309338341</v>
      </c>
      <c r="H535" t="str">
        <f t="shared" si="38"/>
        <v/>
      </c>
      <c r="I535" s="190" t="str">
        <f t="shared" si="37"/>
        <v>E</v>
      </c>
    </row>
    <row r="536" spans="1:9">
      <c r="A536">
        <v>533</v>
      </c>
      <c r="B536" s="46">
        <v>45307</v>
      </c>
      <c r="C536" s="169">
        <v>74.10610517782905</v>
      </c>
      <c r="D536" s="169">
        <v>117.73333309338341</v>
      </c>
      <c r="E536" s="169">
        <f t="shared" si="39"/>
        <v>74.10610517782905</v>
      </c>
      <c r="F536" s="190" t="str">
        <f t="shared" si="36"/>
        <v/>
      </c>
      <c r="H536" t="str">
        <f t="shared" si="38"/>
        <v/>
      </c>
      <c r="I536" s="190" t="str">
        <f t="shared" si="37"/>
        <v/>
      </c>
    </row>
    <row r="537" spans="1:9">
      <c r="A537">
        <v>534</v>
      </c>
      <c r="B537" s="46">
        <v>45308</v>
      </c>
      <c r="C537" s="169">
        <v>289.19519349339851</v>
      </c>
      <c r="D537" s="169">
        <v>117.73333309338341</v>
      </c>
      <c r="E537" s="169">
        <f t="shared" si="39"/>
        <v>117.73333309338341</v>
      </c>
      <c r="F537" s="190" t="str">
        <f t="shared" si="36"/>
        <v/>
      </c>
      <c r="H537" t="str">
        <f t="shared" si="38"/>
        <v/>
      </c>
      <c r="I537" s="190" t="str">
        <f t="shared" si="37"/>
        <v/>
      </c>
    </row>
    <row r="538" spans="1:9">
      <c r="A538">
        <v>535</v>
      </c>
      <c r="B538" s="46">
        <v>45309</v>
      </c>
      <c r="C538" s="169">
        <v>304.43938394139849</v>
      </c>
      <c r="D538" s="169">
        <v>117.73333309338341</v>
      </c>
      <c r="E538" s="169">
        <f t="shared" si="39"/>
        <v>117.73333309338341</v>
      </c>
      <c r="F538" s="190" t="str">
        <f t="shared" si="36"/>
        <v/>
      </c>
      <c r="H538" t="str">
        <f t="shared" si="38"/>
        <v/>
      </c>
      <c r="I538" s="190" t="str">
        <f t="shared" si="37"/>
        <v/>
      </c>
    </row>
    <row r="539" spans="1:9">
      <c r="A539">
        <v>536</v>
      </c>
      <c r="B539" s="46">
        <v>45310</v>
      </c>
      <c r="C539" s="169">
        <v>321.96625062540033</v>
      </c>
      <c r="D539" s="169">
        <v>117.73333309338341</v>
      </c>
      <c r="E539" s="169">
        <f t="shared" si="39"/>
        <v>117.73333309338341</v>
      </c>
      <c r="F539" s="190" t="str">
        <f t="shared" si="36"/>
        <v/>
      </c>
      <c r="H539" t="str">
        <f t="shared" si="38"/>
        <v/>
      </c>
      <c r="I539" s="190" t="str">
        <f t="shared" si="37"/>
        <v/>
      </c>
    </row>
    <row r="540" spans="1:9">
      <c r="A540">
        <v>537</v>
      </c>
      <c r="B540" s="46">
        <v>45311</v>
      </c>
      <c r="C540" s="169">
        <v>322.88644108940031</v>
      </c>
      <c r="D540" s="169">
        <v>117.73333309338341</v>
      </c>
      <c r="E540" s="169">
        <f t="shared" si="39"/>
        <v>117.73333309338341</v>
      </c>
      <c r="F540" s="190" t="str">
        <f t="shared" si="36"/>
        <v/>
      </c>
      <c r="H540" t="str">
        <f t="shared" si="38"/>
        <v/>
      </c>
      <c r="I540" s="190" t="str">
        <f t="shared" si="37"/>
        <v/>
      </c>
    </row>
    <row r="541" spans="1:9">
      <c r="A541">
        <v>538</v>
      </c>
      <c r="B541" s="46">
        <v>45312</v>
      </c>
      <c r="C541" s="169">
        <v>323.73067605340037</v>
      </c>
      <c r="D541" s="169">
        <v>117.73333309338341</v>
      </c>
      <c r="E541" s="169">
        <f t="shared" si="39"/>
        <v>117.73333309338341</v>
      </c>
      <c r="F541" s="190" t="str">
        <f t="shared" si="36"/>
        <v/>
      </c>
      <c r="H541" t="str">
        <f t="shared" si="38"/>
        <v/>
      </c>
      <c r="I541" s="190" t="str">
        <f t="shared" si="37"/>
        <v/>
      </c>
    </row>
    <row r="542" spans="1:9">
      <c r="A542">
        <v>539</v>
      </c>
      <c r="B542" s="46">
        <v>45313</v>
      </c>
      <c r="C542" s="169">
        <v>327.93894640239853</v>
      </c>
      <c r="D542" s="169">
        <v>117.73333309338341</v>
      </c>
      <c r="E542" s="169">
        <f t="shared" si="39"/>
        <v>117.73333309338341</v>
      </c>
      <c r="F542" s="190" t="str">
        <f t="shared" si="36"/>
        <v/>
      </c>
      <c r="H542" t="str">
        <f t="shared" si="38"/>
        <v/>
      </c>
      <c r="I542" s="190" t="str">
        <f t="shared" si="37"/>
        <v/>
      </c>
    </row>
    <row r="543" spans="1:9">
      <c r="A543">
        <v>540</v>
      </c>
      <c r="B543" s="46">
        <v>45314</v>
      </c>
      <c r="C543" s="169">
        <v>334.1230574524003</v>
      </c>
      <c r="D543" s="169">
        <v>117.73333309338341</v>
      </c>
      <c r="E543" s="169">
        <f t="shared" si="39"/>
        <v>117.73333309338341</v>
      </c>
      <c r="F543" s="190" t="str">
        <f t="shared" si="36"/>
        <v/>
      </c>
      <c r="H543" t="str">
        <f t="shared" si="38"/>
        <v/>
      </c>
      <c r="I543" s="190" t="str">
        <f t="shared" si="37"/>
        <v/>
      </c>
    </row>
    <row r="544" spans="1:9">
      <c r="A544">
        <v>541</v>
      </c>
      <c r="B544" s="46">
        <v>45315</v>
      </c>
      <c r="C544" s="169">
        <v>172.33110386489705</v>
      </c>
      <c r="D544" s="169">
        <v>117.73333309338341</v>
      </c>
      <c r="E544" s="169">
        <f t="shared" si="39"/>
        <v>117.73333309338341</v>
      </c>
      <c r="F544" s="190" t="str">
        <f t="shared" si="36"/>
        <v/>
      </c>
      <c r="H544" t="str">
        <f t="shared" si="38"/>
        <v/>
      </c>
      <c r="I544" s="190" t="str">
        <f t="shared" si="37"/>
        <v/>
      </c>
    </row>
    <row r="545" spans="1:9">
      <c r="A545">
        <v>542</v>
      </c>
      <c r="B545" s="46">
        <v>45316</v>
      </c>
      <c r="C545" s="169">
        <v>187.79909531289888</v>
      </c>
      <c r="D545" s="169">
        <v>117.73333309338341</v>
      </c>
      <c r="E545" s="169">
        <f t="shared" si="39"/>
        <v>117.73333309338341</v>
      </c>
      <c r="F545" s="190" t="str">
        <f t="shared" si="36"/>
        <v/>
      </c>
      <c r="H545" t="str">
        <f t="shared" si="38"/>
        <v/>
      </c>
      <c r="I545" s="190" t="str">
        <f t="shared" si="37"/>
        <v/>
      </c>
    </row>
    <row r="546" spans="1:9">
      <c r="A546">
        <v>543</v>
      </c>
      <c r="B546" s="46">
        <v>45317</v>
      </c>
      <c r="C546" s="169">
        <v>197.33439962889329</v>
      </c>
      <c r="D546" s="169">
        <v>117.73333309338341</v>
      </c>
      <c r="E546" s="169">
        <f t="shared" si="39"/>
        <v>117.73333309338341</v>
      </c>
      <c r="F546" s="190" t="str">
        <f t="shared" si="36"/>
        <v/>
      </c>
      <c r="H546" t="str">
        <f t="shared" si="38"/>
        <v/>
      </c>
      <c r="I546" s="190" t="str">
        <f t="shared" si="37"/>
        <v/>
      </c>
    </row>
    <row r="547" spans="1:9">
      <c r="A547">
        <v>544</v>
      </c>
      <c r="B547" s="46">
        <v>45318</v>
      </c>
      <c r="C547" s="169">
        <v>155.09314256089891</v>
      </c>
      <c r="D547" s="169">
        <v>117.73333309338341</v>
      </c>
      <c r="E547" s="169">
        <f t="shared" si="39"/>
        <v>117.73333309338341</v>
      </c>
      <c r="F547" s="190" t="str">
        <f t="shared" si="36"/>
        <v/>
      </c>
      <c r="H547" t="str">
        <f t="shared" si="38"/>
        <v/>
      </c>
      <c r="I547" s="190" t="str">
        <f t="shared" si="37"/>
        <v/>
      </c>
    </row>
    <row r="548" spans="1:9">
      <c r="A548">
        <v>545</v>
      </c>
      <c r="B548" s="46">
        <v>45319</v>
      </c>
      <c r="C548" s="169">
        <v>142.19875371289891</v>
      </c>
      <c r="D548" s="169">
        <v>117.73333309338341</v>
      </c>
      <c r="E548" s="169">
        <f t="shared" si="39"/>
        <v>117.73333309338341</v>
      </c>
      <c r="F548" s="190" t="str">
        <f t="shared" si="36"/>
        <v/>
      </c>
      <c r="H548" t="str">
        <f t="shared" si="38"/>
        <v/>
      </c>
      <c r="I548" s="190" t="str">
        <f t="shared" si="37"/>
        <v/>
      </c>
    </row>
    <row r="549" spans="1:9">
      <c r="A549">
        <v>546</v>
      </c>
      <c r="B549" s="46">
        <v>45320</v>
      </c>
      <c r="C549" s="169">
        <v>166.60100950889702</v>
      </c>
      <c r="D549" s="169">
        <v>117.73333309338341</v>
      </c>
      <c r="E549" s="169">
        <f t="shared" si="39"/>
        <v>117.73333309338341</v>
      </c>
      <c r="F549" s="190" t="str">
        <f t="shared" si="36"/>
        <v/>
      </c>
      <c r="H549" t="str">
        <f t="shared" si="38"/>
        <v/>
      </c>
      <c r="I549" s="190" t="str">
        <f t="shared" si="37"/>
        <v/>
      </c>
    </row>
    <row r="550" spans="1:9">
      <c r="A550">
        <v>547</v>
      </c>
      <c r="B550" s="46">
        <v>45321</v>
      </c>
      <c r="C550" s="169">
        <v>191.85532296889517</v>
      </c>
      <c r="D550" s="169">
        <v>117.73333309338341</v>
      </c>
      <c r="E550" s="169">
        <f t="shared" si="39"/>
        <v>117.73333309338341</v>
      </c>
      <c r="F550" s="190" t="str">
        <f t="shared" si="36"/>
        <v/>
      </c>
      <c r="H550" t="str">
        <f t="shared" si="38"/>
        <v/>
      </c>
      <c r="I550" s="190" t="str">
        <f t="shared" si="37"/>
        <v/>
      </c>
    </row>
    <row r="551" spans="1:9">
      <c r="A551">
        <v>548</v>
      </c>
      <c r="B551" s="46">
        <v>45322</v>
      </c>
      <c r="C551" s="169">
        <v>125.67725729313773</v>
      </c>
      <c r="D551" s="169">
        <v>117.73333309338341</v>
      </c>
      <c r="E551" s="169">
        <f t="shared" si="39"/>
        <v>117.73333309338341</v>
      </c>
      <c r="F551" s="190" t="str">
        <f t="shared" si="36"/>
        <v/>
      </c>
      <c r="H551" t="str">
        <f t="shared" si="38"/>
        <v/>
      </c>
      <c r="I551" s="190" t="str">
        <f t="shared" si="37"/>
        <v/>
      </c>
    </row>
    <row r="552" spans="1:9">
      <c r="A552">
        <v>549</v>
      </c>
      <c r="B552" s="46">
        <v>45323</v>
      </c>
      <c r="C552" s="169">
        <v>113.61144992513587</v>
      </c>
      <c r="D552" s="169">
        <v>123.24675909882176</v>
      </c>
      <c r="E552" s="169">
        <f t="shared" si="39"/>
        <v>113.61144992513587</v>
      </c>
      <c r="F552" s="190" t="str">
        <f t="shared" si="36"/>
        <v/>
      </c>
      <c r="H552" t="str">
        <f t="shared" si="38"/>
        <v/>
      </c>
      <c r="I552" s="190" t="str">
        <f t="shared" si="37"/>
        <v/>
      </c>
    </row>
    <row r="553" spans="1:9">
      <c r="A553">
        <v>550</v>
      </c>
      <c r="B553" s="46">
        <v>45324</v>
      </c>
      <c r="C553" s="169">
        <v>86.168504877137735</v>
      </c>
      <c r="D553" s="169">
        <v>123.24675909882176</v>
      </c>
      <c r="E553" s="169">
        <f t="shared" si="39"/>
        <v>86.168504877137735</v>
      </c>
      <c r="F553" s="190" t="str">
        <f t="shared" si="36"/>
        <v/>
      </c>
      <c r="H553" t="str">
        <f t="shared" si="38"/>
        <v/>
      </c>
      <c r="I553" s="190" t="str">
        <f t="shared" si="37"/>
        <v/>
      </c>
    </row>
    <row r="554" spans="1:9">
      <c r="A554">
        <v>551</v>
      </c>
      <c r="B554" s="46">
        <v>45325</v>
      </c>
      <c r="C554" s="169">
        <v>68.485321005135859</v>
      </c>
      <c r="D554" s="169">
        <v>123.24675909882176</v>
      </c>
      <c r="E554" s="169">
        <f t="shared" si="39"/>
        <v>68.485321005135859</v>
      </c>
      <c r="F554" s="190" t="str">
        <f t="shared" si="36"/>
        <v/>
      </c>
      <c r="H554" t="str">
        <f t="shared" si="38"/>
        <v/>
      </c>
      <c r="I554" s="190" t="str">
        <f t="shared" si="37"/>
        <v/>
      </c>
    </row>
    <row r="555" spans="1:9">
      <c r="A555">
        <v>552</v>
      </c>
      <c r="B555" s="46">
        <v>45326</v>
      </c>
      <c r="C555" s="169">
        <v>54.309322513139591</v>
      </c>
      <c r="D555" s="169">
        <v>123.24675909882176</v>
      </c>
      <c r="E555" s="169">
        <f t="shared" si="39"/>
        <v>54.309322513139591</v>
      </c>
      <c r="F555" s="190" t="str">
        <f t="shared" si="36"/>
        <v/>
      </c>
      <c r="H555" t="str">
        <f t="shared" si="38"/>
        <v/>
      </c>
      <c r="I555" s="190" t="str">
        <f t="shared" si="37"/>
        <v/>
      </c>
    </row>
    <row r="556" spans="1:9">
      <c r="A556">
        <v>553</v>
      </c>
      <c r="B556" s="46">
        <v>45327</v>
      </c>
      <c r="C556" s="169">
        <v>105.76662061713773</v>
      </c>
      <c r="D556" s="169">
        <v>123.24675909882176</v>
      </c>
      <c r="E556" s="169">
        <f t="shared" si="39"/>
        <v>105.76662061713773</v>
      </c>
      <c r="F556" s="190" t="str">
        <f t="shared" si="36"/>
        <v/>
      </c>
      <c r="H556" t="str">
        <f t="shared" si="38"/>
        <v/>
      </c>
      <c r="I556" s="190" t="str">
        <f t="shared" si="37"/>
        <v/>
      </c>
    </row>
    <row r="557" spans="1:9">
      <c r="A557">
        <v>554</v>
      </c>
      <c r="B557" s="46">
        <v>45328</v>
      </c>
      <c r="C557" s="169">
        <v>101.06598587713586</v>
      </c>
      <c r="D557" s="169">
        <v>123.24675909882176</v>
      </c>
      <c r="E557" s="169">
        <f t="shared" si="39"/>
        <v>101.06598587713586</v>
      </c>
      <c r="F557" s="190" t="str">
        <f t="shared" si="36"/>
        <v/>
      </c>
      <c r="H557" t="str">
        <f t="shared" si="38"/>
        <v/>
      </c>
      <c r="I557" s="190" t="str">
        <f t="shared" si="37"/>
        <v/>
      </c>
    </row>
    <row r="558" spans="1:9">
      <c r="A558">
        <v>555</v>
      </c>
      <c r="B558" s="46">
        <v>45329</v>
      </c>
      <c r="C558" s="169">
        <v>122.28854868134586</v>
      </c>
      <c r="D558" s="169">
        <v>123.24675909882176</v>
      </c>
      <c r="E558" s="169">
        <f t="shared" si="39"/>
        <v>122.28854868134586</v>
      </c>
      <c r="F558" s="190" t="str">
        <f t="shared" si="36"/>
        <v/>
      </c>
      <c r="H558" t="str">
        <f t="shared" si="38"/>
        <v/>
      </c>
      <c r="I558" s="190" t="str">
        <f t="shared" si="37"/>
        <v/>
      </c>
    </row>
    <row r="559" spans="1:9">
      <c r="A559">
        <v>556</v>
      </c>
      <c r="B559" s="46">
        <v>45330</v>
      </c>
      <c r="C559" s="169">
        <v>119.15357943334958</v>
      </c>
      <c r="D559" s="169">
        <v>123.24675909882176</v>
      </c>
      <c r="E559" s="169">
        <f t="shared" si="39"/>
        <v>119.15357943334958</v>
      </c>
      <c r="F559" s="190" t="str">
        <f t="shared" si="36"/>
        <v/>
      </c>
      <c r="H559" t="str">
        <f t="shared" si="38"/>
        <v/>
      </c>
      <c r="I559" s="190" t="str">
        <f t="shared" si="37"/>
        <v/>
      </c>
    </row>
    <row r="560" spans="1:9">
      <c r="A560">
        <v>557</v>
      </c>
      <c r="B560" s="46">
        <v>45331</v>
      </c>
      <c r="C560" s="169">
        <v>120.39103317734399</v>
      </c>
      <c r="D560" s="169">
        <v>123.24675909882176</v>
      </c>
      <c r="E560" s="169">
        <f t="shared" si="39"/>
        <v>120.39103317734399</v>
      </c>
      <c r="F560" s="190" t="str">
        <f t="shared" si="36"/>
        <v/>
      </c>
      <c r="H560" t="str">
        <f t="shared" si="38"/>
        <v/>
      </c>
      <c r="I560" s="190" t="str">
        <f t="shared" si="37"/>
        <v/>
      </c>
    </row>
    <row r="561" spans="1:9">
      <c r="A561">
        <v>558</v>
      </c>
      <c r="B561" s="46">
        <v>45332</v>
      </c>
      <c r="C561" s="169">
        <v>79.305829521347704</v>
      </c>
      <c r="D561" s="169">
        <v>123.24675909882176</v>
      </c>
      <c r="E561" s="169">
        <f t="shared" si="39"/>
        <v>79.305829521347704</v>
      </c>
      <c r="F561" s="190" t="str">
        <f t="shared" si="36"/>
        <v/>
      </c>
      <c r="H561" t="str">
        <f t="shared" si="38"/>
        <v/>
      </c>
      <c r="I561" s="190" t="str">
        <f t="shared" si="37"/>
        <v/>
      </c>
    </row>
    <row r="562" spans="1:9">
      <c r="A562">
        <v>559</v>
      </c>
      <c r="B562" s="46">
        <v>45333</v>
      </c>
      <c r="C562" s="169">
        <v>89.449654257349579</v>
      </c>
      <c r="D562" s="169">
        <v>123.24675909882176</v>
      </c>
      <c r="E562" s="169">
        <f t="shared" si="39"/>
        <v>89.449654257349579</v>
      </c>
      <c r="F562" s="190" t="str">
        <f t="shared" si="36"/>
        <v/>
      </c>
      <c r="H562" t="str">
        <f t="shared" si="38"/>
        <v/>
      </c>
      <c r="I562" s="190" t="str">
        <f t="shared" si="37"/>
        <v/>
      </c>
    </row>
    <row r="563" spans="1:9">
      <c r="A563">
        <v>560</v>
      </c>
      <c r="B563" s="46">
        <v>45334</v>
      </c>
      <c r="C563" s="169">
        <v>103.00871392534586</v>
      </c>
      <c r="D563" s="169">
        <v>123.24675909882176</v>
      </c>
      <c r="E563" s="169">
        <f t="shared" si="39"/>
        <v>103.00871392534586</v>
      </c>
      <c r="F563" s="190" t="str">
        <f t="shared" si="36"/>
        <v/>
      </c>
      <c r="H563" t="str">
        <f t="shared" si="38"/>
        <v/>
      </c>
      <c r="I563" s="190" t="str">
        <f t="shared" si="37"/>
        <v/>
      </c>
    </row>
    <row r="564" spans="1:9">
      <c r="A564">
        <v>561</v>
      </c>
      <c r="B564" s="46">
        <v>45335</v>
      </c>
      <c r="C564" s="169">
        <v>153.54620028534771</v>
      </c>
      <c r="D564" s="169">
        <v>123.24675909882176</v>
      </c>
      <c r="E564" s="169">
        <f t="shared" si="39"/>
        <v>123.24675909882176</v>
      </c>
      <c r="F564" s="190" t="str">
        <f t="shared" si="36"/>
        <v/>
      </c>
      <c r="H564" t="str">
        <f t="shared" si="38"/>
        <v/>
      </c>
      <c r="I564" s="190" t="str">
        <f t="shared" si="37"/>
        <v/>
      </c>
    </row>
    <row r="565" spans="1:9">
      <c r="A565">
        <v>562</v>
      </c>
      <c r="B565" s="46">
        <v>45336</v>
      </c>
      <c r="C565" s="169">
        <v>154.11643092467583</v>
      </c>
      <c r="D565" s="169">
        <v>123.24675909882176</v>
      </c>
      <c r="E565" s="169">
        <f t="shared" si="39"/>
        <v>123.24675909882176</v>
      </c>
      <c r="F565" s="190" t="str">
        <f t="shared" si="36"/>
        <v/>
      </c>
      <c r="H565" t="str">
        <f t="shared" si="38"/>
        <v/>
      </c>
      <c r="I565" s="190" t="str">
        <f t="shared" si="37"/>
        <v/>
      </c>
    </row>
    <row r="566" spans="1:9">
      <c r="A566">
        <v>563</v>
      </c>
      <c r="B566" s="46">
        <v>45337</v>
      </c>
      <c r="C566" s="169">
        <v>143.90651973267771</v>
      </c>
      <c r="D566" s="169">
        <v>123.24675909882176</v>
      </c>
      <c r="E566" s="169">
        <f t="shared" si="39"/>
        <v>123.24675909882176</v>
      </c>
      <c r="F566" s="190" t="str">
        <f t="shared" si="36"/>
        <v>F</v>
      </c>
      <c r="G566" s="191">
        <f>IF(DAY(B566)=15,D566,"")</f>
        <v>123.24675909882176</v>
      </c>
      <c r="H566" t="str">
        <f t="shared" si="38"/>
        <v/>
      </c>
      <c r="I566" s="190" t="str">
        <f t="shared" si="37"/>
        <v>F</v>
      </c>
    </row>
    <row r="567" spans="1:9">
      <c r="A567">
        <v>564</v>
      </c>
      <c r="B567" s="46">
        <v>45338</v>
      </c>
      <c r="C567" s="169">
        <v>132.00201114867582</v>
      </c>
      <c r="D567" s="169">
        <v>123.24675909882176</v>
      </c>
      <c r="E567" s="169">
        <f t="shared" si="39"/>
        <v>123.24675909882176</v>
      </c>
      <c r="F567" s="190" t="str">
        <f t="shared" si="36"/>
        <v/>
      </c>
      <c r="H567" t="str">
        <f t="shared" si="38"/>
        <v/>
      </c>
      <c r="I567" s="190" t="str">
        <f t="shared" si="37"/>
        <v/>
      </c>
    </row>
    <row r="568" spans="1:9">
      <c r="A568">
        <v>565</v>
      </c>
      <c r="B568" s="46">
        <v>45339</v>
      </c>
      <c r="C568" s="169">
        <v>117.47030697267397</v>
      </c>
      <c r="D568" s="169">
        <v>123.24675909882176</v>
      </c>
      <c r="E568" s="169">
        <f t="shared" si="39"/>
        <v>117.47030697267397</v>
      </c>
      <c r="F568" s="190" t="str">
        <f t="shared" si="36"/>
        <v/>
      </c>
      <c r="H568" t="str">
        <f t="shared" si="38"/>
        <v/>
      </c>
      <c r="I568" s="190" t="str">
        <f t="shared" si="37"/>
        <v/>
      </c>
    </row>
    <row r="569" spans="1:9">
      <c r="A569">
        <v>566</v>
      </c>
      <c r="B569" s="46">
        <v>45340</v>
      </c>
      <c r="C569" s="169">
        <v>109.5993949366777</v>
      </c>
      <c r="D569" s="169">
        <v>123.24675909882176</v>
      </c>
      <c r="E569" s="169">
        <f t="shared" si="39"/>
        <v>109.5993949366777</v>
      </c>
      <c r="F569" s="190" t="str">
        <f t="shared" si="36"/>
        <v/>
      </c>
      <c r="H569" t="str">
        <f t="shared" si="38"/>
        <v/>
      </c>
      <c r="I569" s="190" t="str">
        <f t="shared" si="37"/>
        <v/>
      </c>
    </row>
    <row r="570" spans="1:9">
      <c r="A570">
        <v>567</v>
      </c>
      <c r="B570" s="46">
        <v>45341</v>
      </c>
      <c r="C570" s="169">
        <v>102.83659453667582</v>
      </c>
      <c r="D570" s="169">
        <v>123.24675909882176</v>
      </c>
      <c r="E570" s="169">
        <f t="shared" si="39"/>
        <v>102.83659453667582</v>
      </c>
      <c r="F570" s="190" t="str">
        <f t="shared" si="36"/>
        <v/>
      </c>
      <c r="H570" t="str">
        <f t="shared" si="38"/>
        <v/>
      </c>
      <c r="I570" s="190" t="str">
        <f t="shared" si="37"/>
        <v/>
      </c>
    </row>
    <row r="571" spans="1:9">
      <c r="A571">
        <v>568</v>
      </c>
      <c r="B571" s="46">
        <v>45342</v>
      </c>
      <c r="C571" s="169">
        <v>140.39129904467583</v>
      </c>
      <c r="D571" s="169">
        <v>123.24675909882176</v>
      </c>
      <c r="E571" s="169">
        <f t="shared" si="39"/>
        <v>123.24675909882176</v>
      </c>
      <c r="F571" s="190" t="str">
        <f t="shared" si="36"/>
        <v/>
      </c>
      <c r="H571" t="str">
        <f t="shared" si="38"/>
        <v/>
      </c>
      <c r="I571" s="190" t="str">
        <f t="shared" si="37"/>
        <v/>
      </c>
    </row>
    <row r="572" spans="1:9">
      <c r="A572">
        <v>569</v>
      </c>
      <c r="B572" s="46">
        <v>45343</v>
      </c>
      <c r="C572" s="169">
        <v>178.83464696162031</v>
      </c>
      <c r="D572" s="169">
        <v>123.24675909882176</v>
      </c>
      <c r="E572" s="169">
        <f t="shared" si="39"/>
        <v>123.24675909882176</v>
      </c>
      <c r="F572" s="190" t="str">
        <f t="shared" si="36"/>
        <v/>
      </c>
      <c r="H572" t="str">
        <f t="shared" si="38"/>
        <v/>
      </c>
      <c r="I572" s="190" t="str">
        <f t="shared" si="37"/>
        <v/>
      </c>
    </row>
    <row r="573" spans="1:9">
      <c r="A573">
        <v>570</v>
      </c>
      <c r="B573" s="46">
        <v>45344</v>
      </c>
      <c r="C573" s="169">
        <v>123.10703588562218</v>
      </c>
      <c r="D573" s="169">
        <v>123.24675909882176</v>
      </c>
      <c r="E573" s="169">
        <f t="shared" si="39"/>
        <v>123.10703588562218</v>
      </c>
      <c r="F573" s="190" t="str">
        <f t="shared" si="36"/>
        <v/>
      </c>
      <c r="H573" t="str">
        <f t="shared" si="38"/>
        <v/>
      </c>
      <c r="I573" s="190" t="str">
        <f t="shared" si="37"/>
        <v/>
      </c>
    </row>
    <row r="574" spans="1:9">
      <c r="A574">
        <v>571</v>
      </c>
      <c r="B574" s="46">
        <v>45345</v>
      </c>
      <c r="C574" s="169">
        <v>108.95650575362032</v>
      </c>
      <c r="D574" s="169">
        <v>123.24675909882176</v>
      </c>
      <c r="E574" s="169">
        <f t="shared" si="39"/>
        <v>108.95650575362032</v>
      </c>
      <c r="F574" s="190" t="str">
        <f t="shared" si="36"/>
        <v/>
      </c>
      <c r="H574" t="str">
        <f t="shared" si="38"/>
        <v/>
      </c>
      <c r="I574" s="190" t="str">
        <f t="shared" si="37"/>
        <v/>
      </c>
    </row>
    <row r="575" spans="1:9">
      <c r="A575">
        <v>572</v>
      </c>
      <c r="B575" s="46">
        <v>45346</v>
      </c>
      <c r="C575" s="169">
        <v>102.35917537762033</v>
      </c>
      <c r="D575" s="169">
        <v>123.24675909882176</v>
      </c>
      <c r="E575" s="169">
        <f t="shared" si="39"/>
        <v>102.35917537762033</v>
      </c>
      <c r="F575" s="190" t="str">
        <f t="shared" si="36"/>
        <v/>
      </c>
      <c r="H575" t="str">
        <f t="shared" si="38"/>
        <v/>
      </c>
      <c r="I575" s="190" t="str">
        <f t="shared" si="37"/>
        <v/>
      </c>
    </row>
    <row r="576" spans="1:9">
      <c r="A576">
        <v>573</v>
      </c>
      <c r="B576" s="46">
        <v>45347</v>
      </c>
      <c r="C576" s="169">
        <v>101.28505481762032</v>
      </c>
      <c r="D576" s="169">
        <v>123.24675909882176</v>
      </c>
      <c r="E576" s="169">
        <f t="shared" si="39"/>
        <v>101.28505481762032</v>
      </c>
      <c r="F576" s="190" t="str">
        <f t="shared" si="36"/>
        <v/>
      </c>
      <c r="H576" t="str">
        <f t="shared" si="38"/>
        <v/>
      </c>
      <c r="I576" s="190" t="str">
        <f t="shared" si="37"/>
        <v/>
      </c>
    </row>
    <row r="577" spans="1:9">
      <c r="A577">
        <v>574</v>
      </c>
      <c r="B577" s="46">
        <v>45348</v>
      </c>
      <c r="C577" s="169">
        <v>132.23952649762407</v>
      </c>
      <c r="D577" s="169">
        <v>123.24675909882176</v>
      </c>
      <c r="E577" s="169">
        <f t="shared" si="39"/>
        <v>123.24675909882176</v>
      </c>
      <c r="F577" s="190" t="str">
        <f t="shared" si="36"/>
        <v/>
      </c>
      <c r="H577" t="str">
        <f t="shared" si="38"/>
        <v/>
      </c>
      <c r="I577" s="190" t="str">
        <f t="shared" si="37"/>
        <v/>
      </c>
    </row>
    <row r="578" spans="1:9">
      <c r="A578">
        <v>575</v>
      </c>
      <c r="B578" s="46">
        <v>45349</v>
      </c>
      <c r="C578" s="169">
        <v>143.34250574162033</v>
      </c>
      <c r="D578" s="169">
        <v>123.24675909882176</v>
      </c>
      <c r="E578" s="169">
        <f t="shared" si="39"/>
        <v>123.24675909882176</v>
      </c>
      <c r="F578" s="190" t="str">
        <f t="shared" si="36"/>
        <v/>
      </c>
      <c r="H578" t="str">
        <f t="shared" si="38"/>
        <v/>
      </c>
      <c r="I578" s="190" t="str">
        <f t="shared" si="37"/>
        <v/>
      </c>
    </row>
    <row r="579" spans="1:9">
      <c r="A579">
        <v>576</v>
      </c>
      <c r="B579" s="46">
        <v>45350</v>
      </c>
      <c r="C579" s="169">
        <v>202.49332748474106</v>
      </c>
      <c r="D579" s="169">
        <v>123.24675909882176</v>
      </c>
      <c r="E579" s="169">
        <f t="shared" si="39"/>
        <v>123.24675909882176</v>
      </c>
      <c r="F579" s="190" t="str">
        <f t="shared" ref="F579:F642" si="40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8"/>
        <v/>
      </c>
      <c r="I579" s="190" t="str">
        <f t="shared" si="37"/>
        <v/>
      </c>
    </row>
    <row r="580" spans="1:9">
      <c r="A580">
        <v>577</v>
      </c>
      <c r="B580" s="46">
        <v>45351</v>
      </c>
      <c r="C580" s="169">
        <v>207.01034946474479</v>
      </c>
      <c r="D580" s="169">
        <v>123.24675909882176</v>
      </c>
      <c r="E580" s="169">
        <f t="shared" si="39"/>
        <v>123.24675909882176</v>
      </c>
      <c r="F580" s="190" t="str">
        <f t="shared" si="40"/>
        <v/>
      </c>
      <c r="H580" t="str">
        <f t="shared" si="38"/>
        <v/>
      </c>
      <c r="I580" s="190" t="str">
        <f t="shared" ref="I580:I643" si="41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45352</v>
      </c>
      <c r="C581" s="169">
        <v>208.86176576073922</v>
      </c>
      <c r="D581" s="169">
        <v>124.21094116612664</v>
      </c>
      <c r="E581" s="169">
        <f t="shared" si="39"/>
        <v>124.21094116612664</v>
      </c>
      <c r="F581" s="190" t="str">
        <f t="shared" si="40"/>
        <v/>
      </c>
      <c r="H581" t="str">
        <f t="shared" ref="H581:H644" si="42">IF(MONTH(B581)=1,IF(DAY(B581)=1,YEAR(B581),""),"")</f>
        <v/>
      </c>
      <c r="I581" s="190" t="str">
        <f t="shared" si="41"/>
        <v/>
      </c>
    </row>
    <row r="582" spans="1:9">
      <c r="A582">
        <v>579</v>
      </c>
      <c r="B582" s="46">
        <v>45353</v>
      </c>
      <c r="C582" s="169">
        <v>209.11036981274293</v>
      </c>
      <c r="D582" s="169">
        <v>124.21094116612664</v>
      </c>
      <c r="E582" s="169">
        <f t="shared" si="39"/>
        <v>124.21094116612664</v>
      </c>
      <c r="F582" s="190" t="str">
        <f t="shared" si="40"/>
        <v/>
      </c>
      <c r="H582" t="str">
        <f t="shared" si="42"/>
        <v/>
      </c>
      <c r="I582" s="190" t="str">
        <f t="shared" si="41"/>
        <v/>
      </c>
    </row>
    <row r="583" spans="1:9">
      <c r="A583">
        <v>580</v>
      </c>
      <c r="B583" s="46">
        <v>45354</v>
      </c>
      <c r="C583" s="169">
        <v>195.23583224074105</v>
      </c>
      <c r="D583" s="169">
        <v>124.21094116612664</v>
      </c>
      <c r="E583" s="169">
        <f t="shared" si="39"/>
        <v>124.21094116612664</v>
      </c>
      <c r="F583" s="190" t="str">
        <f t="shared" si="40"/>
        <v/>
      </c>
      <c r="H583" t="str">
        <f t="shared" si="42"/>
        <v/>
      </c>
      <c r="I583" s="190" t="str">
        <f t="shared" si="41"/>
        <v/>
      </c>
    </row>
    <row r="584" spans="1:9">
      <c r="A584">
        <v>581</v>
      </c>
      <c r="B584" s="46">
        <v>45355</v>
      </c>
      <c r="C584" s="169">
        <v>210.94218839274293</v>
      </c>
      <c r="D584" s="169">
        <v>124.21094116612664</v>
      </c>
      <c r="E584" s="169">
        <f t="shared" si="39"/>
        <v>124.21094116612664</v>
      </c>
      <c r="F584" s="190" t="str">
        <f t="shared" si="40"/>
        <v/>
      </c>
      <c r="H584" t="str">
        <f t="shared" si="42"/>
        <v/>
      </c>
      <c r="I584" s="190" t="str">
        <f t="shared" si="41"/>
        <v/>
      </c>
    </row>
    <row r="585" spans="1:9">
      <c r="A585">
        <v>582</v>
      </c>
      <c r="B585" s="46">
        <v>45356</v>
      </c>
      <c r="C585" s="169">
        <v>235.52572274874106</v>
      </c>
      <c r="D585" s="169">
        <v>124.21094116612664</v>
      </c>
      <c r="E585" s="169">
        <f t="shared" si="39"/>
        <v>124.21094116612664</v>
      </c>
      <c r="F585" s="190" t="str">
        <f t="shared" si="40"/>
        <v/>
      </c>
      <c r="H585" t="str">
        <f t="shared" si="42"/>
        <v/>
      </c>
      <c r="I585" s="190" t="str">
        <f t="shared" si="41"/>
        <v/>
      </c>
    </row>
    <row r="586" spans="1:9">
      <c r="A586">
        <v>583</v>
      </c>
      <c r="B586" s="46">
        <v>45357</v>
      </c>
      <c r="C586" s="169">
        <v>231.9306936648228</v>
      </c>
      <c r="D586" s="169">
        <v>124.21094116612664</v>
      </c>
      <c r="E586" s="169">
        <f t="shared" si="39"/>
        <v>124.21094116612664</v>
      </c>
      <c r="F586" s="190" t="str">
        <f t="shared" si="40"/>
        <v/>
      </c>
      <c r="H586" t="str">
        <f t="shared" si="42"/>
        <v/>
      </c>
      <c r="I586" s="190" t="str">
        <f t="shared" si="41"/>
        <v/>
      </c>
    </row>
    <row r="587" spans="1:9">
      <c r="A587">
        <v>584</v>
      </c>
      <c r="B587" s="46">
        <v>45358</v>
      </c>
      <c r="C587" s="169">
        <v>213.3224108448228</v>
      </c>
      <c r="D587" s="169">
        <v>124.21094116612664</v>
      </c>
      <c r="E587" s="169">
        <f t="shared" si="39"/>
        <v>124.21094116612664</v>
      </c>
      <c r="F587" s="190" t="str">
        <f t="shared" si="40"/>
        <v/>
      </c>
      <c r="H587" t="str">
        <f t="shared" si="42"/>
        <v/>
      </c>
      <c r="I587" s="190" t="str">
        <f t="shared" si="41"/>
        <v/>
      </c>
    </row>
    <row r="588" spans="1:9">
      <c r="A588">
        <v>585</v>
      </c>
      <c r="B588" s="46">
        <v>45359</v>
      </c>
      <c r="C588" s="169">
        <v>219.19428945282465</v>
      </c>
      <c r="D588" s="169">
        <v>124.21094116612664</v>
      </c>
      <c r="E588" s="169">
        <f t="shared" si="39"/>
        <v>124.21094116612664</v>
      </c>
      <c r="F588" s="190" t="str">
        <f t="shared" si="40"/>
        <v/>
      </c>
      <c r="H588" t="str">
        <f t="shared" si="42"/>
        <v/>
      </c>
      <c r="I588" s="190" t="str">
        <f t="shared" si="41"/>
        <v/>
      </c>
    </row>
    <row r="589" spans="1:9">
      <c r="A589">
        <v>586</v>
      </c>
      <c r="B589" s="46">
        <v>45360</v>
      </c>
      <c r="C589" s="169">
        <v>216.03596525682278</v>
      </c>
      <c r="D589" s="169">
        <v>124.21094116612664</v>
      </c>
      <c r="E589" s="169">
        <f t="shared" si="39"/>
        <v>124.21094116612664</v>
      </c>
      <c r="F589" s="190" t="str">
        <f t="shared" si="40"/>
        <v/>
      </c>
      <c r="H589" t="str">
        <f t="shared" si="42"/>
        <v/>
      </c>
      <c r="I589" s="190" t="str">
        <f t="shared" si="41"/>
        <v/>
      </c>
    </row>
    <row r="590" spans="1:9">
      <c r="A590">
        <v>587</v>
      </c>
      <c r="B590" s="46">
        <v>45361</v>
      </c>
      <c r="C590" s="169">
        <v>199.52081670882092</v>
      </c>
      <c r="D590" s="169">
        <v>124.21094116612664</v>
      </c>
      <c r="E590" s="169">
        <f t="shared" si="39"/>
        <v>124.21094116612664</v>
      </c>
      <c r="F590" s="190" t="str">
        <f t="shared" si="40"/>
        <v/>
      </c>
      <c r="H590" t="str">
        <f t="shared" si="42"/>
        <v/>
      </c>
      <c r="I590" s="190" t="str">
        <f t="shared" si="41"/>
        <v/>
      </c>
    </row>
    <row r="591" spans="1:9">
      <c r="A591">
        <v>588</v>
      </c>
      <c r="B591" s="46">
        <v>45362</v>
      </c>
      <c r="C591" s="169">
        <v>218.60455964882465</v>
      </c>
      <c r="D591" s="169">
        <v>124.21094116612664</v>
      </c>
      <c r="E591" s="169">
        <f t="shared" ref="E591:E654" si="43">IF(C591&lt;D591,C591,D591)</f>
        <v>124.21094116612664</v>
      </c>
      <c r="F591" s="190" t="str">
        <f t="shared" si="40"/>
        <v/>
      </c>
      <c r="H591" t="str">
        <f t="shared" si="42"/>
        <v/>
      </c>
      <c r="I591" s="190" t="str">
        <f t="shared" si="41"/>
        <v/>
      </c>
    </row>
    <row r="592" spans="1:9">
      <c r="A592">
        <v>589</v>
      </c>
      <c r="B592" s="46">
        <v>45363</v>
      </c>
      <c r="C592" s="169">
        <v>232.09785128482466</v>
      </c>
      <c r="D592" s="169">
        <v>124.21094116612664</v>
      </c>
      <c r="E592" s="169">
        <f t="shared" si="43"/>
        <v>124.21094116612664</v>
      </c>
      <c r="F592" s="190" t="str">
        <f t="shared" si="40"/>
        <v/>
      </c>
      <c r="H592" t="str">
        <f t="shared" si="42"/>
        <v/>
      </c>
      <c r="I592" s="190" t="str">
        <f t="shared" si="41"/>
        <v/>
      </c>
    </row>
    <row r="593" spans="1:9">
      <c r="A593">
        <v>590</v>
      </c>
      <c r="B593" s="46">
        <v>45364</v>
      </c>
      <c r="C593" s="169">
        <v>209.50388243101571</v>
      </c>
      <c r="D593" s="169">
        <v>124.21094116612664</v>
      </c>
      <c r="E593" s="169">
        <f t="shared" si="43"/>
        <v>124.21094116612664</v>
      </c>
      <c r="F593" s="190" t="str">
        <f t="shared" si="40"/>
        <v/>
      </c>
      <c r="H593" t="str">
        <f t="shared" si="42"/>
        <v/>
      </c>
      <c r="I593" s="190" t="str">
        <f t="shared" si="41"/>
        <v/>
      </c>
    </row>
    <row r="594" spans="1:9">
      <c r="A594">
        <v>591</v>
      </c>
      <c r="B594" s="46">
        <v>45365</v>
      </c>
      <c r="C594" s="169">
        <v>213.71284133901571</v>
      </c>
      <c r="D594" s="169">
        <v>124.21094116612664</v>
      </c>
      <c r="E594" s="169">
        <f t="shared" si="43"/>
        <v>124.21094116612664</v>
      </c>
      <c r="F594" s="190" t="str">
        <f t="shared" si="40"/>
        <v/>
      </c>
      <c r="H594" t="str">
        <f t="shared" si="42"/>
        <v/>
      </c>
      <c r="I594" s="190" t="str">
        <f t="shared" si="41"/>
        <v/>
      </c>
    </row>
    <row r="595" spans="1:9">
      <c r="A595">
        <v>592</v>
      </c>
      <c r="B595" s="46">
        <v>45366</v>
      </c>
      <c r="C595" s="169">
        <v>220.62686756701942</v>
      </c>
      <c r="D595" s="169">
        <v>124.21094116612664</v>
      </c>
      <c r="E595" s="169">
        <f t="shared" si="43"/>
        <v>124.21094116612664</v>
      </c>
      <c r="F595" s="190" t="str">
        <f t="shared" si="40"/>
        <v>M</v>
      </c>
      <c r="G595" s="191">
        <f>IF(DAY(B595)=15,D595,"")</f>
        <v>124.21094116612664</v>
      </c>
      <c r="H595" t="str">
        <f t="shared" si="42"/>
        <v/>
      </c>
      <c r="I595" s="190" t="str">
        <f t="shared" si="41"/>
        <v>M</v>
      </c>
    </row>
    <row r="596" spans="1:9">
      <c r="A596">
        <v>593</v>
      </c>
      <c r="B596" s="46">
        <v>45367</v>
      </c>
      <c r="C596" s="169">
        <v>204.64757958701571</v>
      </c>
      <c r="D596" s="169">
        <v>124.21094116612664</v>
      </c>
      <c r="E596" s="169">
        <f t="shared" si="43"/>
        <v>124.21094116612664</v>
      </c>
      <c r="F596" s="190" t="str">
        <f t="shared" si="40"/>
        <v/>
      </c>
      <c r="H596" t="str">
        <f t="shared" si="42"/>
        <v/>
      </c>
      <c r="I596" s="190" t="str">
        <f t="shared" si="41"/>
        <v/>
      </c>
    </row>
    <row r="597" spans="1:9">
      <c r="A597">
        <v>594</v>
      </c>
      <c r="B597" s="46">
        <v>45368</v>
      </c>
      <c r="C597" s="169">
        <v>205.80028040701569</v>
      </c>
      <c r="D597" s="169">
        <v>124.21094116612664</v>
      </c>
      <c r="E597" s="169">
        <f t="shared" si="43"/>
        <v>124.21094116612664</v>
      </c>
      <c r="F597" s="190" t="str">
        <f t="shared" si="40"/>
        <v/>
      </c>
      <c r="H597" t="str">
        <f t="shared" si="42"/>
        <v/>
      </c>
      <c r="I597" s="190" t="str">
        <f t="shared" si="41"/>
        <v/>
      </c>
    </row>
    <row r="598" spans="1:9">
      <c r="A598">
        <v>595</v>
      </c>
      <c r="B598" s="46">
        <v>45369</v>
      </c>
      <c r="C598" s="169">
        <v>225.34181118701756</v>
      </c>
      <c r="D598" s="169">
        <v>124.21094116612664</v>
      </c>
      <c r="E598" s="169">
        <f t="shared" si="43"/>
        <v>124.21094116612664</v>
      </c>
      <c r="F598" s="190" t="str">
        <f t="shared" si="40"/>
        <v/>
      </c>
      <c r="H598" t="str">
        <f t="shared" si="42"/>
        <v/>
      </c>
      <c r="I598" s="190" t="str">
        <f t="shared" si="41"/>
        <v/>
      </c>
    </row>
    <row r="599" spans="1:9">
      <c r="A599">
        <v>596</v>
      </c>
      <c r="B599" s="46">
        <v>45370</v>
      </c>
      <c r="C599" s="169">
        <v>231.95094266701943</v>
      </c>
      <c r="D599" s="169">
        <v>124.21094116612664</v>
      </c>
      <c r="E599" s="169">
        <f t="shared" si="43"/>
        <v>124.21094116612664</v>
      </c>
      <c r="F599" s="190" t="str">
        <f t="shared" si="40"/>
        <v/>
      </c>
      <c r="H599" t="str">
        <f t="shared" si="42"/>
        <v/>
      </c>
      <c r="I599" s="190" t="str">
        <f t="shared" si="41"/>
        <v/>
      </c>
    </row>
    <row r="600" spans="1:9">
      <c r="A600">
        <v>597</v>
      </c>
      <c r="B600" s="46">
        <v>45371</v>
      </c>
      <c r="C600" s="169">
        <v>196.36262742418339</v>
      </c>
      <c r="D600" s="169">
        <v>124.21094116612664</v>
      </c>
      <c r="E600" s="169">
        <f t="shared" si="43"/>
        <v>124.21094116612664</v>
      </c>
      <c r="F600" s="190" t="str">
        <f t="shared" si="40"/>
        <v/>
      </c>
      <c r="H600" t="str">
        <f t="shared" si="42"/>
        <v/>
      </c>
      <c r="I600" s="190" t="str">
        <f t="shared" si="41"/>
        <v/>
      </c>
    </row>
    <row r="601" spans="1:9">
      <c r="A601">
        <v>598</v>
      </c>
      <c r="B601" s="46">
        <v>45372</v>
      </c>
      <c r="C601" s="169">
        <v>174.40513921218712</v>
      </c>
      <c r="D601" s="169">
        <v>124.21094116612664</v>
      </c>
      <c r="E601" s="169">
        <f t="shared" si="43"/>
        <v>124.21094116612664</v>
      </c>
      <c r="F601" s="190" t="str">
        <f t="shared" si="40"/>
        <v/>
      </c>
      <c r="H601" t="str">
        <f t="shared" si="42"/>
        <v/>
      </c>
      <c r="I601" s="190" t="str">
        <f t="shared" si="41"/>
        <v/>
      </c>
    </row>
    <row r="602" spans="1:9">
      <c r="A602">
        <v>599</v>
      </c>
      <c r="B602" s="46">
        <v>45373</v>
      </c>
      <c r="C602" s="169">
        <v>182.65841938818525</v>
      </c>
      <c r="D602" s="169">
        <v>124.21094116612664</v>
      </c>
      <c r="E602" s="169">
        <f t="shared" si="43"/>
        <v>124.21094116612664</v>
      </c>
      <c r="F602" s="190" t="str">
        <f t="shared" si="40"/>
        <v/>
      </c>
      <c r="H602" t="str">
        <f t="shared" si="42"/>
        <v/>
      </c>
      <c r="I602" s="190" t="str">
        <f t="shared" si="41"/>
        <v/>
      </c>
    </row>
    <row r="603" spans="1:9">
      <c r="A603">
        <v>600</v>
      </c>
      <c r="B603" s="46">
        <v>45374</v>
      </c>
      <c r="C603" s="169">
        <v>143.49102618018341</v>
      </c>
      <c r="D603" s="169">
        <v>124.21094116612664</v>
      </c>
      <c r="E603" s="169">
        <f t="shared" si="43"/>
        <v>124.21094116612664</v>
      </c>
      <c r="F603" s="190" t="str">
        <f t="shared" si="40"/>
        <v/>
      </c>
      <c r="H603" t="str">
        <f t="shared" si="42"/>
        <v/>
      </c>
      <c r="I603" s="190" t="str">
        <f t="shared" si="41"/>
        <v/>
      </c>
    </row>
    <row r="604" spans="1:9">
      <c r="A604">
        <v>601</v>
      </c>
      <c r="B604" s="46">
        <v>45375</v>
      </c>
      <c r="C604" s="169">
        <v>134.71799561218899</v>
      </c>
      <c r="D604" s="169">
        <v>124.21094116612664</v>
      </c>
      <c r="E604" s="169">
        <f t="shared" si="43"/>
        <v>124.21094116612664</v>
      </c>
      <c r="F604" s="190" t="str">
        <f t="shared" si="40"/>
        <v/>
      </c>
      <c r="H604" t="str">
        <f t="shared" si="42"/>
        <v/>
      </c>
      <c r="I604" s="190" t="str">
        <f t="shared" si="41"/>
        <v/>
      </c>
    </row>
    <row r="605" spans="1:9">
      <c r="A605">
        <v>602</v>
      </c>
      <c r="B605" s="46">
        <v>45376</v>
      </c>
      <c r="C605" s="169">
        <v>187.36683584818712</v>
      </c>
      <c r="D605" s="169">
        <v>124.21094116612664</v>
      </c>
      <c r="E605" s="169">
        <f t="shared" si="43"/>
        <v>124.21094116612664</v>
      </c>
      <c r="F605" s="190" t="str">
        <f t="shared" si="40"/>
        <v/>
      </c>
      <c r="H605" t="str">
        <f t="shared" si="42"/>
        <v/>
      </c>
      <c r="I605" s="190" t="str">
        <f t="shared" si="41"/>
        <v/>
      </c>
    </row>
    <row r="606" spans="1:9">
      <c r="A606">
        <v>603</v>
      </c>
      <c r="B606" s="46">
        <v>45377</v>
      </c>
      <c r="C606" s="169">
        <v>176.51579457218526</v>
      </c>
      <c r="D606" s="169">
        <v>124.21094116612664</v>
      </c>
      <c r="E606" s="169">
        <f t="shared" si="43"/>
        <v>124.21094116612664</v>
      </c>
      <c r="F606" s="190" t="str">
        <f t="shared" si="40"/>
        <v/>
      </c>
      <c r="H606" t="str">
        <f t="shared" si="42"/>
        <v/>
      </c>
      <c r="I606" s="190" t="str">
        <f t="shared" si="41"/>
        <v/>
      </c>
    </row>
    <row r="607" spans="1:9">
      <c r="A607">
        <v>604</v>
      </c>
      <c r="B607" s="46">
        <v>45378</v>
      </c>
      <c r="C607" s="169">
        <v>221.98280508788727</v>
      </c>
      <c r="D607" s="169">
        <v>124.21094116612664</v>
      </c>
      <c r="E607" s="169">
        <f t="shared" si="43"/>
        <v>124.21094116612664</v>
      </c>
      <c r="F607" s="190" t="str">
        <f t="shared" si="40"/>
        <v/>
      </c>
      <c r="H607" t="str">
        <f t="shared" si="42"/>
        <v/>
      </c>
      <c r="I607" s="190" t="str">
        <f t="shared" si="41"/>
        <v/>
      </c>
    </row>
    <row r="608" spans="1:9">
      <c r="A608">
        <v>605</v>
      </c>
      <c r="B608" s="46">
        <v>45379</v>
      </c>
      <c r="C608" s="169">
        <v>227.73512533589098</v>
      </c>
      <c r="D608" s="169">
        <v>124.21094116612664</v>
      </c>
      <c r="E608" s="169">
        <f t="shared" si="43"/>
        <v>124.21094116612664</v>
      </c>
      <c r="F608" s="190" t="str">
        <f t="shared" si="40"/>
        <v/>
      </c>
      <c r="H608" t="str">
        <f t="shared" si="42"/>
        <v/>
      </c>
      <c r="I608" s="190" t="str">
        <f t="shared" si="41"/>
        <v/>
      </c>
    </row>
    <row r="609" spans="1:9">
      <c r="A609">
        <v>606</v>
      </c>
      <c r="B609" s="46">
        <v>45380</v>
      </c>
      <c r="C609" s="169">
        <v>242.25747727988724</v>
      </c>
      <c r="D609" s="169">
        <v>124.21094116612664</v>
      </c>
      <c r="E609" s="169">
        <f t="shared" si="43"/>
        <v>124.21094116612664</v>
      </c>
      <c r="F609" s="190" t="str">
        <f t="shared" si="40"/>
        <v/>
      </c>
      <c r="H609" t="str">
        <f t="shared" si="42"/>
        <v/>
      </c>
      <c r="I609" s="190" t="str">
        <f t="shared" si="41"/>
        <v/>
      </c>
    </row>
    <row r="610" spans="1:9">
      <c r="A610">
        <v>607</v>
      </c>
      <c r="B610" s="46">
        <v>45381</v>
      </c>
      <c r="C610" s="169">
        <v>249.87690140788538</v>
      </c>
      <c r="D610" s="169">
        <v>124.21094116612664</v>
      </c>
      <c r="E610" s="169">
        <f t="shared" si="43"/>
        <v>124.21094116612664</v>
      </c>
      <c r="F610" s="190" t="str">
        <f t="shared" si="40"/>
        <v/>
      </c>
      <c r="H610" t="str">
        <f t="shared" si="42"/>
        <v/>
      </c>
      <c r="I610" s="190" t="str">
        <f t="shared" si="41"/>
        <v/>
      </c>
    </row>
    <row r="611" spans="1:9">
      <c r="A611">
        <v>608</v>
      </c>
      <c r="B611" s="46">
        <v>45382</v>
      </c>
      <c r="C611" s="169">
        <v>242.05115775188912</v>
      </c>
      <c r="D611" s="169">
        <v>124.21094116612664</v>
      </c>
      <c r="E611" s="169">
        <f t="shared" si="43"/>
        <v>124.21094116612664</v>
      </c>
      <c r="F611" s="190" t="str">
        <f t="shared" si="40"/>
        <v/>
      </c>
      <c r="H611" t="str">
        <f t="shared" si="42"/>
        <v/>
      </c>
      <c r="I611" s="190" t="str">
        <f t="shared" si="41"/>
        <v/>
      </c>
    </row>
    <row r="612" spans="1:9">
      <c r="A612">
        <v>609</v>
      </c>
      <c r="B612" s="46">
        <v>45383</v>
      </c>
      <c r="C612" s="169">
        <v>241.60885793988911</v>
      </c>
      <c r="D612" s="169">
        <v>120.48277695281465</v>
      </c>
      <c r="E612" s="169">
        <f t="shared" si="43"/>
        <v>120.48277695281465</v>
      </c>
      <c r="F612" s="190" t="str">
        <f t="shared" si="40"/>
        <v/>
      </c>
      <c r="H612" t="str">
        <f t="shared" si="42"/>
        <v/>
      </c>
      <c r="I612" s="190" t="str">
        <f t="shared" si="41"/>
        <v/>
      </c>
    </row>
    <row r="613" spans="1:9">
      <c r="A613">
        <v>610</v>
      </c>
      <c r="B613" s="46">
        <v>45384</v>
      </c>
      <c r="C613" s="169">
        <v>254.39731122788726</v>
      </c>
      <c r="D613" s="169">
        <v>120.48277695281465</v>
      </c>
      <c r="E613" s="169">
        <f t="shared" si="43"/>
        <v>120.48277695281465</v>
      </c>
      <c r="F613" s="190" t="str">
        <f t="shared" si="40"/>
        <v/>
      </c>
      <c r="H613" t="str">
        <f t="shared" si="42"/>
        <v/>
      </c>
      <c r="I613" s="190" t="str">
        <f t="shared" si="41"/>
        <v/>
      </c>
    </row>
    <row r="614" spans="1:9">
      <c r="A614">
        <v>611</v>
      </c>
      <c r="B614" s="46">
        <v>45385</v>
      </c>
      <c r="C614" s="169">
        <v>262.20646880166044</v>
      </c>
      <c r="D614" s="169">
        <v>120.48277695281465</v>
      </c>
      <c r="E614" s="169">
        <f t="shared" si="43"/>
        <v>120.48277695281465</v>
      </c>
      <c r="F614" s="190" t="str">
        <f t="shared" si="40"/>
        <v/>
      </c>
      <c r="H614" t="str">
        <f t="shared" si="42"/>
        <v/>
      </c>
      <c r="I614" s="190" t="str">
        <f t="shared" si="41"/>
        <v/>
      </c>
    </row>
    <row r="615" spans="1:9">
      <c r="A615">
        <v>612</v>
      </c>
      <c r="B615" s="46">
        <v>45386</v>
      </c>
      <c r="C615" s="169">
        <v>260.8100189136623</v>
      </c>
      <c r="D615" s="169">
        <v>120.48277695281465</v>
      </c>
      <c r="E615" s="169">
        <f t="shared" si="43"/>
        <v>120.48277695281465</v>
      </c>
      <c r="F615" s="190" t="str">
        <f t="shared" si="40"/>
        <v/>
      </c>
      <c r="H615" t="str">
        <f t="shared" si="42"/>
        <v/>
      </c>
      <c r="I615" s="190" t="str">
        <f t="shared" si="41"/>
        <v/>
      </c>
    </row>
    <row r="616" spans="1:9">
      <c r="A616">
        <v>613</v>
      </c>
      <c r="B616" s="46">
        <v>45387</v>
      </c>
      <c r="C616" s="169">
        <v>255.16462006966046</v>
      </c>
      <c r="D616" s="169">
        <v>120.48277695281465</v>
      </c>
      <c r="E616" s="169">
        <f t="shared" si="43"/>
        <v>120.48277695281465</v>
      </c>
      <c r="F616" s="190" t="str">
        <f t="shared" si="40"/>
        <v/>
      </c>
      <c r="H616" t="str">
        <f t="shared" si="42"/>
        <v/>
      </c>
      <c r="I616" s="190" t="str">
        <f t="shared" si="41"/>
        <v/>
      </c>
    </row>
    <row r="617" spans="1:9">
      <c r="A617">
        <v>614</v>
      </c>
      <c r="B617" s="46">
        <v>45388</v>
      </c>
      <c r="C617" s="169">
        <v>257.89640141766046</v>
      </c>
      <c r="D617" s="169">
        <v>120.48277695281465</v>
      </c>
      <c r="E617" s="169">
        <f t="shared" si="43"/>
        <v>120.48277695281465</v>
      </c>
      <c r="F617" s="190" t="str">
        <f t="shared" si="40"/>
        <v/>
      </c>
      <c r="H617" t="str">
        <f t="shared" si="42"/>
        <v/>
      </c>
      <c r="I617" s="190" t="str">
        <f t="shared" si="41"/>
        <v/>
      </c>
    </row>
    <row r="618" spans="1:9">
      <c r="A618">
        <v>615</v>
      </c>
      <c r="B618" s="46">
        <v>45389</v>
      </c>
      <c r="C618" s="169">
        <v>265.74342469766049</v>
      </c>
      <c r="D618" s="169">
        <v>120.48277695281465</v>
      </c>
      <c r="E618" s="169">
        <f t="shared" si="43"/>
        <v>120.48277695281465</v>
      </c>
      <c r="F618" s="190" t="str">
        <f t="shared" si="40"/>
        <v/>
      </c>
      <c r="H618" t="str">
        <f t="shared" si="42"/>
        <v/>
      </c>
      <c r="I618" s="190" t="str">
        <f t="shared" si="41"/>
        <v/>
      </c>
    </row>
    <row r="619" spans="1:9">
      <c r="A619">
        <v>616</v>
      </c>
      <c r="B619" s="46">
        <v>45390</v>
      </c>
      <c r="C619" s="169">
        <v>268.45493480165862</v>
      </c>
      <c r="D619" s="169">
        <v>120.48277695281465</v>
      </c>
      <c r="E619" s="169">
        <f t="shared" si="43"/>
        <v>120.48277695281465</v>
      </c>
      <c r="F619" s="190" t="str">
        <f t="shared" si="40"/>
        <v/>
      </c>
      <c r="H619" t="str">
        <f t="shared" si="42"/>
        <v/>
      </c>
      <c r="I619" s="190" t="str">
        <f t="shared" si="41"/>
        <v/>
      </c>
    </row>
    <row r="620" spans="1:9">
      <c r="A620">
        <v>617</v>
      </c>
      <c r="B620" s="46">
        <v>45391</v>
      </c>
      <c r="C620" s="169">
        <v>261.42315213066047</v>
      </c>
      <c r="D620" s="169">
        <v>120.48277695281465</v>
      </c>
      <c r="E620" s="169">
        <f t="shared" si="43"/>
        <v>120.48277695281465</v>
      </c>
      <c r="F620" s="190" t="str">
        <f t="shared" si="40"/>
        <v/>
      </c>
      <c r="H620" t="str">
        <f t="shared" si="42"/>
        <v/>
      </c>
      <c r="I620" s="190" t="str">
        <f t="shared" si="41"/>
        <v/>
      </c>
    </row>
    <row r="621" spans="1:9">
      <c r="A621">
        <v>618</v>
      </c>
      <c r="B621" s="46">
        <v>45392</v>
      </c>
      <c r="C621" s="169">
        <v>192.8654702451166</v>
      </c>
      <c r="D621" s="169">
        <v>120.48277695281465</v>
      </c>
      <c r="E621" s="169">
        <f t="shared" si="43"/>
        <v>120.48277695281465</v>
      </c>
      <c r="F621" s="190" t="str">
        <f t="shared" si="40"/>
        <v/>
      </c>
      <c r="H621" t="str">
        <f t="shared" si="42"/>
        <v/>
      </c>
      <c r="I621" s="190" t="str">
        <f t="shared" si="41"/>
        <v/>
      </c>
    </row>
    <row r="622" spans="1:9">
      <c r="A622">
        <v>619</v>
      </c>
      <c r="B622" s="46">
        <v>45393</v>
      </c>
      <c r="C622" s="169">
        <v>172.96742761711846</v>
      </c>
      <c r="D622" s="169">
        <v>120.48277695281465</v>
      </c>
      <c r="E622" s="169">
        <f t="shared" si="43"/>
        <v>120.48277695281465</v>
      </c>
      <c r="F622" s="190" t="str">
        <f t="shared" si="40"/>
        <v/>
      </c>
      <c r="H622" t="str">
        <f t="shared" si="42"/>
        <v/>
      </c>
      <c r="I622" s="190" t="str">
        <f t="shared" si="41"/>
        <v/>
      </c>
    </row>
    <row r="623" spans="1:9">
      <c r="A623">
        <v>620</v>
      </c>
      <c r="B623" s="46">
        <v>45394</v>
      </c>
      <c r="C623" s="169">
        <v>193.76569346511289</v>
      </c>
      <c r="D623" s="169">
        <v>120.48277695281465</v>
      </c>
      <c r="E623" s="169">
        <f t="shared" si="43"/>
        <v>120.48277695281465</v>
      </c>
      <c r="F623" s="190" t="str">
        <f t="shared" si="40"/>
        <v/>
      </c>
      <c r="H623" t="str">
        <f t="shared" si="42"/>
        <v/>
      </c>
      <c r="I623" s="190" t="str">
        <f t="shared" si="41"/>
        <v/>
      </c>
    </row>
    <row r="624" spans="1:9">
      <c r="A624">
        <v>621</v>
      </c>
      <c r="B624" s="46">
        <v>45395</v>
      </c>
      <c r="C624" s="169">
        <v>177.08682986911847</v>
      </c>
      <c r="D624" s="169">
        <v>120.48277695281465</v>
      </c>
      <c r="E624" s="169">
        <f t="shared" si="43"/>
        <v>120.48277695281465</v>
      </c>
      <c r="F624" s="190" t="str">
        <f t="shared" si="40"/>
        <v/>
      </c>
      <c r="H624" t="str">
        <f t="shared" si="42"/>
        <v/>
      </c>
      <c r="I624" s="190" t="str">
        <f t="shared" si="41"/>
        <v/>
      </c>
    </row>
    <row r="625" spans="1:9">
      <c r="A625">
        <v>622</v>
      </c>
      <c r="B625" s="46">
        <v>45396</v>
      </c>
      <c r="C625" s="169">
        <v>164.3685818811166</v>
      </c>
      <c r="D625" s="169">
        <v>120.48277695281465</v>
      </c>
      <c r="E625" s="169">
        <f t="shared" si="43"/>
        <v>120.48277695281465</v>
      </c>
      <c r="F625" s="190" t="str">
        <f t="shared" si="40"/>
        <v/>
      </c>
      <c r="H625" t="str">
        <f t="shared" si="42"/>
        <v/>
      </c>
      <c r="I625" s="190" t="str">
        <f t="shared" si="41"/>
        <v/>
      </c>
    </row>
    <row r="626" spans="1:9">
      <c r="A626">
        <v>623</v>
      </c>
      <c r="B626" s="46">
        <v>45397</v>
      </c>
      <c r="C626" s="169">
        <v>159.50918796911475</v>
      </c>
      <c r="D626" s="169">
        <v>120.48277695281465</v>
      </c>
      <c r="E626" s="169">
        <f t="shared" si="43"/>
        <v>120.48277695281465</v>
      </c>
      <c r="F626" s="190" t="str">
        <f t="shared" si="40"/>
        <v>A</v>
      </c>
      <c r="G626" s="191">
        <f>IF(DAY(B626)=15,D626,"")</f>
        <v>120.48277695281465</v>
      </c>
      <c r="H626" t="str">
        <f t="shared" si="42"/>
        <v/>
      </c>
      <c r="I626" s="190" t="str">
        <f t="shared" si="41"/>
        <v>A</v>
      </c>
    </row>
    <row r="627" spans="1:9">
      <c r="A627">
        <v>624</v>
      </c>
      <c r="B627" s="46">
        <v>45398</v>
      </c>
      <c r="C627" s="169">
        <v>145.19918291711849</v>
      </c>
      <c r="D627" s="169">
        <v>120.48277695281465</v>
      </c>
      <c r="E627" s="169">
        <f t="shared" si="43"/>
        <v>120.48277695281465</v>
      </c>
      <c r="F627" s="190" t="str">
        <f t="shared" si="40"/>
        <v/>
      </c>
      <c r="H627" t="str">
        <f t="shared" si="42"/>
        <v/>
      </c>
      <c r="I627" s="190" t="str">
        <f t="shared" si="41"/>
        <v/>
      </c>
    </row>
    <row r="628" spans="1:9">
      <c r="A628">
        <v>625</v>
      </c>
      <c r="B628" s="46">
        <v>45399</v>
      </c>
      <c r="C628" s="169">
        <v>122.48504982233817</v>
      </c>
      <c r="D628" s="169">
        <v>120.48277695281465</v>
      </c>
      <c r="E628" s="169">
        <f t="shared" si="43"/>
        <v>120.48277695281465</v>
      </c>
      <c r="F628" s="190" t="str">
        <f t="shared" si="40"/>
        <v/>
      </c>
      <c r="H628" t="str">
        <f t="shared" si="42"/>
        <v/>
      </c>
      <c r="I628" s="190" t="str">
        <f t="shared" si="41"/>
        <v/>
      </c>
    </row>
    <row r="629" spans="1:9">
      <c r="A629">
        <v>626</v>
      </c>
      <c r="B629" s="46">
        <v>45400</v>
      </c>
      <c r="C629" s="169">
        <v>120.6658019663419</v>
      </c>
      <c r="D629" s="169">
        <v>120.48277695281465</v>
      </c>
      <c r="E629" s="169">
        <f t="shared" si="43"/>
        <v>120.48277695281465</v>
      </c>
      <c r="F629" s="190" t="str">
        <f t="shared" si="40"/>
        <v/>
      </c>
      <c r="H629" t="str">
        <f t="shared" si="42"/>
        <v/>
      </c>
      <c r="I629" s="190" t="str">
        <f t="shared" si="41"/>
        <v/>
      </c>
    </row>
    <row r="630" spans="1:9">
      <c r="A630">
        <v>627</v>
      </c>
      <c r="B630" s="46">
        <v>45401</v>
      </c>
      <c r="C630" s="169">
        <v>136.12585242733817</v>
      </c>
      <c r="D630" s="169">
        <v>120.48277695281465</v>
      </c>
      <c r="E630" s="169">
        <f t="shared" si="43"/>
        <v>120.48277695281465</v>
      </c>
      <c r="F630" s="190" t="str">
        <f t="shared" si="40"/>
        <v/>
      </c>
      <c r="H630" t="str">
        <f t="shared" si="42"/>
        <v/>
      </c>
      <c r="I630" s="190" t="str">
        <f t="shared" si="41"/>
        <v/>
      </c>
    </row>
    <row r="631" spans="1:9">
      <c r="A631">
        <v>628</v>
      </c>
      <c r="B631" s="46">
        <v>45402</v>
      </c>
      <c r="C631" s="169">
        <v>110.05218576633817</v>
      </c>
      <c r="D631" s="169">
        <v>120.48277695281465</v>
      </c>
      <c r="E631" s="169">
        <f t="shared" si="43"/>
        <v>110.05218576633817</v>
      </c>
      <c r="F631" s="190" t="str">
        <f t="shared" si="40"/>
        <v/>
      </c>
      <c r="H631" t="str">
        <f t="shared" si="42"/>
        <v/>
      </c>
      <c r="I631" s="190" t="str">
        <f t="shared" si="41"/>
        <v/>
      </c>
    </row>
    <row r="632" spans="1:9">
      <c r="A632">
        <v>629</v>
      </c>
      <c r="B632" s="46">
        <v>45403</v>
      </c>
      <c r="C632" s="169">
        <v>87.440320134340041</v>
      </c>
      <c r="D632" s="169">
        <v>120.48277695281465</v>
      </c>
      <c r="E632" s="169">
        <f t="shared" si="43"/>
        <v>87.440320134340041</v>
      </c>
      <c r="F632" s="190" t="str">
        <f t="shared" si="40"/>
        <v/>
      </c>
      <c r="H632" t="str">
        <f t="shared" si="42"/>
        <v/>
      </c>
      <c r="I632" s="190" t="str">
        <f t="shared" si="41"/>
        <v/>
      </c>
    </row>
    <row r="633" spans="1:9">
      <c r="A633">
        <v>630</v>
      </c>
      <c r="B633" s="46">
        <v>45404</v>
      </c>
      <c r="C633" s="169">
        <v>92.086433750340035</v>
      </c>
      <c r="D633" s="169">
        <v>120.48277695281465</v>
      </c>
      <c r="E633" s="169">
        <f t="shared" si="43"/>
        <v>92.086433750340035</v>
      </c>
      <c r="F633" s="190" t="str">
        <f t="shared" si="40"/>
        <v/>
      </c>
      <c r="H633" t="str">
        <f t="shared" si="42"/>
        <v/>
      </c>
      <c r="I633" s="190" t="str">
        <f t="shared" si="41"/>
        <v/>
      </c>
    </row>
    <row r="634" spans="1:9">
      <c r="A634">
        <v>631</v>
      </c>
      <c r="B634" s="46">
        <v>45405</v>
      </c>
      <c r="C634" s="169">
        <v>95.500044146338169</v>
      </c>
      <c r="D634" s="169">
        <v>120.48277695281465</v>
      </c>
      <c r="E634" s="169">
        <f t="shared" si="43"/>
        <v>95.500044146338169</v>
      </c>
      <c r="F634" s="190" t="str">
        <f t="shared" si="40"/>
        <v/>
      </c>
      <c r="H634" t="str">
        <f t="shared" si="42"/>
        <v/>
      </c>
      <c r="I634" s="190" t="str">
        <f t="shared" si="41"/>
        <v/>
      </c>
    </row>
    <row r="635" spans="1:9">
      <c r="A635">
        <v>632</v>
      </c>
      <c r="B635" s="46">
        <v>45406</v>
      </c>
      <c r="C635" s="169">
        <v>72.270608928215907</v>
      </c>
      <c r="D635" s="169">
        <v>120.48277695281465</v>
      </c>
      <c r="E635" s="169">
        <f t="shared" si="43"/>
        <v>72.270608928215907</v>
      </c>
      <c r="F635" s="190" t="str">
        <f t="shared" si="40"/>
        <v/>
      </c>
      <c r="H635" t="str">
        <f t="shared" si="42"/>
        <v/>
      </c>
      <c r="I635" s="190" t="str">
        <f t="shared" si="41"/>
        <v/>
      </c>
    </row>
    <row r="636" spans="1:9">
      <c r="A636">
        <v>633</v>
      </c>
      <c r="B636" s="46">
        <v>45407</v>
      </c>
      <c r="C636" s="169">
        <v>123.19493814421219</v>
      </c>
      <c r="D636" s="169">
        <v>120.48277695281465</v>
      </c>
      <c r="E636" s="169">
        <f t="shared" si="43"/>
        <v>120.48277695281465</v>
      </c>
      <c r="F636" s="190" t="str">
        <f t="shared" si="40"/>
        <v/>
      </c>
      <c r="H636" t="str">
        <f t="shared" si="42"/>
        <v/>
      </c>
      <c r="I636" s="190" t="str">
        <f t="shared" si="41"/>
        <v/>
      </c>
    </row>
    <row r="637" spans="1:9">
      <c r="A637">
        <v>634</v>
      </c>
      <c r="B637" s="46">
        <v>45408</v>
      </c>
      <c r="C637" s="169">
        <v>130.72936060321962</v>
      </c>
      <c r="D637" s="169">
        <v>120.48277695281465</v>
      </c>
      <c r="E637" s="169">
        <f t="shared" si="43"/>
        <v>120.48277695281465</v>
      </c>
      <c r="F637" s="190" t="str">
        <f t="shared" si="40"/>
        <v/>
      </c>
      <c r="H637" t="str">
        <f t="shared" si="42"/>
        <v/>
      </c>
      <c r="I637" s="190" t="str">
        <f t="shared" si="41"/>
        <v/>
      </c>
    </row>
    <row r="638" spans="1:9">
      <c r="A638">
        <v>635</v>
      </c>
      <c r="B638" s="46">
        <v>45409</v>
      </c>
      <c r="C638" s="169">
        <v>70.729769268219641</v>
      </c>
      <c r="D638" s="169">
        <v>120.48277695281465</v>
      </c>
      <c r="E638" s="169">
        <f t="shared" si="43"/>
        <v>70.729769268219641</v>
      </c>
      <c r="F638" s="190" t="str">
        <f t="shared" si="40"/>
        <v/>
      </c>
      <c r="H638" t="str">
        <f t="shared" si="42"/>
        <v/>
      </c>
      <c r="I638" s="190" t="str">
        <f t="shared" si="41"/>
        <v/>
      </c>
    </row>
    <row r="639" spans="1:9">
      <c r="A639">
        <v>636</v>
      </c>
      <c r="B639" s="46">
        <v>45410</v>
      </c>
      <c r="C639" s="169">
        <v>73.123158444215903</v>
      </c>
      <c r="D639" s="169">
        <v>120.48277695281465</v>
      </c>
      <c r="E639" s="169">
        <f t="shared" si="43"/>
        <v>73.123158444215903</v>
      </c>
      <c r="F639" s="190" t="str">
        <f t="shared" si="40"/>
        <v/>
      </c>
      <c r="H639" t="str">
        <f t="shared" si="42"/>
        <v/>
      </c>
      <c r="I639" s="190" t="str">
        <f t="shared" si="41"/>
        <v/>
      </c>
    </row>
    <row r="640" spans="1:9">
      <c r="A640">
        <v>637</v>
      </c>
      <c r="B640" s="46">
        <v>45411</v>
      </c>
      <c r="C640" s="169">
        <v>108.73240559621591</v>
      </c>
      <c r="D640" s="169">
        <v>120.48277695281465</v>
      </c>
      <c r="E640" s="169">
        <f t="shared" si="43"/>
        <v>108.73240559621591</v>
      </c>
      <c r="F640" s="190" t="str">
        <f t="shared" si="40"/>
        <v/>
      </c>
      <c r="H640" t="str">
        <f t="shared" si="42"/>
        <v/>
      </c>
      <c r="I640" s="190" t="str">
        <f t="shared" si="41"/>
        <v/>
      </c>
    </row>
    <row r="641" spans="1:9">
      <c r="A641">
        <v>638</v>
      </c>
      <c r="B641" s="46">
        <v>45412</v>
      </c>
      <c r="C641" s="169">
        <v>63.328363576215914</v>
      </c>
      <c r="D641" s="169">
        <v>120.48277695281465</v>
      </c>
      <c r="E641" s="169">
        <f t="shared" si="43"/>
        <v>63.328363576215914</v>
      </c>
      <c r="F641" s="190" t="str">
        <f t="shared" si="40"/>
        <v/>
      </c>
      <c r="H641" t="str">
        <f t="shared" si="42"/>
        <v/>
      </c>
      <c r="I641" s="190" t="str">
        <f t="shared" si="41"/>
        <v/>
      </c>
    </row>
    <row r="642" spans="1:9">
      <c r="A642">
        <v>639</v>
      </c>
      <c r="B642" s="46">
        <v>45413</v>
      </c>
      <c r="C642" s="169">
        <v>77.857236342601396</v>
      </c>
      <c r="D642" s="169">
        <v>94.598559511397198</v>
      </c>
      <c r="E642" s="169">
        <f t="shared" si="43"/>
        <v>77.857236342601396</v>
      </c>
      <c r="F642" s="190" t="str">
        <f t="shared" si="40"/>
        <v/>
      </c>
      <c r="H642" t="str">
        <f t="shared" si="42"/>
        <v/>
      </c>
      <c r="I642" s="190" t="str">
        <f t="shared" si="41"/>
        <v/>
      </c>
    </row>
    <row r="643" spans="1:9">
      <c r="A643">
        <v>640</v>
      </c>
      <c r="B643" s="46">
        <v>45414</v>
      </c>
      <c r="C643" s="169">
        <v>86.096953002601381</v>
      </c>
      <c r="D643" s="169">
        <v>94.598559511397198</v>
      </c>
      <c r="E643" s="169">
        <f t="shared" si="43"/>
        <v>86.096953002601381</v>
      </c>
      <c r="F643" s="190" t="str">
        <f t="shared" ref="F643:F706" si="44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t="str">
        <f t="shared" si="42"/>
        <v/>
      </c>
      <c r="I643" s="190" t="str">
        <f t="shared" si="41"/>
        <v/>
      </c>
    </row>
    <row r="644" spans="1:9">
      <c r="A644">
        <v>641</v>
      </c>
      <c r="B644" s="46">
        <v>45415</v>
      </c>
      <c r="C644" s="169">
        <v>100.51093243460139</v>
      </c>
      <c r="D644" s="169">
        <v>94.598559511397198</v>
      </c>
      <c r="E644" s="169">
        <f t="shared" si="43"/>
        <v>94.598559511397198</v>
      </c>
      <c r="F644" s="190" t="str">
        <f t="shared" si="44"/>
        <v/>
      </c>
      <c r="H644" t="str">
        <f t="shared" si="42"/>
        <v/>
      </c>
      <c r="I644" s="190" t="str">
        <f t="shared" ref="I644:I707" si="45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45416</v>
      </c>
      <c r="C645" s="169">
        <v>103.43349724659767</v>
      </c>
      <c r="D645" s="169">
        <v>94.598559511397198</v>
      </c>
      <c r="E645" s="169">
        <f t="shared" si="43"/>
        <v>94.598559511397198</v>
      </c>
      <c r="F645" s="190" t="str">
        <f t="shared" si="44"/>
        <v/>
      </c>
      <c r="H645" t="str">
        <f t="shared" ref="H645:H708" si="46">IF(MONTH(B645)=1,IF(DAY(B645)=1,YEAR(B645),""),"")</f>
        <v/>
      </c>
      <c r="I645" s="190" t="str">
        <f t="shared" si="45"/>
        <v/>
      </c>
    </row>
    <row r="646" spans="1:9">
      <c r="A646">
        <v>643</v>
      </c>
      <c r="B646" s="46">
        <v>45417</v>
      </c>
      <c r="C646" s="169">
        <v>102.97581737960326</v>
      </c>
      <c r="D646" s="169">
        <v>94.598559511397198</v>
      </c>
      <c r="E646" s="169">
        <f t="shared" si="43"/>
        <v>94.598559511397198</v>
      </c>
      <c r="F646" s="190" t="str">
        <f t="shared" si="44"/>
        <v/>
      </c>
      <c r="H646" t="str">
        <f t="shared" si="46"/>
        <v/>
      </c>
      <c r="I646" s="190" t="str">
        <f t="shared" si="45"/>
        <v/>
      </c>
    </row>
    <row r="647" spans="1:9">
      <c r="A647">
        <v>644</v>
      </c>
      <c r="B647" s="46">
        <v>45418</v>
      </c>
      <c r="C647" s="169">
        <v>135.80420292159766</v>
      </c>
      <c r="D647" s="169">
        <v>94.598559511397198</v>
      </c>
      <c r="E647" s="169">
        <f t="shared" si="43"/>
        <v>94.598559511397198</v>
      </c>
      <c r="F647" s="190" t="str">
        <f t="shared" si="44"/>
        <v/>
      </c>
      <c r="H647" t="str">
        <f t="shared" si="46"/>
        <v/>
      </c>
      <c r="I647" s="190" t="str">
        <f t="shared" si="45"/>
        <v/>
      </c>
    </row>
    <row r="648" spans="1:9">
      <c r="A648">
        <v>645</v>
      </c>
      <c r="B648" s="46">
        <v>45419</v>
      </c>
      <c r="C648" s="169">
        <v>113.26744242259952</v>
      </c>
      <c r="D648" s="169">
        <v>94.598559511397198</v>
      </c>
      <c r="E648" s="169">
        <f t="shared" si="43"/>
        <v>94.598559511397198</v>
      </c>
      <c r="F648" s="190" t="str">
        <f t="shared" si="44"/>
        <v/>
      </c>
      <c r="H648" t="str">
        <f t="shared" si="46"/>
        <v/>
      </c>
      <c r="I648" s="190" t="str">
        <f t="shared" si="45"/>
        <v/>
      </c>
    </row>
    <row r="649" spans="1:9">
      <c r="A649">
        <v>646</v>
      </c>
      <c r="B649" s="46">
        <v>45420</v>
      </c>
      <c r="C649" s="169">
        <v>94.840650238072186</v>
      </c>
      <c r="D649" s="169">
        <v>94.598559511397198</v>
      </c>
      <c r="E649" s="169">
        <f t="shared" si="43"/>
        <v>94.598559511397198</v>
      </c>
      <c r="F649" s="190" t="str">
        <f t="shared" si="44"/>
        <v/>
      </c>
      <c r="H649" t="str">
        <f t="shared" si="46"/>
        <v/>
      </c>
      <c r="I649" s="190" t="str">
        <f t="shared" si="45"/>
        <v/>
      </c>
    </row>
    <row r="650" spans="1:9">
      <c r="A650">
        <v>647</v>
      </c>
      <c r="B650" s="46">
        <v>45421</v>
      </c>
      <c r="C650" s="169">
        <v>108.87074605407219</v>
      </c>
      <c r="D650" s="169">
        <v>94.598559511397198</v>
      </c>
      <c r="E650" s="169">
        <f t="shared" si="43"/>
        <v>94.598559511397198</v>
      </c>
      <c r="F650" s="190" t="str">
        <f t="shared" si="44"/>
        <v/>
      </c>
      <c r="H650" t="str">
        <f t="shared" si="46"/>
        <v/>
      </c>
      <c r="I650" s="190" t="str">
        <f t="shared" si="45"/>
        <v/>
      </c>
    </row>
    <row r="651" spans="1:9">
      <c r="A651">
        <v>648</v>
      </c>
      <c r="B651" s="46">
        <v>45422</v>
      </c>
      <c r="C651" s="169">
        <v>109.14187213007031</v>
      </c>
      <c r="D651" s="169">
        <v>94.598559511397198</v>
      </c>
      <c r="E651" s="169">
        <f t="shared" si="43"/>
        <v>94.598559511397198</v>
      </c>
      <c r="F651" s="190" t="str">
        <f t="shared" si="44"/>
        <v/>
      </c>
      <c r="H651" t="str">
        <f t="shared" si="46"/>
        <v/>
      </c>
      <c r="I651" s="190" t="str">
        <f t="shared" si="45"/>
        <v/>
      </c>
    </row>
    <row r="652" spans="1:9">
      <c r="A652">
        <v>649</v>
      </c>
      <c r="B652" s="46">
        <v>45423</v>
      </c>
      <c r="C652" s="169">
        <v>86.463638798072182</v>
      </c>
      <c r="D652" s="169">
        <v>94.598559511397198</v>
      </c>
      <c r="E652" s="169">
        <f t="shared" si="43"/>
        <v>86.463638798072182</v>
      </c>
      <c r="F652" s="190" t="str">
        <f t="shared" si="44"/>
        <v/>
      </c>
      <c r="H652" t="str">
        <f t="shared" si="46"/>
        <v/>
      </c>
      <c r="I652" s="190" t="str">
        <f t="shared" si="45"/>
        <v/>
      </c>
    </row>
    <row r="653" spans="1:9">
      <c r="A653">
        <v>650</v>
      </c>
      <c r="B653" s="46">
        <v>45424</v>
      </c>
      <c r="C653" s="169">
        <v>91.458399806070318</v>
      </c>
      <c r="D653" s="169">
        <v>94.598559511397198</v>
      </c>
      <c r="E653" s="169">
        <f t="shared" si="43"/>
        <v>91.458399806070318</v>
      </c>
      <c r="F653" s="190" t="str">
        <f t="shared" si="44"/>
        <v/>
      </c>
      <c r="H653" t="str">
        <f t="shared" si="46"/>
        <v/>
      </c>
      <c r="I653" s="190" t="str">
        <f t="shared" si="45"/>
        <v/>
      </c>
    </row>
    <row r="654" spans="1:9">
      <c r="A654">
        <v>651</v>
      </c>
      <c r="B654" s="46">
        <v>45425</v>
      </c>
      <c r="C654" s="169">
        <v>97.452820402070316</v>
      </c>
      <c r="D654" s="169">
        <v>94.598559511397198</v>
      </c>
      <c r="E654" s="169">
        <f t="shared" si="43"/>
        <v>94.598559511397198</v>
      </c>
      <c r="F654" s="190" t="str">
        <f t="shared" si="44"/>
        <v/>
      </c>
      <c r="H654" t="str">
        <f t="shared" si="46"/>
        <v/>
      </c>
      <c r="I654" s="190" t="str">
        <f t="shared" si="45"/>
        <v/>
      </c>
    </row>
    <row r="655" spans="1:9">
      <c r="A655">
        <v>652</v>
      </c>
      <c r="B655" s="46">
        <v>45426</v>
      </c>
      <c r="C655" s="169">
        <v>85.640644494070301</v>
      </c>
      <c r="D655" s="169">
        <v>94.598559511397198</v>
      </c>
      <c r="E655" s="169">
        <f t="shared" ref="E655:E718" si="47">IF(C655&lt;D655,C655,D655)</f>
        <v>85.640644494070301</v>
      </c>
      <c r="F655" s="190" t="str">
        <f t="shared" si="44"/>
        <v/>
      </c>
      <c r="H655" t="str">
        <f t="shared" si="46"/>
        <v/>
      </c>
      <c r="I655" s="190" t="str">
        <f t="shared" si="45"/>
        <v/>
      </c>
    </row>
    <row r="656" spans="1:9">
      <c r="A656">
        <v>653</v>
      </c>
      <c r="B656" s="46">
        <v>45427</v>
      </c>
      <c r="C656" s="169">
        <v>103.75710524701439</v>
      </c>
      <c r="D656" s="169">
        <v>94.598559511397198</v>
      </c>
      <c r="E656" s="169">
        <f t="shared" si="47"/>
        <v>94.598559511397198</v>
      </c>
      <c r="F656" s="190" t="str">
        <f t="shared" si="44"/>
        <v>M</v>
      </c>
      <c r="G656" s="191">
        <f>IF(DAY(B656)=15,D656,"")</f>
        <v>94.598559511397198</v>
      </c>
      <c r="H656" t="str">
        <f t="shared" si="46"/>
        <v/>
      </c>
      <c r="I656" s="190" t="str">
        <f t="shared" si="45"/>
        <v>M</v>
      </c>
    </row>
    <row r="657" spans="1:9">
      <c r="A657">
        <v>654</v>
      </c>
      <c r="B657" s="46">
        <v>45428</v>
      </c>
      <c r="C657" s="169">
        <v>119.73690667101626</v>
      </c>
      <c r="D657" s="169">
        <v>94.598559511397198</v>
      </c>
      <c r="E657" s="169">
        <f t="shared" si="47"/>
        <v>94.598559511397198</v>
      </c>
      <c r="F657" s="190" t="str">
        <f t="shared" si="44"/>
        <v/>
      </c>
      <c r="H657" t="str">
        <f t="shared" si="46"/>
        <v/>
      </c>
      <c r="I657" s="190" t="str">
        <f t="shared" si="45"/>
        <v/>
      </c>
    </row>
    <row r="658" spans="1:9">
      <c r="A658">
        <v>655</v>
      </c>
      <c r="B658" s="46">
        <v>45429</v>
      </c>
      <c r="C658" s="169">
        <v>145.97373886701251</v>
      </c>
      <c r="D658" s="169">
        <v>94.598559511397198</v>
      </c>
      <c r="E658" s="169">
        <f t="shared" si="47"/>
        <v>94.598559511397198</v>
      </c>
      <c r="F658" s="190" t="str">
        <f t="shared" si="44"/>
        <v/>
      </c>
      <c r="H658" t="str">
        <f t="shared" si="46"/>
        <v/>
      </c>
      <c r="I658" s="190" t="str">
        <f t="shared" si="45"/>
        <v/>
      </c>
    </row>
    <row r="659" spans="1:9">
      <c r="A659">
        <v>656</v>
      </c>
      <c r="B659" s="46">
        <v>45430</v>
      </c>
      <c r="C659" s="169">
        <v>99.294760631014384</v>
      </c>
      <c r="D659" s="169">
        <v>94.598559511397198</v>
      </c>
      <c r="E659" s="169">
        <f t="shared" si="47"/>
        <v>94.598559511397198</v>
      </c>
      <c r="F659" s="190" t="str">
        <f t="shared" si="44"/>
        <v/>
      </c>
      <c r="H659" t="str">
        <f t="shared" si="46"/>
        <v/>
      </c>
      <c r="I659" s="190" t="str">
        <f t="shared" si="45"/>
        <v/>
      </c>
    </row>
    <row r="660" spans="1:9">
      <c r="A660">
        <v>657</v>
      </c>
      <c r="B660" s="46">
        <v>45431</v>
      </c>
      <c r="C660" s="169">
        <v>89.405080147018111</v>
      </c>
      <c r="D660" s="169">
        <v>94.598559511397198</v>
      </c>
      <c r="E660" s="169">
        <f t="shared" si="47"/>
        <v>89.405080147018111</v>
      </c>
      <c r="F660" s="190" t="str">
        <f t="shared" si="44"/>
        <v/>
      </c>
      <c r="H660" t="str">
        <f t="shared" si="46"/>
        <v/>
      </c>
      <c r="I660" s="190" t="str">
        <f t="shared" si="45"/>
        <v/>
      </c>
    </row>
    <row r="661" spans="1:9">
      <c r="A661">
        <v>658</v>
      </c>
      <c r="B661" s="46">
        <v>45432</v>
      </c>
      <c r="C661" s="169">
        <v>103.74426495901253</v>
      </c>
      <c r="D661" s="169">
        <v>94.598559511397198</v>
      </c>
      <c r="E661" s="169">
        <f t="shared" si="47"/>
        <v>94.598559511397198</v>
      </c>
      <c r="F661" s="190" t="str">
        <f t="shared" si="44"/>
        <v/>
      </c>
      <c r="H661" t="str">
        <f t="shared" si="46"/>
        <v/>
      </c>
      <c r="I661" s="190" t="str">
        <f t="shared" si="45"/>
        <v/>
      </c>
    </row>
    <row r="662" spans="1:9">
      <c r="A662">
        <v>659</v>
      </c>
      <c r="B662" s="46">
        <v>45433</v>
      </c>
      <c r="C662" s="169">
        <v>117.88630363801438</v>
      </c>
      <c r="D662" s="169">
        <v>94.598559511397198</v>
      </c>
      <c r="E662" s="169">
        <f t="shared" si="47"/>
        <v>94.598559511397198</v>
      </c>
      <c r="F662" s="190" t="str">
        <f t="shared" si="44"/>
        <v/>
      </c>
      <c r="H662" t="str">
        <f t="shared" si="46"/>
        <v/>
      </c>
      <c r="I662" s="190" t="str">
        <f t="shared" si="45"/>
        <v/>
      </c>
    </row>
    <row r="663" spans="1:9">
      <c r="A663">
        <v>660</v>
      </c>
      <c r="B663" s="46">
        <v>45434</v>
      </c>
      <c r="C663" s="169">
        <v>112.49343206372031</v>
      </c>
      <c r="D663" s="169">
        <v>94.598559511397198</v>
      </c>
      <c r="E663" s="169">
        <f t="shared" si="47"/>
        <v>94.598559511397198</v>
      </c>
      <c r="F663" s="190" t="str">
        <f t="shared" si="44"/>
        <v/>
      </c>
      <c r="H663" t="str">
        <f t="shared" si="46"/>
        <v/>
      </c>
      <c r="I663" s="190" t="str">
        <f t="shared" si="45"/>
        <v/>
      </c>
    </row>
    <row r="664" spans="1:9">
      <c r="A664">
        <v>661</v>
      </c>
      <c r="B664" s="46">
        <v>45435</v>
      </c>
      <c r="C664" s="169">
        <v>117.8541247807203</v>
      </c>
      <c r="D664" s="169">
        <v>94.598559511397198</v>
      </c>
      <c r="E664" s="169">
        <f t="shared" si="47"/>
        <v>94.598559511397198</v>
      </c>
      <c r="F664" s="190" t="str">
        <f t="shared" si="44"/>
        <v/>
      </c>
      <c r="H664" t="str">
        <f t="shared" si="46"/>
        <v/>
      </c>
      <c r="I664" s="190" t="str">
        <f t="shared" si="45"/>
        <v/>
      </c>
    </row>
    <row r="665" spans="1:9">
      <c r="A665">
        <v>662</v>
      </c>
      <c r="B665" s="46">
        <v>45436</v>
      </c>
      <c r="C665" s="169">
        <v>112.78953175571844</v>
      </c>
      <c r="D665" s="169">
        <v>94.598559511397198</v>
      </c>
      <c r="E665" s="169">
        <f t="shared" si="47"/>
        <v>94.598559511397198</v>
      </c>
      <c r="F665" s="190" t="str">
        <f t="shared" si="44"/>
        <v/>
      </c>
      <c r="H665" t="str">
        <f t="shared" si="46"/>
        <v/>
      </c>
      <c r="I665" s="190" t="str">
        <f t="shared" si="45"/>
        <v/>
      </c>
    </row>
    <row r="666" spans="1:9">
      <c r="A666">
        <v>663</v>
      </c>
      <c r="B666" s="46">
        <v>45437</v>
      </c>
      <c r="C666" s="169">
        <v>97.840737526716595</v>
      </c>
      <c r="D666" s="169">
        <v>94.598559511397198</v>
      </c>
      <c r="E666" s="169">
        <f t="shared" si="47"/>
        <v>94.598559511397198</v>
      </c>
      <c r="F666" s="190" t="str">
        <f t="shared" si="44"/>
        <v/>
      </c>
      <c r="H666" t="str">
        <f t="shared" si="46"/>
        <v/>
      </c>
      <c r="I666" s="190" t="str">
        <f t="shared" si="45"/>
        <v/>
      </c>
    </row>
    <row r="667" spans="1:9">
      <c r="A667">
        <v>664</v>
      </c>
      <c r="B667" s="46">
        <v>45438</v>
      </c>
      <c r="C667" s="169">
        <v>90.850104247716587</v>
      </c>
      <c r="D667" s="169">
        <v>94.598559511397198</v>
      </c>
      <c r="E667" s="169">
        <f t="shared" si="47"/>
        <v>90.850104247716587</v>
      </c>
      <c r="F667" s="190" t="str">
        <f t="shared" si="44"/>
        <v/>
      </c>
      <c r="H667" t="str">
        <f t="shared" si="46"/>
        <v/>
      </c>
      <c r="I667" s="190" t="str">
        <f t="shared" si="45"/>
        <v/>
      </c>
    </row>
    <row r="668" spans="1:9">
      <c r="A668">
        <v>665</v>
      </c>
      <c r="B668" s="46">
        <v>45439</v>
      </c>
      <c r="C668" s="169">
        <v>99.31338818772403</v>
      </c>
      <c r="D668" s="169">
        <v>94.598559511397198</v>
      </c>
      <c r="E668" s="169">
        <f t="shared" si="47"/>
        <v>94.598559511397198</v>
      </c>
      <c r="F668" s="190" t="str">
        <f t="shared" si="44"/>
        <v/>
      </c>
      <c r="H668" t="str">
        <f t="shared" si="46"/>
        <v/>
      </c>
      <c r="I668" s="190" t="str">
        <f t="shared" si="45"/>
        <v/>
      </c>
    </row>
    <row r="669" spans="1:9">
      <c r="A669">
        <v>666</v>
      </c>
      <c r="B669" s="46">
        <v>45440</v>
      </c>
      <c r="C669" s="169">
        <v>109.04541840771658</v>
      </c>
      <c r="D669" s="169">
        <v>94.598559511397198</v>
      </c>
      <c r="E669" s="169">
        <f t="shared" si="47"/>
        <v>94.598559511397198</v>
      </c>
      <c r="F669" s="190" t="str">
        <f t="shared" si="44"/>
        <v/>
      </c>
      <c r="H669" t="str">
        <f t="shared" si="46"/>
        <v/>
      </c>
      <c r="I669" s="190" t="str">
        <f t="shared" si="45"/>
        <v/>
      </c>
    </row>
    <row r="670" spans="1:9">
      <c r="A670">
        <v>667</v>
      </c>
      <c r="B670" s="46">
        <v>45441</v>
      </c>
      <c r="C670" s="169">
        <v>90.513166513554538</v>
      </c>
      <c r="D670" s="169">
        <v>94.598559511397198</v>
      </c>
      <c r="E670" s="169">
        <f t="shared" si="47"/>
        <v>90.513166513554538</v>
      </c>
      <c r="F670" s="190" t="str">
        <f t="shared" si="44"/>
        <v/>
      </c>
      <c r="H670" t="str">
        <f t="shared" si="46"/>
        <v/>
      </c>
      <c r="I670" s="190" t="str">
        <f t="shared" si="45"/>
        <v/>
      </c>
    </row>
    <row r="671" spans="1:9">
      <c r="A671">
        <v>668</v>
      </c>
      <c r="B671" s="46">
        <v>45442</v>
      </c>
      <c r="C671" s="169">
        <v>76.978392994548955</v>
      </c>
      <c r="D671" s="169">
        <v>94.598559511397198</v>
      </c>
      <c r="E671" s="169">
        <f t="shared" si="47"/>
        <v>76.978392994548955</v>
      </c>
      <c r="F671" s="190" t="str">
        <f t="shared" si="44"/>
        <v/>
      </c>
      <c r="H671" t="str">
        <f t="shared" si="46"/>
        <v/>
      </c>
      <c r="I671" s="190" t="str">
        <f t="shared" si="45"/>
        <v/>
      </c>
    </row>
    <row r="672" spans="1:9">
      <c r="A672">
        <v>669</v>
      </c>
      <c r="B672" s="46">
        <v>45443</v>
      </c>
      <c r="C672" s="169">
        <v>63.362365402552662</v>
      </c>
      <c r="D672" s="169">
        <v>94.598559511397198</v>
      </c>
      <c r="E672" s="169">
        <f t="shared" si="47"/>
        <v>63.362365402552662</v>
      </c>
      <c r="F672" s="190" t="str">
        <f t="shared" si="44"/>
        <v/>
      </c>
      <c r="H672" t="str">
        <f t="shared" si="46"/>
        <v/>
      </c>
      <c r="I672" s="190" t="str">
        <f t="shared" si="45"/>
        <v/>
      </c>
    </row>
    <row r="673" spans="1:9">
      <c r="A673">
        <v>670</v>
      </c>
      <c r="B673" s="46">
        <v>45444</v>
      </c>
      <c r="C673" s="169">
        <v>38.286462895550805</v>
      </c>
      <c r="D673" s="169">
        <v>62.118181047620702</v>
      </c>
      <c r="E673" s="169">
        <f t="shared" si="47"/>
        <v>38.286462895550805</v>
      </c>
      <c r="F673" s="190" t="str">
        <f t="shared" si="44"/>
        <v/>
      </c>
      <c r="H673" t="str">
        <f t="shared" si="46"/>
        <v/>
      </c>
      <c r="I673" s="190" t="str">
        <f t="shared" si="45"/>
        <v/>
      </c>
    </row>
    <row r="674" spans="1:9">
      <c r="A674">
        <v>671</v>
      </c>
      <c r="B674" s="46">
        <v>45445</v>
      </c>
      <c r="C674" s="169">
        <v>34.959588805550801</v>
      </c>
      <c r="D674" s="169">
        <v>62.118181047620702</v>
      </c>
      <c r="E674" s="169">
        <f t="shared" si="47"/>
        <v>34.959588805550801</v>
      </c>
      <c r="F674" s="190" t="str">
        <f t="shared" si="44"/>
        <v/>
      </c>
      <c r="H674" t="str">
        <f t="shared" si="46"/>
        <v/>
      </c>
      <c r="I674" s="190" t="str">
        <f t="shared" si="45"/>
        <v/>
      </c>
    </row>
    <row r="675" spans="1:9">
      <c r="A675">
        <v>672</v>
      </c>
      <c r="B675" s="46">
        <v>45446</v>
      </c>
      <c r="C675" s="169">
        <v>65.684311642548948</v>
      </c>
      <c r="D675" s="169">
        <v>62.118181047620702</v>
      </c>
      <c r="E675" s="169">
        <f t="shared" si="47"/>
        <v>62.118181047620702</v>
      </c>
      <c r="F675" s="190" t="str">
        <f t="shared" si="44"/>
        <v/>
      </c>
      <c r="H675" t="str">
        <f t="shared" si="46"/>
        <v/>
      </c>
      <c r="I675" s="190" t="str">
        <f t="shared" si="45"/>
        <v/>
      </c>
    </row>
    <row r="676" spans="1:9">
      <c r="A676">
        <v>673</v>
      </c>
      <c r="B676" s="46">
        <v>45447</v>
      </c>
      <c r="C676" s="169">
        <v>97.593656746552682</v>
      </c>
      <c r="D676" s="169">
        <v>62.118181047620702</v>
      </c>
      <c r="E676" s="169">
        <f t="shared" si="47"/>
        <v>62.118181047620702</v>
      </c>
      <c r="F676" s="190" t="str">
        <f t="shared" si="44"/>
        <v/>
      </c>
      <c r="H676" t="str">
        <f t="shared" si="46"/>
        <v/>
      </c>
      <c r="I676" s="190" t="str">
        <f t="shared" si="45"/>
        <v/>
      </c>
    </row>
    <row r="677" spans="1:9">
      <c r="A677">
        <v>674</v>
      </c>
      <c r="B677" s="46">
        <v>45448</v>
      </c>
      <c r="C677" s="169">
        <v>78.081712932758435</v>
      </c>
      <c r="D677" s="169">
        <v>62.118181047620702</v>
      </c>
      <c r="E677" s="169">
        <f t="shared" si="47"/>
        <v>62.118181047620702</v>
      </c>
      <c r="F677" s="190" t="str">
        <f t="shared" si="44"/>
        <v/>
      </c>
      <c r="H677" t="str">
        <f t="shared" si="46"/>
        <v/>
      </c>
      <c r="I677" s="190" t="str">
        <f t="shared" si="45"/>
        <v/>
      </c>
    </row>
    <row r="678" spans="1:9">
      <c r="A678">
        <v>675</v>
      </c>
      <c r="B678" s="46">
        <v>45449</v>
      </c>
      <c r="C678" s="169">
        <v>67.729828634758434</v>
      </c>
      <c r="D678" s="169">
        <v>62.118181047620702</v>
      </c>
      <c r="E678" s="169">
        <f t="shared" si="47"/>
        <v>62.118181047620702</v>
      </c>
      <c r="F678" s="190" t="str">
        <f t="shared" si="44"/>
        <v/>
      </c>
      <c r="H678" t="str">
        <f t="shared" si="46"/>
        <v/>
      </c>
      <c r="I678" s="190" t="str">
        <f t="shared" si="45"/>
        <v/>
      </c>
    </row>
    <row r="679" spans="1:9">
      <c r="A679">
        <v>676</v>
      </c>
      <c r="B679" s="46">
        <v>45450</v>
      </c>
      <c r="C679" s="169">
        <v>69.196284622756579</v>
      </c>
      <c r="D679" s="169">
        <v>62.118181047620702</v>
      </c>
      <c r="E679" s="169">
        <f t="shared" si="47"/>
        <v>62.118181047620702</v>
      </c>
      <c r="F679" s="190" t="str">
        <f t="shared" si="44"/>
        <v/>
      </c>
      <c r="H679" t="str">
        <f t="shared" si="46"/>
        <v/>
      </c>
      <c r="I679" s="190" t="str">
        <f t="shared" si="45"/>
        <v/>
      </c>
    </row>
    <row r="680" spans="1:9">
      <c r="A680">
        <v>677</v>
      </c>
      <c r="B680" s="46">
        <v>45451</v>
      </c>
      <c r="C680" s="169">
        <v>49.344224186758439</v>
      </c>
      <c r="D680" s="169">
        <v>62.118181047620702</v>
      </c>
      <c r="E680" s="169">
        <f t="shared" si="47"/>
        <v>49.344224186758439</v>
      </c>
      <c r="F680" s="190" t="str">
        <f t="shared" si="44"/>
        <v/>
      </c>
      <c r="H680" t="str">
        <f t="shared" si="46"/>
        <v/>
      </c>
      <c r="I680" s="190" t="str">
        <f t="shared" si="45"/>
        <v/>
      </c>
    </row>
    <row r="681" spans="1:9">
      <c r="A681">
        <v>678</v>
      </c>
      <c r="B681" s="46">
        <v>45452</v>
      </c>
      <c r="C681" s="169">
        <v>18.885342987756573</v>
      </c>
      <c r="D681" s="169">
        <v>62.118181047620702</v>
      </c>
      <c r="E681" s="169">
        <f t="shared" si="47"/>
        <v>18.885342987756573</v>
      </c>
      <c r="F681" s="190" t="str">
        <f t="shared" si="44"/>
        <v/>
      </c>
      <c r="H681" t="str">
        <f t="shared" si="46"/>
        <v/>
      </c>
      <c r="I681" s="190" t="str">
        <f t="shared" si="45"/>
        <v/>
      </c>
    </row>
    <row r="682" spans="1:9">
      <c r="A682">
        <v>679</v>
      </c>
      <c r="B682" s="46">
        <v>45453</v>
      </c>
      <c r="C682" s="169">
        <v>35.339031890758442</v>
      </c>
      <c r="D682" s="169">
        <v>62.118181047620702</v>
      </c>
      <c r="E682" s="169">
        <f t="shared" si="47"/>
        <v>35.339031890758442</v>
      </c>
      <c r="F682" s="190" t="str">
        <f t="shared" si="44"/>
        <v/>
      </c>
      <c r="H682" t="str">
        <f t="shared" si="46"/>
        <v/>
      </c>
      <c r="I682" s="190" t="str">
        <f t="shared" si="45"/>
        <v/>
      </c>
    </row>
    <row r="683" spans="1:9">
      <c r="A683">
        <v>680</v>
      </c>
      <c r="B683" s="46">
        <v>45454</v>
      </c>
      <c r="C683" s="169">
        <v>37.933004026758439</v>
      </c>
      <c r="D683" s="169">
        <v>62.118181047620702</v>
      </c>
      <c r="E683" s="169">
        <f t="shared" si="47"/>
        <v>37.933004026758439</v>
      </c>
      <c r="F683" s="190" t="str">
        <f t="shared" si="44"/>
        <v/>
      </c>
      <c r="H683" t="str">
        <f t="shared" si="46"/>
        <v/>
      </c>
      <c r="I683" s="190" t="str">
        <f t="shared" si="45"/>
        <v/>
      </c>
    </row>
    <row r="684" spans="1:9">
      <c r="A684">
        <v>681</v>
      </c>
      <c r="B684" s="46">
        <v>45455</v>
      </c>
      <c r="C684" s="169">
        <v>59.43926322416776</v>
      </c>
      <c r="D684" s="169">
        <v>62.118181047620702</v>
      </c>
      <c r="E684" s="169">
        <f t="shared" si="47"/>
        <v>59.43926322416776</v>
      </c>
      <c r="F684" s="190" t="str">
        <f t="shared" si="44"/>
        <v/>
      </c>
      <c r="H684" t="str">
        <f t="shared" si="46"/>
        <v/>
      </c>
      <c r="I684" s="190" t="str">
        <f t="shared" si="45"/>
        <v/>
      </c>
    </row>
    <row r="685" spans="1:9">
      <c r="A685">
        <v>682</v>
      </c>
      <c r="B685" s="46">
        <v>45456</v>
      </c>
      <c r="C685" s="169">
        <v>64.68352216116962</v>
      </c>
      <c r="D685" s="169">
        <v>62.118181047620702</v>
      </c>
      <c r="E685" s="169">
        <f t="shared" si="47"/>
        <v>62.118181047620702</v>
      </c>
      <c r="F685" s="190" t="str">
        <f t="shared" si="44"/>
        <v/>
      </c>
      <c r="H685" t="str">
        <f t="shared" si="46"/>
        <v/>
      </c>
      <c r="I685" s="190" t="str">
        <f t="shared" si="45"/>
        <v/>
      </c>
    </row>
    <row r="686" spans="1:9">
      <c r="A686">
        <v>683</v>
      </c>
      <c r="B686" s="46">
        <v>45457</v>
      </c>
      <c r="C686" s="169">
        <v>55.261341413165894</v>
      </c>
      <c r="D686" s="169">
        <v>62.118181047620702</v>
      </c>
      <c r="E686" s="169">
        <f t="shared" si="47"/>
        <v>55.261341413165894</v>
      </c>
      <c r="F686" s="190" t="str">
        <f t="shared" si="44"/>
        <v/>
      </c>
      <c r="H686" t="str">
        <f t="shared" si="46"/>
        <v/>
      </c>
      <c r="I686" s="190" t="str">
        <f t="shared" si="45"/>
        <v/>
      </c>
    </row>
    <row r="687" spans="1:9">
      <c r="A687">
        <v>684</v>
      </c>
      <c r="B687" s="46">
        <v>45458</v>
      </c>
      <c r="C687" s="169">
        <v>29.175896317171485</v>
      </c>
      <c r="D687" s="169">
        <v>62.118181047620702</v>
      </c>
      <c r="E687" s="169">
        <f t="shared" si="47"/>
        <v>29.175896317171485</v>
      </c>
      <c r="F687" s="190" t="str">
        <f t="shared" si="44"/>
        <v>J</v>
      </c>
      <c r="G687" s="191">
        <f>IF(DAY(B687)=15,D687,"")</f>
        <v>62.118181047620702</v>
      </c>
      <c r="H687" t="str">
        <f t="shared" si="46"/>
        <v/>
      </c>
      <c r="I687" s="190" t="str">
        <f t="shared" si="45"/>
        <v>J</v>
      </c>
    </row>
    <row r="688" spans="1:9">
      <c r="A688">
        <v>685</v>
      </c>
      <c r="B688" s="46">
        <v>45459</v>
      </c>
      <c r="C688" s="169">
        <v>36.188644523165891</v>
      </c>
      <c r="D688" s="169">
        <v>62.118181047620702</v>
      </c>
      <c r="E688" s="169">
        <f t="shared" si="47"/>
        <v>36.188644523165891</v>
      </c>
      <c r="F688" s="190" t="str">
        <f t="shared" si="44"/>
        <v/>
      </c>
      <c r="H688" t="str">
        <f t="shared" si="46"/>
        <v/>
      </c>
      <c r="I688" s="190" t="str">
        <f t="shared" si="45"/>
        <v/>
      </c>
    </row>
    <row r="689" spans="1:9">
      <c r="A689">
        <v>686</v>
      </c>
      <c r="B689" s="46">
        <v>45460</v>
      </c>
      <c r="C689" s="169">
        <v>57.547679084169623</v>
      </c>
      <c r="D689" s="169">
        <v>62.118181047620702</v>
      </c>
      <c r="E689" s="169">
        <f t="shared" si="47"/>
        <v>57.547679084169623</v>
      </c>
      <c r="F689" s="190" t="str">
        <f t="shared" si="44"/>
        <v/>
      </c>
      <c r="H689" t="str">
        <f t="shared" si="46"/>
        <v/>
      </c>
      <c r="I689" s="190" t="str">
        <f t="shared" si="45"/>
        <v/>
      </c>
    </row>
    <row r="690" spans="1:9">
      <c r="A690">
        <v>687</v>
      </c>
      <c r="B690" s="46">
        <v>45461</v>
      </c>
      <c r="C690" s="169">
        <v>80.580196965169634</v>
      </c>
      <c r="D690" s="169">
        <v>62.118181047620702</v>
      </c>
      <c r="E690" s="169">
        <f t="shared" si="47"/>
        <v>62.118181047620702</v>
      </c>
      <c r="F690" s="190" t="str">
        <f t="shared" si="44"/>
        <v/>
      </c>
      <c r="H690" t="str">
        <f t="shared" si="46"/>
        <v/>
      </c>
      <c r="I690" s="190" t="str">
        <f t="shared" si="45"/>
        <v/>
      </c>
    </row>
    <row r="691" spans="1:9">
      <c r="A691">
        <v>688</v>
      </c>
      <c r="B691" s="46">
        <v>45462</v>
      </c>
      <c r="C691" s="169">
        <v>86.256016643855276</v>
      </c>
      <c r="D691" s="169">
        <v>62.118181047620702</v>
      </c>
      <c r="E691" s="169">
        <f t="shared" si="47"/>
        <v>62.118181047620702</v>
      </c>
      <c r="F691" s="190" t="str">
        <f t="shared" si="44"/>
        <v/>
      </c>
      <c r="H691" t="str">
        <f t="shared" si="46"/>
        <v/>
      </c>
      <c r="I691" s="190" t="str">
        <f t="shared" si="45"/>
        <v/>
      </c>
    </row>
    <row r="692" spans="1:9">
      <c r="A692">
        <v>689</v>
      </c>
      <c r="B692" s="46">
        <v>45463</v>
      </c>
      <c r="C692" s="169">
        <v>74.659843505859001</v>
      </c>
      <c r="D692" s="169">
        <v>62.118181047620702</v>
      </c>
      <c r="E692" s="169">
        <f t="shared" si="47"/>
        <v>62.118181047620702</v>
      </c>
      <c r="F692" s="190" t="str">
        <f t="shared" si="44"/>
        <v/>
      </c>
      <c r="H692" t="str">
        <f t="shared" si="46"/>
        <v/>
      </c>
      <c r="I692" s="190" t="str">
        <f t="shared" si="45"/>
        <v/>
      </c>
    </row>
    <row r="693" spans="1:9">
      <c r="A693">
        <v>690</v>
      </c>
      <c r="B693" s="46">
        <v>45464</v>
      </c>
      <c r="C693" s="169">
        <v>72.302200409853413</v>
      </c>
      <c r="D693" s="169">
        <v>62.118181047620702</v>
      </c>
      <c r="E693" s="169">
        <f t="shared" si="47"/>
        <v>62.118181047620702</v>
      </c>
      <c r="F693" s="190" t="str">
        <f t="shared" si="44"/>
        <v/>
      </c>
      <c r="H693" t="str">
        <f t="shared" si="46"/>
        <v/>
      </c>
      <c r="I693" s="190" t="str">
        <f t="shared" si="45"/>
        <v/>
      </c>
    </row>
    <row r="694" spans="1:9">
      <c r="A694">
        <v>691</v>
      </c>
      <c r="B694" s="46">
        <v>45465</v>
      </c>
      <c r="C694" s="169">
        <v>47.727151326860863</v>
      </c>
      <c r="D694" s="169">
        <v>62.118181047620702</v>
      </c>
      <c r="E694" s="169">
        <f t="shared" si="47"/>
        <v>47.727151326860863</v>
      </c>
      <c r="F694" s="190" t="str">
        <f t="shared" si="44"/>
        <v/>
      </c>
      <c r="H694" t="str">
        <f t="shared" si="46"/>
        <v/>
      </c>
      <c r="I694" s="190" t="str">
        <f t="shared" si="45"/>
        <v/>
      </c>
    </row>
    <row r="695" spans="1:9">
      <c r="A695">
        <v>692</v>
      </c>
      <c r="B695" s="46">
        <v>45466</v>
      </c>
      <c r="C695" s="169">
        <v>33.742812844855273</v>
      </c>
      <c r="D695" s="169">
        <v>62.118181047620702</v>
      </c>
      <c r="E695" s="169">
        <f t="shared" si="47"/>
        <v>33.742812844855273</v>
      </c>
      <c r="F695" s="190" t="str">
        <f t="shared" si="44"/>
        <v/>
      </c>
      <c r="H695" t="str">
        <f t="shared" si="46"/>
        <v/>
      </c>
      <c r="I695" s="190" t="str">
        <f t="shared" si="45"/>
        <v/>
      </c>
    </row>
    <row r="696" spans="1:9">
      <c r="A696">
        <v>693</v>
      </c>
      <c r="B696" s="46">
        <v>45467</v>
      </c>
      <c r="C696" s="169">
        <v>52.527604297859</v>
      </c>
      <c r="D696" s="169">
        <v>62.118181047620702</v>
      </c>
      <c r="E696" s="169">
        <f t="shared" si="47"/>
        <v>52.527604297859</v>
      </c>
      <c r="F696" s="190" t="str">
        <f t="shared" si="44"/>
        <v/>
      </c>
      <c r="H696" t="str">
        <f t="shared" si="46"/>
        <v/>
      </c>
      <c r="I696" s="190" t="str">
        <f t="shared" si="45"/>
        <v/>
      </c>
    </row>
    <row r="697" spans="1:9">
      <c r="A697">
        <v>694</v>
      </c>
      <c r="B697" s="46">
        <v>45468</v>
      </c>
      <c r="C697" s="169">
        <v>67.867485835855277</v>
      </c>
      <c r="D697" s="169">
        <v>62.118181047620702</v>
      </c>
      <c r="E697" s="169">
        <f t="shared" si="47"/>
        <v>62.118181047620702</v>
      </c>
      <c r="F697" s="190" t="str">
        <f t="shared" si="44"/>
        <v/>
      </c>
      <c r="H697" t="str">
        <f t="shared" si="46"/>
        <v/>
      </c>
      <c r="I697" s="190" t="str">
        <f t="shared" si="45"/>
        <v/>
      </c>
    </row>
    <row r="698" spans="1:9">
      <c r="A698">
        <v>695</v>
      </c>
      <c r="B698" s="46">
        <v>45469</v>
      </c>
      <c r="C698" s="169">
        <v>60.972009802933215</v>
      </c>
      <c r="D698" s="169">
        <v>62.118181047620702</v>
      </c>
      <c r="E698" s="169">
        <f t="shared" si="47"/>
        <v>60.972009802933215</v>
      </c>
      <c r="F698" s="190" t="str">
        <f t="shared" si="44"/>
        <v/>
      </c>
      <c r="H698" t="str">
        <f t="shared" si="46"/>
        <v/>
      </c>
      <c r="I698" s="190" t="str">
        <f t="shared" si="45"/>
        <v/>
      </c>
    </row>
    <row r="699" spans="1:9">
      <c r="A699">
        <v>696</v>
      </c>
      <c r="B699" s="46">
        <v>45470</v>
      </c>
      <c r="C699" s="169">
        <v>56.595744420935077</v>
      </c>
      <c r="D699" s="169">
        <v>62.118181047620702</v>
      </c>
      <c r="E699" s="169">
        <f t="shared" si="47"/>
        <v>56.595744420935077</v>
      </c>
      <c r="F699" s="190" t="str">
        <f t="shared" si="44"/>
        <v/>
      </c>
      <c r="H699" t="str">
        <f t="shared" si="46"/>
        <v/>
      </c>
      <c r="I699" s="190" t="str">
        <f t="shared" si="45"/>
        <v/>
      </c>
    </row>
    <row r="700" spans="1:9">
      <c r="A700">
        <v>697</v>
      </c>
      <c r="B700" s="46">
        <v>45471</v>
      </c>
      <c r="C700" s="169">
        <v>50.196387182935084</v>
      </c>
      <c r="D700" s="169">
        <v>62.118181047620702</v>
      </c>
      <c r="E700" s="169">
        <f t="shared" si="47"/>
        <v>50.196387182935084</v>
      </c>
      <c r="F700" s="190" t="str">
        <f t="shared" si="44"/>
        <v/>
      </c>
      <c r="H700" t="str">
        <f t="shared" si="46"/>
        <v/>
      </c>
      <c r="I700" s="190" t="str">
        <f t="shared" si="45"/>
        <v/>
      </c>
    </row>
    <row r="701" spans="1:9">
      <c r="A701">
        <v>698</v>
      </c>
      <c r="B701" s="46">
        <v>45472</v>
      </c>
      <c r="C701" s="169">
        <v>33.269418029936951</v>
      </c>
      <c r="D701" s="169">
        <v>62.118181047620702</v>
      </c>
      <c r="E701" s="169">
        <f t="shared" si="47"/>
        <v>33.269418029936951</v>
      </c>
      <c r="F701" s="190" t="str">
        <f t="shared" si="44"/>
        <v/>
      </c>
      <c r="H701" t="str">
        <f t="shared" si="46"/>
        <v/>
      </c>
      <c r="I701" s="190" t="str">
        <f t="shared" si="45"/>
        <v/>
      </c>
    </row>
    <row r="702" spans="1:9">
      <c r="A702">
        <v>699</v>
      </c>
      <c r="B702" s="46">
        <v>45473</v>
      </c>
      <c r="C702" s="169">
        <v>30.098874029933228</v>
      </c>
      <c r="D702" s="169">
        <v>62.118181047620702</v>
      </c>
      <c r="E702" s="169">
        <f t="shared" si="47"/>
        <v>30.098874029933228</v>
      </c>
      <c r="F702" s="190" t="str">
        <f t="shared" si="44"/>
        <v/>
      </c>
      <c r="H702" t="str">
        <f t="shared" si="46"/>
        <v/>
      </c>
      <c r="I702" s="190" t="str">
        <f t="shared" si="45"/>
        <v/>
      </c>
    </row>
    <row r="703" spans="1:9">
      <c r="A703">
        <v>700</v>
      </c>
      <c r="B703" s="46">
        <v>45474</v>
      </c>
      <c r="C703" s="169">
        <v>19.921730996933221</v>
      </c>
      <c r="D703" s="169">
        <v>25.875165676448685</v>
      </c>
      <c r="E703" s="169">
        <f t="shared" si="47"/>
        <v>19.921730996933221</v>
      </c>
      <c r="F703" s="190" t="str">
        <f t="shared" si="44"/>
        <v/>
      </c>
      <c r="H703" t="str">
        <f t="shared" si="46"/>
        <v/>
      </c>
      <c r="I703" s="190" t="str">
        <f t="shared" si="45"/>
        <v/>
      </c>
    </row>
    <row r="704" spans="1:9">
      <c r="A704">
        <v>701</v>
      </c>
      <c r="B704" s="46">
        <v>45475</v>
      </c>
      <c r="C704" s="169">
        <v>32.955377538935075</v>
      </c>
      <c r="D704" s="169">
        <v>25.875165676448685</v>
      </c>
      <c r="E704" s="169">
        <f t="shared" si="47"/>
        <v>25.875165676448685</v>
      </c>
      <c r="F704" s="190" t="str">
        <f t="shared" si="44"/>
        <v/>
      </c>
      <c r="H704" t="str">
        <f t="shared" si="46"/>
        <v/>
      </c>
      <c r="I704" s="190" t="str">
        <f t="shared" si="45"/>
        <v/>
      </c>
    </row>
    <row r="705" spans="1:9">
      <c r="A705">
        <v>702</v>
      </c>
      <c r="B705" s="46">
        <v>45476</v>
      </c>
      <c r="C705" s="169">
        <v>50.665537232607164</v>
      </c>
      <c r="D705" s="169">
        <v>25.875165676448685</v>
      </c>
      <c r="E705" s="169">
        <f t="shared" si="47"/>
        <v>25.875165676448685</v>
      </c>
      <c r="F705" s="190" t="str">
        <f t="shared" si="44"/>
        <v/>
      </c>
      <c r="H705" t="str">
        <f t="shared" si="46"/>
        <v/>
      </c>
      <c r="I705" s="190" t="str">
        <f t="shared" si="45"/>
        <v/>
      </c>
    </row>
    <row r="706" spans="1:9">
      <c r="A706">
        <v>703</v>
      </c>
      <c r="B706" s="46">
        <v>45477</v>
      </c>
      <c r="C706" s="169">
        <v>42.649060307609034</v>
      </c>
      <c r="D706" s="169">
        <v>25.875165676448685</v>
      </c>
      <c r="E706" s="169">
        <f t="shared" si="47"/>
        <v>25.875165676448685</v>
      </c>
      <c r="F706" s="190" t="str">
        <f t="shared" si="44"/>
        <v/>
      </c>
      <c r="H706" t="str">
        <f t="shared" si="46"/>
        <v/>
      </c>
      <c r="I706" s="190" t="str">
        <f t="shared" si="45"/>
        <v/>
      </c>
    </row>
    <row r="707" spans="1:9">
      <c r="A707">
        <v>704</v>
      </c>
      <c r="B707" s="46">
        <v>45478</v>
      </c>
      <c r="C707" s="169">
        <v>43.589782433607162</v>
      </c>
      <c r="D707" s="169">
        <v>25.875165676448685</v>
      </c>
      <c r="E707" s="169">
        <f t="shared" si="47"/>
        <v>25.875165676448685</v>
      </c>
      <c r="F707" s="190" t="str">
        <f t="shared" ref="F707:F763" si="48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6"/>
        <v/>
      </c>
      <c r="I707" s="190" t="str">
        <f t="shared" si="45"/>
        <v/>
      </c>
    </row>
    <row r="708" spans="1:9">
      <c r="A708">
        <v>705</v>
      </c>
      <c r="B708" s="46">
        <v>45479</v>
      </c>
      <c r="C708" s="169">
        <v>13.55264597160717</v>
      </c>
      <c r="D708" s="169">
        <v>25.875165676448685</v>
      </c>
      <c r="E708" s="169">
        <f t="shared" si="47"/>
        <v>13.55264597160717</v>
      </c>
      <c r="F708" s="190" t="str">
        <f t="shared" si="48"/>
        <v/>
      </c>
      <c r="H708" t="str">
        <f t="shared" si="46"/>
        <v/>
      </c>
      <c r="I708" s="190" t="str">
        <f t="shared" ref="I708:I746" si="49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45480</v>
      </c>
      <c r="C709" s="169">
        <v>17.822251617607165</v>
      </c>
      <c r="D709" s="169">
        <v>25.875165676448685</v>
      </c>
      <c r="E709" s="169">
        <f t="shared" si="47"/>
        <v>17.822251617607165</v>
      </c>
      <c r="F709" s="190" t="str">
        <f t="shared" si="48"/>
        <v/>
      </c>
      <c r="H709" t="str">
        <f t="shared" ref="H709:H763" si="50">IF(MONTH(B709)=1,IF(DAY(B709)=1,YEAR(B709),""),"")</f>
        <v/>
      </c>
      <c r="I709" s="190" t="str">
        <f t="shared" si="49"/>
        <v/>
      </c>
    </row>
    <row r="710" spans="1:9">
      <c r="A710">
        <v>707</v>
      </c>
      <c r="B710" s="46">
        <v>45481</v>
      </c>
      <c r="C710" s="169">
        <v>34.019863139609029</v>
      </c>
      <c r="D710" s="169">
        <v>25.875165676448685</v>
      </c>
      <c r="E710" s="169">
        <f t="shared" si="47"/>
        <v>25.875165676448685</v>
      </c>
      <c r="F710" s="190" t="str">
        <f t="shared" si="48"/>
        <v/>
      </c>
      <c r="H710" t="str">
        <f t="shared" si="50"/>
        <v/>
      </c>
      <c r="I710" s="190" t="str">
        <f t="shared" si="49"/>
        <v/>
      </c>
    </row>
    <row r="711" spans="1:9">
      <c r="A711">
        <v>708</v>
      </c>
      <c r="B711" s="46">
        <v>45482</v>
      </c>
      <c r="C711" s="169">
        <v>40.287331012607176</v>
      </c>
      <c r="D711" s="169">
        <v>25.875165676448685</v>
      </c>
      <c r="E711" s="169">
        <f t="shared" si="47"/>
        <v>25.875165676448685</v>
      </c>
      <c r="F711" s="190" t="str">
        <f t="shared" si="48"/>
        <v/>
      </c>
      <c r="H711" t="str">
        <f t="shared" si="50"/>
        <v/>
      </c>
      <c r="I711" s="190" t="str">
        <f t="shared" si="49"/>
        <v/>
      </c>
    </row>
    <row r="712" spans="1:9">
      <c r="A712">
        <v>709</v>
      </c>
      <c r="B712" s="46">
        <v>45483</v>
      </c>
      <c r="C712" s="169">
        <v>39.887391230845054</v>
      </c>
      <c r="D712" s="169">
        <v>25.875165676448685</v>
      </c>
      <c r="E712" s="169">
        <f t="shared" si="47"/>
        <v>25.875165676448685</v>
      </c>
      <c r="F712" s="190" t="str">
        <f t="shared" si="48"/>
        <v/>
      </c>
      <c r="H712" t="str">
        <f t="shared" si="50"/>
        <v/>
      </c>
      <c r="I712" s="190" t="str">
        <f t="shared" si="49"/>
        <v/>
      </c>
    </row>
    <row r="713" spans="1:9">
      <c r="A713">
        <v>710</v>
      </c>
      <c r="B713" s="46">
        <v>45484</v>
      </c>
      <c r="C713" s="169">
        <v>40.154201100841327</v>
      </c>
      <c r="D713" s="169">
        <v>25.875165676448685</v>
      </c>
      <c r="E713" s="169">
        <f t="shared" si="47"/>
        <v>25.875165676448685</v>
      </c>
      <c r="F713" s="190" t="str">
        <f t="shared" si="48"/>
        <v/>
      </c>
      <c r="H713" t="str">
        <f t="shared" si="50"/>
        <v/>
      </c>
      <c r="I713" s="190" t="str">
        <f t="shared" si="49"/>
        <v/>
      </c>
    </row>
    <row r="714" spans="1:9">
      <c r="A714">
        <v>711</v>
      </c>
      <c r="B714" s="46">
        <v>45485</v>
      </c>
      <c r="C714" s="169">
        <v>26.245739094843184</v>
      </c>
      <c r="D714" s="169">
        <v>25.875165676448685</v>
      </c>
      <c r="E714" s="169">
        <f t="shared" si="47"/>
        <v>25.875165676448685</v>
      </c>
      <c r="F714" s="190" t="str">
        <f t="shared" si="48"/>
        <v/>
      </c>
      <c r="H714" t="str">
        <f t="shared" si="50"/>
        <v/>
      </c>
      <c r="I714" s="190" t="str">
        <f t="shared" si="49"/>
        <v/>
      </c>
    </row>
    <row r="715" spans="1:9">
      <c r="A715">
        <v>712</v>
      </c>
      <c r="B715" s="46">
        <v>45486</v>
      </c>
      <c r="C715" s="169">
        <v>12.135431256841329</v>
      </c>
      <c r="D715" s="169">
        <v>25.875165676448685</v>
      </c>
      <c r="E715" s="169">
        <f t="shared" si="47"/>
        <v>12.135431256841329</v>
      </c>
      <c r="F715" s="190" t="str">
        <f t="shared" si="48"/>
        <v/>
      </c>
      <c r="H715" t="str">
        <f t="shared" si="50"/>
        <v/>
      </c>
      <c r="I715" s="190" t="str">
        <f t="shared" si="49"/>
        <v/>
      </c>
    </row>
    <row r="716" spans="1:9">
      <c r="A716">
        <v>713</v>
      </c>
      <c r="B716" s="46">
        <v>45487</v>
      </c>
      <c r="C716" s="169">
        <v>4.1122439878450532</v>
      </c>
      <c r="D716" s="169">
        <v>25.875165676448685</v>
      </c>
      <c r="E716" s="169">
        <f t="shared" si="47"/>
        <v>4.1122439878450532</v>
      </c>
      <c r="F716" s="190" t="str">
        <f t="shared" si="48"/>
        <v/>
      </c>
      <c r="H716" t="str">
        <f t="shared" si="50"/>
        <v/>
      </c>
      <c r="I716" s="190" t="str">
        <f t="shared" si="49"/>
        <v/>
      </c>
    </row>
    <row r="717" spans="1:9">
      <c r="A717">
        <v>714</v>
      </c>
      <c r="B717" s="46">
        <v>45488</v>
      </c>
      <c r="C717" s="169">
        <v>9.5468783338413274</v>
      </c>
      <c r="D717" s="169">
        <v>25.875165676448685</v>
      </c>
      <c r="E717" s="169">
        <f t="shared" si="47"/>
        <v>9.5468783338413274</v>
      </c>
      <c r="F717" s="190" t="str">
        <f t="shared" si="48"/>
        <v>J</v>
      </c>
      <c r="G717" s="191">
        <f>IF(DAY(B717)=15,D717,"")</f>
        <v>25.875165676448685</v>
      </c>
      <c r="H717" t="str">
        <f t="shared" si="50"/>
        <v/>
      </c>
      <c r="I717" s="190" t="str">
        <f t="shared" si="49"/>
        <v>J</v>
      </c>
    </row>
    <row r="718" spans="1:9">
      <c r="A718">
        <v>715</v>
      </c>
      <c r="B718" s="46">
        <v>45489</v>
      </c>
      <c r="C718" s="169">
        <v>33.42654932284691</v>
      </c>
      <c r="D718" s="169">
        <v>25.875165676448685</v>
      </c>
      <c r="E718" s="169">
        <f t="shared" si="47"/>
        <v>25.875165676448685</v>
      </c>
      <c r="F718" s="190" t="str">
        <f t="shared" si="48"/>
        <v/>
      </c>
      <c r="H718" t="str">
        <f t="shared" si="50"/>
        <v/>
      </c>
      <c r="I718" s="190" t="str">
        <f t="shared" si="49"/>
        <v/>
      </c>
    </row>
    <row r="719" spans="1:9">
      <c r="A719">
        <v>716</v>
      </c>
      <c r="B719" s="46">
        <v>45490</v>
      </c>
      <c r="C719" s="169">
        <v>25.374006574998873</v>
      </c>
      <c r="D719" s="169">
        <v>25.875165676448685</v>
      </c>
      <c r="E719" s="169">
        <f t="shared" ref="E719:E761" si="51">IF(C719&lt;D719,C719,D719)</f>
        <v>25.374006574998873</v>
      </c>
      <c r="F719" s="190" t="str">
        <f t="shared" si="48"/>
        <v/>
      </c>
      <c r="H719" t="str">
        <f t="shared" si="50"/>
        <v/>
      </c>
      <c r="I719" s="190" t="str">
        <f t="shared" si="49"/>
        <v/>
      </c>
    </row>
    <row r="720" spans="1:9">
      <c r="A720">
        <v>717</v>
      </c>
      <c r="B720" s="46">
        <v>45491</v>
      </c>
      <c r="C720" s="169">
        <v>45.873251555000735</v>
      </c>
      <c r="D720" s="169">
        <v>25.875165676448685</v>
      </c>
      <c r="E720" s="169">
        <f t="shared" si="51"/>
        <v>25.875165676448685</v>
      </c>
      <c r="F720" s="190" t="str">
        <f t="shared" si="48"/>
        <v/>
      </c>
      <c r="H720" t="str">
        <f t="shared" si="50"/>
        <v/>
      </c>
      <c r="I720" s="190" t="str">
        <f t="shared" si="49"/>
        <v/>
      </c>
    </row>
    <row r="721" spans="1:9">
      <c r="A721">
        <v>718</v>
      </c>
      <c r="B721" s="46">
        <v>45492</v>
      </c>
      <c r="C721" s="169">
        <v>30.904016791002608</v>
      </c>
      <c r="D721" s="169">
        <v>25.875165676448685</v>
      </c>
      <c r="E721" s="169">
        <f t="shared" si="51"/>
        <v>25.875165676448685</v>
      </c>
      <c r="F721" s="190" t="str">
        <f t="shared" si="48"/>
        <v/>
      </c>
      <c r="H721" t="str">
        <f t="shared" si="50"/>
        <v/>
      </c>
      <c r="I721" s="190" t="str">
        <f t="shared" si="49"/>
        <v/>
      </c>
    </row>
    <row r="722" spans="1:9">
      <c r="A722">
        <v>719</v>
      </c>
      <c r="B722" s="46">
        <v>45493</v>
      </c>
      <c r="C722" s="169">
        <v>1.0077448070007375</v>
      </c>
      <c r="D722" s="169">
        <v>25.875165676448685</v>
      </c>
      <c r="E722" s="169">
        <f t="shared" si="51"/>
        <v>1.0077448070007375</v>
      </c>
      <c r="F722" s="190" t="str">
        <f t="shared" si="48"/>
        <v/>
      </c>
      <c r="H722" t="str">
        <f t="shared" si="50"/>
        <v/>
      </c>
      <c r="I722" s="190" t="str">
        <f t="shared" si="49"/>
        <v/>
      </c>
    </row>
    <row r="723" spans="1:9">
      <c r="A723">
        <v>720</v>
      </c>
      <c r="B723" s="46">
        <v>45494</v>
      </c>
      <c r="C723" s="169">
        <v>1.0527215990026015</v>
      </c>
      <c r="D723" s="169">
        <v>25.875165676448685</v>
      </c>
      <c r="E723" s="169">
        <f t="shared" si="51"/>
        <v>1.0527215990026015</v>
      </c>
      <c r="F723" s="190" t="str">
        <f t="shared" si="48"/>
        <v/>
      </c>
      <c r="H723" t="str">
        <f t="shared" si="50"/>
        <v/>
      </c>
      <c r="I723" s="190" t="str">
        <f t="shared" si="49"/>
        <v/>
      </c>
    </row>
    <row r="724" spans="1:9">
      <c r="A724">
        <v>721</v>
      </c>
      <c r="B724" s="46">
        <v>45495</v>
      </c>
      <c r="C724" s="169">
        <v>1.0246350630007437</v>
      </c>
      <c r="D724" s="169">
        <v>25.875165676448685</v>
      </c>
      <c r="E724" s="169">
        <f t="shared" si="51"/>
        <v>1.0246350630007437</v>
      </c>
      <c r="F724" s="190" t="str">
        <f t="shared" si="48"/>
        <v/>
      </c>
      <c r="H724" t="str">
        <f t="shared" si="50"/>
        <v/>
      </c>
      <c r="I724" s="190" t="str">
        <f t="shared" si="49"/>
        <v/>
      </c>
    </row>
    <row r="725" spans="1:9">
      <c r="A725">
        <v>722</v>
      </c>
      <c r="B725" s="46">
        <v>45496</v>
      </c>
      <c r="C725" s="169">
        <v>3.2234268750007469</v>
      </c>
      <c r="D725" s="169">
        <v>25.875165676448685</v>
      </c>
      <c r="E725" s="169">
        <f t="shared" si="51"/>
        <v>3.2234268750007469</v>
      </c>
      <c r="F725" s="190" t="str">
        <f t="shared" si="48"/>
        <v/>
      </c>
      <c r="H725" t="str">
        <f t="shared" si="50"/>
        <v/>
      </c>
      <c r="I725" s="190" t="str">
        <f t="shared" si="49"/>
        <v/>
      </c>
    </row>
    <row r="726" spans="1:9">
      <c r="A726">
        <v>723</v>
      </c>
      <c r="B726" s="46">
        <v>45497</v>
      </c>
      <c r="C726" s="169">
        <v>1.8528455255350855</v>
      </c>
      <c r="D726" s="169">
        <v>25.875165676448685</v>
      </c>
      <c r="E726" s="169">
        <f t="shared" si="51"/>
        <v>1.8528455255350855</v>
      </c>
      <c r="F726" s="190" t="str">
        <f t="shared" si="48"/>
        <v/>
      </c>
      <c r="H726" t="str">
        <f t="shared" si="50"/>
        <v/>
      </c>
      <c r="I726" s="190" t="str">
        <f t="shared" si="49"/>
        <v/>
      </c>
    </row>
    <row r="727" spans="1:9">
      <c r="A727">
        <v>724</v>
      </c>
      <c r="B727" s="46">
        <v>45498</v>
      </c>
      <c r="C727" s="169">
        <v>26.222543087538796</v>
      </c>
      <c r="D727" s="169">
        <v>25.875165676448685</v>
      </c>
      <c r="E727" s="169">
        <f t="shared" si="51"/>
        <v>25.875165676448685</v>
      </c>
      <c r="F727" s="190" t="str">
        <f t="shared" si="48"/>
        <v/>
      </c>
      <c r="H727" t="str">
        <f t="shared" si="50"/>
        <v/>
      </c>
      <c r="I727" s="190" t="str">
        <f t="shared" si="49"/>
        <v/>
      </c>
    </row>
    <row r="728" spans="1:9">
      <c r="A728">
        <v>725</v>
      </c>
      <c r="B728" s="46">
        <v>45499</v>
      </c>
      <c r="C728" s="169">
        <v>14.562202612535081</v>
      </c>
      <c r="D728" s="169">
        <v>25.875165676448685</v>
      </c>
      <c r="E728" s="169">
        <f t="shared" si="51"/>
        <v>14.562202612535081</v>
      </c>
      <c r="F728" s="190" t="str">
        <f t="shared" si="48"/>
        <v/>
      </c>
      <c r="H728" t="str">
        <f t="shared" si="50"/>
        <v/>
      </c>
      <c r="I728" s="190" t="str">
        <f t="shared" si="49"/>
        <v/>
      </c>
    </row>
    <row r="729" spans="1:9">
      <c r="A729">
        <v>726</v>
      </c>
      <c r="B729" s="46">
        <v>45500</v>
      </c>
      <c r="C729" s="169">
        <v>17.308269968536944</v>
      </c>
      <c r="D729" s="169">
        <v>25.875165676448685</v>
      </c>
      <c r="E729" s="169">
        <f t="shared" si="51"/>
        <v>17.308269968536944</v>
      </c>
      <c r="F729" s="190" t="str">
        <f t="shared" si="48"/>
        <v/>
      </c>
      <c r="H729" t="str">
        <f t="shared" si="50"/>
        <v/>
      </c>
      <c r="I729" s="190" t="str">
        <f t="shared" si="49"/>
        <v/>
      </c>
    </row>
    <row r="730" spans="1:9">
      <c r="A730">
        <v>727</v>
      </c>
      <c r="B730" s="46">
        <v>45501</v>
      </c>
      <c r="C730" s="169">
        <v>1.4702178345369394</v>
      </c>
      <c r="D730" s="169">
        <v>25.875165676448685</v>
      </c>
      <c r="E730" s="169">
        <f t="shared" si="51"/>
        <v>1.4702178345369394</v>
      </c>
      <c r="F730" s="190" t="str">
        <f t="shared" si="48"/>
        <v/>
      </c>
      <c r="H730" t="str">
        <f t="shared" si="50"/>
        <v/>
      </c>
      <c r="I730" s="190" t="str">
        <f t="shared" si="49"/>
        <v/>
      </c>
    </row>
    <row r="731" spans="1:9">
      <c r="A731">
        <v>728</v>
      </c>
      <c r="B731" s="46">
        <v>45502</v>
      </c>
      <c r="C731" s="169">
        <v>18.003951853535082</v>
      </c>
      <c r="D731" s="169">
        <v>25.875165676448685</v>
      </c>
      <c r="E731" s="169">
        <f t="shared" si="51"/>
        <v>18.003951853535082</v>
      </c>
      <c r="F731" s="190" t="str">
        <f t="shared" si="48"/>
        <v/>
      </c>
      <c r="H731" t="str">
        <f t="shared" si="50"/>
        <v/>
      </c>
      <c r="I731" s="190" t="str">
        <f t="shared" si="49"/>
        <v/>
      </c>
    </row>
    <row r="732" spans="1:9">
      <c r="A732">
        <v>729</v>
      </c>
      <c r="B732" s="46">
        <v>45503</v>
      </c>
      <c r="C732" s="169">
        <v>15.426319300538802</v>
      </c>
      <c r="D732" s="169">
        <v>25.875165676448685</v>
      </c>
      <c r="E732" s="169">
        <f t="shared" si="51"/>
        <v>15.426319300538802</v>
      </c>
      <c r="F732" s="190" t="str">
        <f t="shared" si="48"/>
        <v/>
      </c>
      <c r="H732" t="str">
        <f t="shared" si="50"/>
        <v/>
      </c>
      <c r="I732" s="190" t="str">
        <f t="shared" si="49"/>
        <v/>
      </c>
    </row>
    <row r="733" spans="1:9">
      <c r="A733">
        <v>730</v>
      </c>
      <c r="B733" s="46">
        <v>45504</v>
      </c>
      <c r="C733" s="169">
        <v>23.403047202233427</v>
      </c>
      <c r="D733" s="169">
        <v>25.875165676448685</v>
      </c>
      <c r="E733" s="169">
        <f t="shared" si="51"/>
        <v>23.403047202233427</v>
      </c>
      <c r="F733" s="190" t="str">
        <f t="shared" si="48"/>
        <v/>
      </c>
      <c r="H733" t="str">
        <f t="shared" si="50"/>
        <v/>
      </c>
      <c r="I733" s="190" t="str">
        <f t="shared" si="49"/>
        <v/>
      </c>
    </row>
    <row r="734" spans="1:9">
      <c r="A734">
        <v>731</v>
      </c>
      <c r="B734" s="46">
        <v>45505</v>
      </c>
      <c r="C734" s="169">
        <v>1.3845853582334384</v>
      </c>
      <c r="D734" s="169">
        <v>15.286777579903106</v>
      </c>
      <c r="E734" s="169">
        <f t="shared" si="51"/>
        <v>1.3845853582334384</v>
      </c>
      <c r="F734" s="190" t="str">
        <f t="shared" si="48"/>
        <v/>
      </c>
      <c r="H734" t="str">
        <f t="shared" si="50"/>
        <v/>
      </c>
      <c r="I734" s="190" t="str">
        <f t="shared" si="49"/>
        <v/>
      </c>
    </row>
    <row r="735" spans="1:9">
      <c r="A735">
        <v>732</v>
      </c>
      <c r="B735" s="46">
        <v>45506</v>
      </c>
      <c r="C735" s="169">
        <v>1.7417967702352981</v>
      </c>
      <c r="D735" s="169">
        <v>15.286777579903106</v>
      </c>
      <c r="E735" s="169">
        <f t="shared" si="51"/>
        <v>1.7417967702352981</v>
      </c>
      <c r="F735" s="190" t="str">
        <f t="shared" si="48"/>
        <v/>
      </c>
      <c r="H735" t="str">
        <f t="shared" si="50"/>
        <v/>
      </c>
      <c r="I735" s="190" t="str">
        <f t="shared" si="49"/>
        <v/>
      </c>
    </row>
    <row r="736" spans="1:9">
      <c r="A736">
        <v>733</v>
      </c>
      <c r="B736" s="46">
        <v>45507</v>
      </c>
      <c r="C736" s="169">
        <v>1.7761869312334384</v>
      </c>
      <c r="D736" s="169">
        <v>15.286777579903106</v>
      </c>
      <c r="E736" s="169">
        <f t="shared" si="51"/>
        <v>1.7761869312334384</v>
      </c>
      <c r="F736" s="190" t="str">
        <f t="shared" si="48"/>
        <v/>
      </c>
      <c r="H736" t="str">
        <f t="shared" si="50"/>
        <v/>
      </c>
      <c r="I736" s="190" t="str">
        <f t="shared" si="49"/>
        <v/>
      </c>
    </row>
    <row r="737" spans="1:9">
      <c r="A737">
        <v>734</v>
      </c>
      <c r="B737" s="46">
        <v>45508</v>
      </c>
      <c r="C737" s="169">
        <v>2.1984010832334318</v>
      </c>
      <c r="D737" s="169">
        <v>15.286777579903106</v>
      </c>
      <c r="E737" s="169">
        <f t="shared" si="51"/>
        <v>2.1984010832334318</v>
      </c>
      <c r="F737" s="190" t="str">
        <f t="shared" si="48"/>
        <v/>
      </c>
      <c r="H737" t="str">
        <f t="shared" si="50"/>
        <v/>
      </c>
      <c r="I737" s="190" t="str">
        <f t="shared" si="49"/>
        <v/>
      </c>
    </row>
    <row r="738" spans="1:9">
      <c r="A738">
        <v>735</v>
      </c>
      <c r="B738" s="46">
        <v>45509</v>
      </c>
      <c r="C738" s="169">
        <v>1.9094402332371538</v>
      </c>
      <c r="D738" s="169">
        <v>15.286777579903106</v>
      </c>
      <c r="E738" s="169">
        <f t="shared" si="51"/>
        <v>1.9094402332371538</v>
      </c>
      <c r="F738" s="190" t="str">
        <f t="shared" si="48"/>
        <v/>
      </c>
      <c r="H738" t="str">
        <f t="shared" si="50"/>
        <v/>
      </c>
      <c r="I738" s="190" t="str">
        <f t="shared" si="49"/>
        <v/>
      </c>
    </row>
    <row r="739" spans="1:9">
      <c r="A739">
        <v>736</v>
      </c>
      <c r="B739" s="46">
        <v>45510</v>
      </c>
      <c r="C739" s="169">
        <v>1.7397019062334367</v>
      </c>
      <c r="D739" s="169">
        <v>15.286777579903106</v>
      </c>
      <c r="E739" s="169">
        <f t="shared" si="51"/>
        <v>1.7397019062334367</v>
      </c>
      <c r="F739" s="190" t="str">
        <f t="shared" si="48"/>
        <v/>
      </c>
      <c r="H739" t="str">
        <f t="shared" si="50"/>
        <v/>
      </c>
      <c r="I739" s="190" t="str">
        <f t="shared" si="49"/>
        <v/>
      </c>
    </row>
    <row r="740" spans="1:9">
      <c r="A740">
        <v>737</v>
      </c>
      <c r="B740" s="46">
        <v>45511</v>
      </c>
      <c r="C740" s="169">
        <v>1.6766537629369631</v>
      </c>
      <c r="D740" s="169">
        <v>15.286777579903106</v>
      </c>
      <c r="E740" s="169">
        <f t="shared" si="51"/>
        <v>1.6766537629369631</v>
      </c>
      <c r="F740" s="190" t="str">
        <f t="shared" si="48"/>
        <v/>
      </c>
      <c r="H740" t="str">
        <f t="shared" si="50"/>
        <v/>
      </c>
      <c r="I740" s="190" t="str">
        <f t="shared" si="49"/>
        <v/>
      </c>
    </row>
    <row r="741" spans="1:9">
      <c r="A741">
        <v>738</v>
      </c>
      <c r="B741" s="46">
        <v>45512</v>
      </c>
      <c r="C741" s="169">
        <v>1.8219221099406859</v>
      </c>
      <c r="D741" s="169">
        <v>15.286777579903106</v>
      </c>
      <c r="E741" s="169">
        <f t="shared" si="51"/>
        <v>1.8219221099406859</v>
      </c>
      <c r="F741" s="190" t="str">
        <f t="shared" si="48"/>
        <v/>
      </c>
      <c r="H741" t="str">
        <f t="shared" si="50"/>
        <v/>
      </c>
      <c r="I741" s="190" t="str">
        <f t="shared" si="49"/>
        <v/>
      </c>
    </row>
    <row r="742" spans="1:9">
      <c r="A742">
        <v>739</v>
      </c>
      <c r="B742" s="46">
        <v>45513</v>
      </c>
      <c r="C742" s="169">
        <v>1.5547923759388214</v>
      </c>
      <c r="D742" s="169">
        <v>15.286777579903106</v>
      </c>
      <c r="E742" s="169">
        <f t="shared" si="51"/>
        <v>1.5547923759388214</v>
      </c>
      <c r="F742" s="190" t="str">
        <f t="shared" si="48"/>
        <v/>
      </c>
      <c r="H742" t="str">
        <f t="shared" si="50"/>
        <v/>
      </c>
      <c r="I742" s="190" t="str">
        <f t="shared" si="49"/>
        <v/>
      </c>
    </row>
    <row r="743" spans="1:9">
      <c r="A743">
        <v>740</v>
      </c>
      <c r="B743" s="46">
        <v>45514</v>
      </c>
      <c r="C743" s="169">
        <v>1.3104941479388217</v>
      </c>
      <c r="D743" s="169">
        <v>15.286777579903106</v>
      </c>
      <c r="E743" s="169">
        <f t="shared" si="51"/>
        <v>1.3104941479388217</v>
      </c>
      <c r="F743" s="190" t="str">
        <f t="shared" si="48"/>
        <v/>
      </c>
      <c r="H743" t="str">
        <f t="shared" si="50"/>
        <v/>
      </c>
      <c r="I743" s="190" t="str">
        <f t="shared" si="49"/>
        <v/>
      </c>
    </row>
    <row r="744" spans="1:9">
      <c r="A744">
        <v>741</v>
      </c>
      <c r="B744" s="46">
        <v>45515</v>
      </c>
      <c r="C744" s="169">
        <v>1.7928450539369587</v>
      </c>
      <c r="D744" s="169">
        <v>15.286777579903106</v>
      </c>
      <c r="E744" s="169">
        <f t="shared" si="51"/>
        <v>1.7928450539369587</v>
      </c>
      <c r="F744" s="190" t="str">
        <f t="shared" si="48"/>
        <v/>
      </c>
      <c r="H744" t="str">
        <f t="shared" si="50"/>
        <v/>
      </c>
      <c r="I744" s="190" t="str">
        <f t="shared" si="49"/>
        <v/>
      </c>
    </row>
    <row r="745" spans="1:9">
      <c r="A745">
        <v>742</v>
      </c>
      <c r="B745" s="46">
        <v>45516</v>
      </c>
      <c r="C745" s="169">
        <v>0.9079101749406836</v>
      </c>
      <c r="D745" s="169">
        <v>15.286777579903106</v>
      </c>
      <c r="E745" s="169">
        <f t="shared" si="51"/>
        <v>0.9079101749406836</v>
      </c>
      <c r="F745" s="190" t="str">
        <f t="shared" si="48"/>
        <v/>
      </c>
      <c r="H745" t="str">
        <f t="shared" si="50"/>
        <v/>
      </c>
      <c r="I745" s="190" t="str">
        <f t="shared" si="49"/>
        <v/>
      </c>
    </row>
    <row r="746" spans="1:9">
      <c r="A746">
        <v>743</v>
      </c>
      <c r="B746" s="46">
        <v>45517</v>
      </c>
      <c r="C746" s="169">
        <v>4.6312181269388235</v>
      </c>
      <c r="D746" s="169">
        <v>15.286777579903106</v>
      </c>
      <c r="E746" s="169">
        <f t="shared" si="51"/>
        <v>4.6312181269388235</v>
      </c>
      <c r="F746" s="190" t="str">
        <f t="shared" si="48"/>
        <v/>
      </c>
      <c r="H746" t="str">
        <f t="shared" si="50"/>
        <v/>
      </c>
      <c r="I746" s="190" t="str">
        <f t="shared" si="49"/>
        <v/>
      </c>
    </row>
    <row r="747" spans="1:9">
      <c r="A747">
        <v>744</v>
      </c>
      <c r="B747" s="46">
        <v>45518</v>
      </c>
      <c r="C747" s="169">
        <v>4.5179822510036249</v>
      </c>
      <c r="D747" s="169">
        <v>15.286777579903106</v>
      </c>
      <c r="E747" s="169">
        <f t="shared" si="51"/>
        <v>4.5179822510036249</v>
      </c>
      <c r="F747" s="190" t="str">
        <f t="shared" si="48"/>
        <v/>
      </c>
      <c r="H747" t="str">
        <f t="shared" si="50"/>
        <v/>
      </c>
      <c r="I747" s="190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/>
      </c>
    </row>
    <row r="748" spans="1:9">
      <c r="A748">
        <v>745</v>
      </c>
      <c r="B748" s="46">
        <v>45519</v>
      </c>
      <c r="C748" s="169">
        <v>4.862556444005488</v>
      </c>
      <c r="D748" s="169">
        <v>15.286777579903106</v>
      </c>
      <c r="E748" s="169">
        <f t="shared" si="51"/>
        <v>4.862556444005488</v>
      </c>
      <c r="F748" s="190" t="str">
        <f t="shared" si="48"/>
        <v>A</v>
      </c>
      <c r="G748" s="191">
        <f>IF(DAY(B748)=15,D748,"")</f>
        <v>15.286777579903106</v>
      </c>
      <c r="H748" t="str">
        <f t="shared" si="50"/>
        <v/>
      </c>
      <c r="I748" s="190" t="str">
        <f t="shared" ref="I748:I763" si="52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>A</v>
      </c>
    </row>
    <row r="749" spans="1:9">
      <c r="A749">
        <v>746</v>
      </c>
      <c r="B749" s="46">
        <v>45520</v>
      </c>
      <c r="C749" s="169">
        <v>3.4221165240073534</v>
      </c>
      <c r="D749" s="169">
        <v>15.286777579903106</v>
      </c>
      <c r="E749" s="169">
        <f t="shared" si="51"/>
        <v>3.4221165240073534</v>
      </c>
      <c r="F749" s="190" t="str">
        <f t="shared" si="48"/>
        <v/>
      </c>
      <c r="H749" t="str">
        <f t="shared" si="50"/>
        <v/>
      </c>
      <c r="I749" s="190" t="str">
        <f t="shared" si="52"/>
        <v/>
      </c>
    </row>
    <row r="750" spans="1:9">
      <c r="A750">
        <v>747</v>
      </c>
      <c r="B750" s="46">
        <v>45521</v>
      </c>
      <c r="C750" s="169">
        <v>2.2011003840073537</v>
      </c>
      <c r="D750" s="169">
        <v>15.286777579903106</v>
      </c>
      <c r="E750" s="169">
        <f t="shared" si="51"/>
        <v>2.2011003840073537</v>
      </c>
      <c r="F750" s="190" t="str">
        <f t="shared" si="48"/>
        <v/>
      </c>
      <c r="H750" t="str">
        <f t="shared" si="50"/>
        <v/>
      </c>
      <c r="I750" s="190" t="str">
        <f t="shared" si="52"/>
        <v/>
      </c>
    </row>
    <row r="751" spans="1:9">
      <c r="A751">
        <v>748</v>
      </c>
      <c r="B751" s="46">
        <v>45522</v>
      </c>
      <c r="C751" s="169">
        <v>1.572596509003626</v>
      </c>
      <c r="D751" s="169">
        <v>15.286777579903106</v>
      </c>
      <c r="E751" s="169">
        <f t="shared" si="51"/>
        <v>1.572596509003626</v>
      </c>
      <c r="F751" s="190" t="str">
        <f t="shared" si="48"/>
        <v/>
      </c>
      <c r="H751" t="str">
        <f t="shared" si="50"/>
        <v/>
      </c>
      <c r="I751" s="190" t="str">
        <f t="shared" si="52"/>
        <v/>
      </c>
    </row>
    <row r="752" spans="1:9">
      <c r="A752">
        <v>749</v>
      </c>
      <c r="B752" s="46">
        <v>45523</v>
      </c>
      <c r="C752" s="169">
        <v>1.1953842880036245</v>
      </c>
      <c r="D752" s="169">
        <v>15.286777579903106</v>
      </c>
      <c r="E752" s="169">
        <f t="shared" si="51"/>
        <v>1.1953842880036245</v>
      </c>
      <c r="F752" s="190" t="str">
        <f t="shared" si="48"/>
        <v/>
      </c>
      <c r="H752" t="str">
        <f t="shared" si="50"/>
        <v/>
      </c>
      <c r="I752" s="190" t="str">
        <f t="shared" si="52"/>
        <v/>
      </c>
    </row>
    <row r="753" spans="1:9">
      <c r="A753">
        <v>750</v>
      </c>
      <c r="B753" s="46">
        <v>45524</v>
      </c>
      <c r="C753" s="169">
        <v>6.8312756870073503</v>
      </c>
      <c r="D753" s="169">
        <v>15.286777579903106</v>
      </c>
      <c r="E753" s="169">
        <f t="shared" si="51"/>
        <v>6.8312756870073503</v>
      </c>
      <c r="F753" s="190" t="str">
        <f t="shared" si="48"/>
        <v/>
      </c>
      <c r="H753" t="str">
        <f t="shared" si="50"/>
        <v/>
      </c>
      <c r="I753" s="190" t="str">
        <f t="shared" si="52"/>
        <v/>
      </c>
    </row>
    <row r="754" spans="1:9">
      <c r="A754">
        <v>751</v>
      </c>
      <c r="B754" s="46">
        <v>45525</v>
      </c>
      <c r="C754" s="169">
        <v>11.735631864621784</v>
      </c>
      <c r="D754" s="169">
        <v>15.286777579903106</v>
      </c>
      <c r="E754" s="169">
        <f t="shared" si="51"/>
        <v>11.735631864621784</v>
      </c>
      <c r="F754" s="190" t="str">
        <f t="shared" si="48"/>
        <v/>
      </c>
      <c r="H754" t="str">
        <f t="shared" si="50"/>
        <v/>
      </c>
      <c r="I754" s="190" t="str">
        <f t="shared" si="52"/>
        <v/>
      </c>
    </row>
    <row r="755" spans="1:9">
      <c r="A755">
        <v>752</v>
      </c>
      <c r="B755" s="46">
        <v>45526</v>
      </c>
      <c r="C755" s="169">
        <v>16.308556375627376</v>
      </c>
      <c r="D755" s="169">
        <v>15.286777579903106</v>
      </c>
      <c r="E755" s="169">
        <f t="shared" si="51"/>
        <v>15.286777579903106</v>
      </c>
      <c r="F755" s="190" t="str">
        <f t="shared" si="48"/>
        <v/>
      </c>
      <c r="H755" t="str">
        <f t="shared" si="50"/>
        <v/>
      </c>
      <c r="I755" s="190" t="str">
        <f t="shared" si="52"/>
        <v/>
      </c>
    </row>
    <row r="756" spans="1:9">
      <c r="A756">
        <v>753</v>
      </c>
      <c r="B756" s="46">
        <v>45527</v>
      </c>
      <c r="C756" s="169">
        <v>10.033083395625509</v>
      </c>
      <c r="D756" s="169">
        <v>15.286777579903106</v>
      </c>
      <c r="E756" s="169">
        <f t="shared" si="51"/>
        <v>10.033083395625509</v>
      </c>
      <c r="F756" s="190" t="str">
        <f t="shared" si="48"/>
        <v/>
      </c>
      <c r="H756" t="str">
        <f t="shared" si="50"/>
        <v/>
      </c>
      <c r="I756" s="190" t="str">
        <f t="shared" si="52"/>
        <v/>
      </c>
    </row>
    <row r="757" spans="1:9">
      <c r="A757">
        <v>754</v>
      </c>
      <c r="B757" s="46">
        <v>45528</v>
      </c>
      <c r="C757" s="169">
        <v>3.4213069396255085</v>
      </c>
      <c r="D757" s="169">
        <v>15.286777579903106</v>
      </c>
      <c r="E757" s="169">
        <f t="shared" si="51"/>
        <v>3.4213069396255085</v>
      </c>
      <c r="F757" s="190" t="str">
        <f t="shared" si="48"/>
        <v/>
      </c>
      <c r="H757" t="str">
        <f t="shared" si="50"/>
        <v/>
      </c>
      <c r="I757" s="190" t="str">
        <f t="shared" si="52"/>
        <v/>
      </c>
    </row>
    <row r="758" spans="1:9">
      <c r="A758">
        <v>755</v>
      </c>
      <c r="B758" s="46">
        <v>45529</v>
      </c>
      <c r="C758" s="169">
        <v>1.9701819436255064</v>
      </c>
      <c r="D758" s="169">
        <v>15.286777579903106</v>
      </c>
      <c r="E758" s="169">
        <f t="shared" si="51"/>
        <v>1.9701819436255064</v>
      </c>
      <c r="F758" s="190" t="str">
        <f t="shared" si="48"/>
        <v/>
      </c>
      <c r="H758" t="str">
        <f t="shared" si="50"/>
        <v/>
      </c>
      <c r="I758" s="190" t="str">
        <f t="shared" si="52"/>
        <v/>
      </c>
    </row>
    <row r="759" spans="1:9">
      <c r="A759">
        <v>756</v>
      </c>
      <c r="B759" s="46">
        <v>45530</v>
      </c>
      <c r="C759" s="169">
        <v>17.130937971623645</v>
      </c>
      <c r="D759" s="169">
        <v>15.286777579903106</v>
      </c>
      <c r="E759" s="169">
        <f t="shared" si="51"/>
        <v>15.286777579903106</v>
      </c>
      <c r="F759" s="190" t="str">
        <f t="shared" si="48"/>
        <v/>
      </c>
      <c r="H759" t="str">
        <f t="shared" si="50"/>
        <v/>
      </c>
      <c r="I759" s="190" t="str">
        <f t="shared" si="52"/>
        <v/>
      </c>
    </row>
    <row r="760" spans="1:9">
      <c r="A760">
        <v>757</v>
      </c>
      <c r="B760" s="46">
        <v>45531</v>
      </c>
      <c r="C760" s="169">
        <v>18.302664587625507</v>
      </c>
      <c r="D760" s="169">
        <v>15.286777579903106</v>
      </c>
      <c r="E760" s="169">
        <f t="shared" si="51"/>
        <v>15.286777579903106</v>
      </c>
      <c r="F760" s="190" t="str">
        <f t="shared" si="48"/>
        <v/>
      </c>
      <c r="H760" t="str">
        <f t="shared" si="50"/>
        <v/>
      </c>
      <c r="I760" s="190" t="str">
        <f t="shared" si="52"/>
        <v/>
      </c>
    </row>
    <row r="761" spans="1:9">
      <c r="A761">
        <v>758</v>
      </c>
      <c r="B761" s="46">
        <v>45532</v>
      </c>
      <c r="C761" s="169">
        <v>23.647363284847888</v>
      </c>
      <c r="D761" s="169">
        <v>15.286777579903106</v>
      </c>
      <c r="E761" s="169">
        <f t="shared" si="51"/>
        <v>15.286777579903106</v>
      </c>
      <c r="F761" s="190" t="str">
        <f t="shared" si="48"/>
        <v/>
      </c>
      <c r="H761" t="str">
        <f t="shared" si="50"/>
        <v/>
      </c>
      <c r="I761" s="190" t="str">
        <f t="shared" si="52"/>
        <v/>
      </c>
    </row>
    <row r="762" spans="1:9">
      <c r="A762">
        <v>759</v>
      </c>
      <c r="B762" s="46">
        <v>45533</v>
      </c>
      <c r="C762" s="169">
        <v>16.11576300884974</v>
      </c>
      <c r="D762" s="169">
        <v>15.286777579903106</v>
      </c>
      <c r="E762" s="169">
        <f t="shared" ref="E762:E763" si="53">IF(C762&lt;D762,C762,D762)</f>
        <v>15.286777579903106</v>
      </c>
      <c r="F762" s="190" t="str">
        <f t="shared" si="48"/>
        <v/>
      </c>
      <c r="H762" t="str">
        <f t="shared" si="50"/>
        <v/>
      </c>
      <c r="I762" s="190" t="str">
        <f t="shared" si="52"/>
        <v/>
      </c>
    </row>
    <row r="763" spans="1:9">
      <c r="A763">
        <v>760</v>
      </c>
      <c r="B763" s="46">
        <v>45534</v>
      </c>
      <c r="C763" s="169">
        <v>9.341657343849743</v>
      </c>
      <c r="D763" s="169">
        <v>15.286777579903106</v>
      </c>
      <c r="E763" s="169">
        <f t="shared" si="53"/>
        <v>9.341657343849743</v>
      </c>
      <c r="F763" s="190" t="str">
        <f t="shared" si="48"/>
        <v/>
      </c>
      <c r="H763" t="str">
        <f t="shared" si="50"/>
        <v/>
      </c>
      <c r="I763" s="190" t="str">
        <f t="shared" si="52"/>
        <v/>
      </c>
    </row>
    <row r="764" spans="1:9">
      <c r="A764">
        <v>761</v>
      </c>
      <c r="B764" s="46">
        <v>45535</v>
      </c>
      <c r="C764" s="169">
        <v>10.454820960849743</v>
      </c>
      <c r="D764" s="169">
        <v>15.286777579903106</v>
      </c>
      <c r="E764" s="169">
        <f t="shared" ref="E764" si="54">IF(C764&lt;D764,C764,D764)</f>
        <v>10.454820960849743</v>
      </c>
      <c r="F764" s="190" t="str">
        <f t="shared" ref="F764" si="55">IF(DAY(B764)=15,IF(MONTH(B764)=1,"E",IF(MONTH(B764)=2,"F",IF(MONTH(B764)=3,"M",IF(MONTH(B764)=4,"A",IF(MONTH(B764)=5,"M",IF(MONTH(B764)=6,"J",IF(MONTH(B764)=7,"J",IF(MONTH(B764)=8,"A",IF(MONTH(B764)=9,"S",IF(MONTH(B764)=10,"O",IF(MONTH(B764)=11,"N",IF(MONTH(B764)=12,"D","")))))))))))),"")</f>
        <v/>
      </c>
      <c r="H764" t="str">
        <f t="shared" ref="H764" si="56">IF(MONTH(B764)=1,IF(DAY(B764)=1,YEAR(B764),""),"")</f>
        <v/>
      </c>
    </row>
    <row r="765" spans="1:9">
      <c r="B765" s="46"/>
      <c r="C765" s="169"/>
      <c r="D765" s="169"/>
      <c r="E765" s="169"/>
    </row>
    <row r="766" spans="1:9">
      <c r="B766" s="46"/>
      <c r="C766" s="169"/>
      <c r="D766" s="169"/>
      <c r="E766" s="169"/>
    </row>
    <row r="767" spans="1:9">
      <c r="B767" s="46"/>
      <c r="C767" s="169"/>
      <c r="D767" s="169"/>
      <c r="E767" s="169"/>
    </row>
    <row r="768" spans="1:9">
      <c r="B768" s="46"/>
      <c r="C768" s="169"/>
      <c r="D768" s="169"/>
      <c r="E768" s="169"/>
    </row>
    <row r="769" spans="2:5">
      <c r="B769" s="46"/>
      <c r="C769" s="169"/>
      <c r="D769" s="169"/>
      <c r="E769" s="169"/>
    </row>
    <row r="770" spans="2:5">
      <c r="B770" s="46"/>
      <c r="C770" s="169"/>
      <c r="D770" s="169"/>
      <c r="E770" s="169"/>
    </row>
    <row r="771" spans="2:5">
      <c r="B771" s="46"/>
      <c r="C771" s="169"/>
      <c r="D771" s="169"/>
      <c r="E771" s="169"/>
    </row>
    <row r="772" spans="2:5">
      <c r="B772" s="46"/>
      <c r="C772" s="169"/>
      <c r="D772" s="169"/>
      <c r="E772" s="169"/>
    </row>
    <row r="773" spans="2:5">
      <c r="B773" s="46"/>
      <c r="C773" s="169"/>
      <c r="D773" s="169"/>
      <c r="E773" s="169"/>
    </row>
    <row r="774" spans="2:5">
      <c r="B774" s="46"/>
      <c r="C774" s="169"/>
      <c r="D774" s="169"/>
      <c r="E774" s="169"/>
    </row>
    <row r="775" spans="2:5">
      <c r="B775" s="46"/>
      <c r="C775" s="169"/>
      <c r="D775" s="169"/>
      <c r="E775" s="169"/>
    </row>
    <row r="776" spans="2:5">
      <c r="B776" s="46"/>
      <c r="C776" s="169"/>
      <c r="D776" s="169"/>
      <c r="E776" s="169"/>
    </row>
    <row r="777" spans="2:5">
      <c r="B777" s="46"/>
      <c r="C777" s="169"/>
      <c r="D777" s="169"/>
      <c r="E777" s="169"/>
    </row>
    <row r="778" spans="2:5">
      <c r="B778" s="46"/>
      <c r="C778" s="169"/>
      <c r="D778" s="169"/>
      <c r="E778" s="169"/>
    </row>
    <row r="779" spans="2:5">
      <c r="B779" s="46"/>
      <c r="C779" s="169"/>
      <c r="D779" s="169"/>
      <c r="E779" s="169"/>
    </row>
    <row r="780" spans="2:5">
      <c r="B780" s="46"/>
      <c r="C780" s="169"/>
      <c r="D780" s="169"/>
      <c r="E780" s="169"/>
    </row>
    <row r="781" spans="2:5">
      <c r="B781" s="46"/>
      <c r="C781" s="169"/>
      <c r="D781" s="169"/>
      <c r="E781" s="169"/>
    </row>
    <row r="782" spans="2:5">
      <c r="B782" s="46"/>
      <c r="C782" s="169"/>
      <c r="D782" s="169"/>
      <c r="E782" s="169"/>
    </row>
    <row r="783" spans="2:5">
      <c r="B783" s="46"/>
      <c r="C783" s="169"/>
      <c r="D783" s="169"/>
      <c r="E783" s="169"/>
    </row>
    <row r="784" spans="2:5">
      <c r="B784" s="46"/>
      <c r="C784" s="169"/>
      <c r="D784" s="169"/>
      <c r="E784" s="169"/>
    </row>
    <row r="785" spans="2:5">
      <c r="B785" s="46"/>
      <c r="C785" s="169"/>
      <c r="D785" s="169"/>
      <c r="E785" s="169"/>
    </row>
    <row r="786" spans="2:5">
      <c r="B786" s="46"/>
      <c r="C786" s="169"/>
      <c r="D786" s="169"/>
      <c r="E786" s="169"/>
    </row>
    <row r="787" spans="2:5">
      <c r="B787" s="46"/>
      <c r="C787" s="169"/>
      <c r="D787" s="169"/>
      <c r="E787" s="169"/>
    </row>
    <row r="788" spans="2:5">
      <c r="B788" s="46"/>
      <c r="C788" s="169"/>
      <c r="D788" s="169"/>
      <c r="E788" s="169"/>
    </row>
    <row r="789" spans="2:5">
      <c r="B789" s="46"/>
      <c r="C789" s="169"/>
      <c r="D789" s="169"/>
      <c r="E789" s="169"/>
    </row>
    <row r="790" spans="2:5">
      <c r="B790" s="46"/>
      <c r="C790" s="169"/>
      <c r="D790" s="169"/>
      <c r="E790" s="169"/>
    </row>
    <row r="791" spans="2:5">
      <c r="B791" s="46"/>
      <c r="C791" s="169"/>
      <c r="D791" s="169"/>
      <c r="E791" s="169"/>
    </row>
    <row r="792" spans="2:5">
      <c r="B792" s="46"/>
      <c r="C792" s="169"/>
      <c r="D792" s="169"/>
      <c r="E792" s="169"/>
    </row>
    <row r="793" spans="2:5">
      <c r="B793" s="46"/>
      <c r="C793" s="169"/>
      <c r="D793" s="169"/>
      <c r="E793" s="169"/>
    </row>
    <row r="794" spans="2:5">
      <c r="B794" s="46"/>
      <c r="C794" s="169"/>
      <c r="D794" s="169"/>
      <c r="E794" s="169"/>
    </row>
    <row r="795" spans="2:5">
      <c r="B795" s="46"/>
      <c r="C795" s="169"/>
      <c r="D795" s="169"/>
      <c r="E795" s="169"/>
    </row>
    <row r="796" spans="2:5">
      <c r="B796" s="46"/>
      <c r="C796" s="169"/>
      <c r="D796" s="169"/>
      <c r="E796" s="169"/>
    </row>
    <row r="797" spans="2:5">
      <c r="B797" s="46"/>
      <c r="C797" s="169"/>
      <c r="D797" s="169"/>
      <c r="E797" s="169"/>
    </row>
    <row r="798" spans="2:5">
      <c r="B798" s="46"/>
      <c r="C798" s="169"/>
      <c r="D798" s="169"/>
      <c r="E798" s="169"/>
    </row>
    <row r="799" spans="2:5">
      <c r="B799" s="46"/>
      <c r="C799" s="169"/>
      <c r="D799" s="169"/>
      <c r="E799" s="169"/>
    </row>
    <row r="800" spans="2:5">
      <c r="B800" s="46"/>
      <c r="C800" s="169"/>
      <c r="D800" s="169"/>
      <c r="E800" s="169"/>
    </row>
    <row r="801" spans="2:5">
      <c r="B801" s="46"/>
      <c r="C801" s="169"/>
      <c r="D801" s="169"/>
      <c r="E801" s="169"/>
    </row>
    <row r="802" spans="2:5">
      <c r="B802" s="46"/>
      <c r="C802" s="169"/>
      <c r="D802" s="169"/>
      <c r="E802" s="169"/>
    </row>
    <row r="803" spans="2:5">
      <c r="B803" s="46"/>
      <c r="C803" s="169"/>
      <c r="D803" s="169"/>
      <c r="E803" s="169"/>
    </row>
    <row r="804" spans="2:5">
      <c r="B804" s="46"/>
      <c r="C804" s="169"/>
      <c r="D804" s="169"/>
      <c r="E804" s="169"/>
    </row>
    <row r="805" spans="2:5">
      <c r="B805" s="46"/>
      <c r="C805" s="169"/>
      <c r="D805" s="169"/>
      <c r="E805" s="169"/>
    </row>
    <row r="806" spans="2:5">
      <c r="B806" s="46"/>
      <c r="C806" s="169"/>
      <c r="D806" s="169"/>
      <c r="E806" s="169"/>
    </row>
    <row r="807" spans="2:5">
      <c r="B807" s="46"/>
      <c r="C807" s="169"/>
      <c r="D807" s="169"/>
      <c r="E807" s="169"/>
    </row>
    <row r="808" spans="2:5">
      <c r="B808" s="46"/>
      <c r="C808" s="169"/>
      <c r="D808" s="169"/>
      <c r="E808" s="169"/>
    </row>
    <row r="809" spans="2:5">
      <c r="B809" s="46"/>
      <c r="C809" s="169"/>
      <c r="D809" s="169"/>
      <c r="E809" s="169"/>
    </row>
    <row r="810" spans="2:5">
      <c r="B810" s="46"/>
      <c r="C810" s="169"/>
      <c r="D810" s="169"/>
      <c r="E810" s="169"/>
    </row>
    <row r="811" spans="2:5">
      <c r="B811" s="46"/>
      <c r="C811" s="169"/>
      <c r="D811" s="169"/>
      <c r="E811" s="169"/>
    </row>
    <row r="812" spans="2:5">
      <c r="B812" s="46"/>
      <c r="C812" s="169"/>
      <c r="D812" s="169"/>
      <c r="E812" s="169"/>
    </row>
    <row r="813" spans="2:5">
      <c r="B813" s="46"/>
      <c r="C813" s="169"/>
      <c r="D813" s="169"/>
      <c r="E813" s="169"/>
    </row>
    <row r="814" spans="2:5">
      <c r="B814" s="46"/>
      <c r="C814" s="169"/>
      <c r="D814" s="169"/>
      <c r="E814" s="169"/>
    </row>
    <row r="815" spans="2:5">
      <c r="B815" s="46"/>
      <c r="C815" s="169"/>
      <c r="D815" s="169"/>
      <c r="E815" s="169"/>
    </row>
    <row r="816" spans="2:5">
      <c r="B816" s="46"/>
      <c r="C816" s="169"/>
      <c r="D816" s="169"/>
      <c r="E816" s="169"/>
    </row>
    <row r="817" spans="2:5">
      <c r="B817" s="46"/>
      <c r="C817" s="169"/>
      <c r="D817" s="169"/>
      <c r="E817" s="169"/>
    </row>
    <row r="818" spans="2:5">
      <c r="B818" s="46"/>
      <c r="C818" s="169"/>
      <c r="D818" s="169"/>
      <c r="E818" s="169"/>
    </row>
    <row r="819" spans="2:5">
      <c r="B819" s="46"/>
      <c r="C819" s="169"/>
      <c r="D819" s="169"/>
      <c r="E819" s="169"/>
    </row>
    <row r="820" spans="2:5">
      <c r="B820" s="46"/>
      <c r="C820" s="169"/>
      <c r="D820" s="169"/>
      <c r="E820" s="169"/>
    </row>
    <row r="821" spans="2:5">
      <c r="B821" s="46"/>
      <c r="C821" s="169"/>
      <c r="D821" s="169"/>
      <c r="E821" s="169"/>
    </row>
    <row r="822" spans="2:5">
      <c r="B822" s="46"/>
      <c r="C822" s="169"/>
      <c r="D822" s="169"/>
      <c r="E822" s="169"/>
    </row>
    <row r="823" spans="2:5">
      <c r="B823" s="46"/>
      <c r="C823" s="169"/>
      <c r="D823" s="169"/>
      <c r="E823" s="169"/>
    </row>
    <row r="824" spans="2:5">
      <c r="B824" s="46"/>
      <c r="C824" s="169"/>
      <c r="D824" s="169"/>
      <c r="E824" s="169"/>
    </row>
    <row r="825" spans="2:5">
      <c r="B825" s="46"/>
      <c r="C825" s="169"/>
      <c r="D825" s="169"/>
      <c r="E825" s="169"/>
    </row>
    <row r="826" spans="2:5">
      <c r="B826" s="46"/>
      <c r="C826" s="169"/>
      <c r="D826" s="169"/>
      <c r="E826" s="169"/>
    </row>
    <row r="827" spans="2:5">
      <c r="B827" s="46"/>
      <c r="C827" s="169"/>
      <c r="D827" s="169"/>
      <c r="E827" s="169"/>
    </row>
    <row r="828" spans="2:5">
      <c r="B828" s="46"/>
      <c r="C828" s="169"/>
      <c r="D828" s="169"/>
      <c r="E828" s="169"/>
    </row>
    <row r="829" spans="2:5">
      <c r="B829" s="46"/>
      <c r="C829" s="169"/>
      <c r="D829" s="169"/>
      <c r="E829" s="169"/>
    </row>
    <row r="830" spans="2:5">
      <c r="B830" s="46"/>
      <c r="C830" s="169"/>
      <c r="D830" s="169"/>
      <c r="E830" s="169"/>
    </row>
    <row r="831" spans="2:5">
      <c r="B831" s="46"/>
      <c r="C831" s="169"/>
      <c r="D831" s="169"/>
      <c r="E831" s="169"/>
    </row>
    <row r="832" spans="2:5">
      <c r="B832" s="46"/>
      <c r="C832" s="169"/>
      <c r="D832" s="169"/>
      <c r="E832" s="169"/>
    </row>
    <row r="833" spans="2:5">
      <c r="B833" s="46"/>
      <c r="C833" s="169"/>
      <c r="D833" s="169"/>
      <c r="E833" s="169"/>
    </row>
    <row r="834" spans="2:5">
      <c r="B834" s="46"/>
      <c r="C834" s="169"/>
      <c r="D834" s="169"/>
      <c r="E834" s="169"/>
    </row>
    <row r="835" spans="2:5">
      <c r="B835" s="46"/>
      <c r="C835" s="169"/>
      <c r="D835" s="169"/>
      <c r="E835" s="169"/>
    </row>
    <row r="836" spans="2:5">
      <c r="B836" s="46"/>
      <c r="C836" s="169"/>
      <c r="D836" s="169"/>
      <c r="E836" s="169"/>
    </row>
    <row r="837" spans="2:5">
      <c r="B837" s="46"/>
      <c r="C837" s="169"/>
      <c r="D837" s="169"/>
      <c r="E837" s="169"/>
    </row>
    <row r="838" spans="2:5">
      <c r="B838" s="46"/>
      <c r="C838" s="169"/>
      <c r="D838" s="169"/>
      <c r="E838" s="169"/>
    </row>
    <row r="839" spans="2:5">
      <c r="B839" s="46"/>
      <c r="C839" s="169"/>
      <c r="D839" s="169"/>
      <c r="E839" s="169"/>
    </row>
    <row r="840" spans="2:5">
      <c r="B840" s="46"/>
      <c r="C840" s="169"/>
      <c r="D840" s="169"/>
      <c r="E840" s="169"/>
    </row>
    <row r="841" spans="2:5">
      <c r="B841" s="46"/>
      <c r="C841" s="169"/>
      <c r="D841" s="169"/>
      <c r="E841" s="169"/>
    </row>
    <row r="842" spans="2:5">
      <c r="B842" s="46"/>
      <c r="C842" s="169"/>
      <c r="D842" s="169"/>
      <c r="E842" s="169"/>
    </row>
    <row r="843" spans="2:5">
      <c r="B843" s="46"/>
      <c r="C843" s="169"/>
      <c r="D843" s="169"/>
      <c r="E843" s="169"/>
    </row>
    <row r="844" spans="2:5">
      <c r="B844" s="46"/>
      <c r="C844" s="169"/>
      <c r="D844" s="169"/>
      <c r="E844" s="169"/>
    </row>
    <row r="845" spans="2:5">
      <c r="B845" s="46"/>
      <c r="C845" s="169"/>
      <c r="D845" s="169"/>
      <c r="E845" s="169"/>
    </row>
    <row r="846" spans="2:5">
      <c r="B846" s="46"/>
      <c r="C846" s="169"/>
      <c r="D846" s="169"/>
      <c r="E846" s="169"/>
    </row>
    <row r="847" spans="2:5">
      <c r="B847" s="46"/>
      <c r="C847" s="169"/>
      <c r="D847" s="169"/>
      <c r="E847" s="169"/>
    </row>
    <row r="848" spans="2:5">
      <c r="B848" s="46"/>
      <c r="C848" s="169"/>
      <c r="D848" s="169"/>
      <c r="E848" s="169"/>
    </row>
    <row r="849" spans="2:5">
      <c r="B849" s="46"/>
      <c r="C849" s="169"/>
      <c r="D849" s="169"/>
      <c r="E849" s="169"/>
    </row>
    <row r="850" spans="2:5">
      <c r="B850" s="46"/>
      <c r="C850" s="169"/>
      <c r="D850" s="169"/>
      <c r="E850" s="169"/>
    </row>
    <row r="851" spans="2:5">
      <c r="B851" s="46"/>
      <c r="C851" s="169"/>
      <c r="D851" s="169"/>
      <c r="E851" s="169"/>
    </row>
    <row r="852" spans="2:5">
      <c r="B852" s="46"/>
      <c r="C852" s="169"/>
      <c r="D852" s="169"/>
      <c r="E852" s="169"/>
    </row>
    <row r="853" spans="2:5">
      <c r="B853" s="46"/>
      <c r="C853" s="169"/>
      <c r="D853" s="169"/>
      <c r="E853" s="169"/>
    </row>
    <row r="854" spans="2:5">
      <c r="B854" s="46"/>
      <c r="C854" s="169"/>
      <c r="D854" s="169"/>
      <c r="E854" s="169"/>
    </row>
    <row r="855" spans="2:5">
      <c r="B855" s="46"/>
      <c r="C855" s="169"/>
      <c r="D855" s="169"/>
      <c r="E855" s="169"/>
    </row>
    <row r="856" spans="2:5">
      <c r="B856" s="46"/>
      <c r="C856" s="169"/>
      <c r="D856" s="169"/>
      <c r="E856" s="169"/>
    </row>
    <row r="857" spans="2:5">
      <c r="B857" s="46"/>
      <c r="C857" s="169"/>
      <c r="D857" s="169"/>
      <c r="E857" s="169"/>
    </row>
    <row r="858" spans="2:5">
      <c r="B858" s="46"/>
      <c r="C858" s="169"/>
      <c r="D858" s="169"/>
      <c r="E858" s="169"/>
    </row>
    <row r="859" spans="2:5">
      <c r="B859" s="46"/>
      <c r="C859" s="169"/>
      <c r="D859" s="169"/>
      <c r="E859" s="169"/>
    </row>
    <row r="860" spans="2:5">
      <c r="B860" s="46"/>
      <c r="C860" s="169"/>
      <c r="D860" s="169"/>
      <c r="E860" s="169"/>
    </row>
    <row r="861" spans="2:5">
      <c r="B861" s="46"/>
      <c r="C861" s="169"/>
      <c r="D861" s="169"/>
      <c r="E861" s="169"/>
    </row>
    <row r="862" spans="2:5">
      <c r="B862" s="46"/>
      <c r="C862" s="169"/>
      <c r="D862" s="169"/>
      <c r="E862" s="169"/>
    </row>
    <row r="863" spans="2:5">
      <c r="B863" s="46"/>
      <c r="C863" s="169"/>
      <c r="D863" s="169"/>
      <c r="E863" s="169"/>
    </row>
    <row r="864" spans="2:5">
      <c r="B864" s="46"/>
      <c r="C864" s="169"/>
      <c r="D864" s="169"/>
      <c r="E864" s="169"/>
    </row>
    <row r="865" spans="2:5">
      <c r="B865" s="46"/>
      <c r="C865" s="169"/>
      <c r="D865" s="169"/>
      <c r="E865" s="169"/>
    </row>
    <row r="866" spans="2:5">
      <c r="B866" s="46"/>
      <c r="C866" s="169"/>
      <c r="D866" s="169"/>
      <c r="E866" s="169"/>
    </row>
    <row r="867" spans="2:5">
      <c r="B867" s="46"/>
      <c r="C867" s="169"/>
      <c r="D867" s="169"/>
      <c r="E867" s="169"/>
    </row>
    <row r="868" spans="2:5">
      <c r="B868" s="46"/>
      <c r="C868" s="169"/>
      <c r="D868" s="169"/>
      <c r="E868" s="169"/>
    </row>
    <row r="869" spans="2:5">
      <c r="B869" s="46"/>
      <c r="C869" s="169"/>
      <c r="D869" s="169"/>
      <c r="E869" s="169"/>
    </row>
    <row r="870" spans="2:5">
      <c r="B870" s="46"/>
      <c r="C870" s="169"/>
      <c r="D870" s="169"/>
      <c r="E870" s="169"/>
    </row>
    <row r="871" spans="2:5">
      <c r="B871" s="46"/>
      <c r="C871" s="169"/>
      <c r="D871" s="169"/>
      <c r="E871" s="169"/>
    </row>
    <row r="872" spans="2:5">
      <c r="B872" s="46"/>
      <c r="C872" s="169"/>
      <c r="D872" s="169"/>
      <c r="E872" s="169"/>
    </row>
    <row r="873" spans="2:5">
      <c r="B873" s="46"/>
      <c r="C873" s="169"/>
      <c r="D873" s="169"/>
      <c r="E873" s="169"/>
    </row>
    <row r="874" spans="2:5">
      <c r="B874" s="46"/>
      <c r="C874" s="169"/>
      <c r="D874" s="169"/>
      <c r="E874" s="169"/>
    </row>
    <row r="875" spans="2:5">
      <c r="B875" s="46"/>
      <c r="C875" s="169"/>
      <c r="D875" s="169"/>
      <c r="E875" s="169"/>
    </row>
    <row r="876" spans="2:5">
      <c r="B876" s="46"/>
      <c r="C876" s="169"/>
      <c r="D876" s="169"/>
      <c r="E876" s="169"/>
    </row>
    <row r="877" spans="2:5">
      <c r="B877" s="46"/>
      <c r="C877" s="169"/>
      <c r="D877" s="169"/>
      <c r="E877" s="169"/>
    </row>
    <row r="878" spans="2:5">
      <c r="B878" s="46"/>
      <c r="C878" s="169"/>
      <c r="D878" s="169"/>
      <c r="E878" s="169"/>
    </row>
    <row r="879" spans="2:5">
      <c r="B879" s="46"/>
      <c r="C879" s="169"/>
      <c r="D879" s="169"/>
      <c r="E879" s="169"/>
    </row>
    <row r="880" spans="2:5">
      <c r="B880" s="46"/>
      <c r="C880" s="169"/>
      <c r="D880" s="169"/>
      <c r="E880" s="169"/>
    </row>
    <row r="881" spans="2:5">
      <c r="B881" s="46"/>
      <c r="C881" s="169"/>
      <c r="D881" s="169"/>
      <c r="E881" s="169"/>
    </row>
    <row r="882" spans="2:5">
      <c r="B882" s="46"/>
      <c r="C882" s="169"/>
      <c r="D882" s="169"/>
      <c r="E882" s="169"/>
    </row>
    <row r="883" spans="2:5">
      <c r="B883" s="46"/>
      <c r="C883" s="169"/>
      <c r="D883" s="169"/>
      <c r="E883" s="169"/>
    </row>
    <row r="884" spans="2:5">
      <c r="B884" s="46"/>
      <c r="C884" s="169"/>
      <c r="D884" s="169"/>
      <c r="E884" s="169"/>
    </row>
    <row r="885" spans="2:5">
      <c r="B885" s="46"/>
      <c r="C885" s="169"/>
      <c r="D885" s="169"/>
      <c r="E885" s="169"/>
    </row>
    <row r="886" spans="2:5">
      <c r="B886" s="46"/>
      <c r="C886" s="169"/>
      <c r="D886" s="169"/>
      <c r="E886" s="169"/>
    </row>
    <row r="887" spans="2:5">
      <c r="B887" s="46"/>
      <c r="C887" s="169"/>
      <c r="D887" s="169"/>
      <c r="E887" s="169"/>
    </row>
    <row r="888" spans="2:5">
      <c r="B888" s="46"/>
      <c r="C888" s="169"/>
      <c r="D888" s="169"/>
      <c r="E888" s="169"/>
    </row>
    <row r="889" spans="2:5">
      <c r="B889" s="46"/>
      <c r="C889" s="169"/>
      <c r="D889" s="169"/>
      <c r="E889" s="169"/>
    </row>
    <row r="890" spans="2:5">
      <c r="B890" s="46"/>
      <c r="C890" s="169"/>
      <c r="D890" s="169"/>
      <c r="E890" s="169"/>
    </row>
    <row r="891" spans="2:5">
      <c r="B891" s="46"/>
      <c r="C891" s="169"/>
      <c r="D891" s="169"/>
      <c r="E891" s="169"/>
    </row>
    <row r="892" spans="2:5">
      <c r="B892" s="46"/>
      <c r="C892" s="169"/>
      <c r="D892" s="169"/>
      <c r="E892" s="169"/>
    </row>
    <row r="893" spans="2:5">
      <c r="B893" s="46"/>
      <c r="C893" s="169"/>
      <c r="D893" s="169"/>
      <c r="E893" s="169"/>
    </row>
    <row r="894" spans="2:5">
      <c r="B894" s="46"/>
      <c r="C894" s="169"/>
      <c r="D894" s="169"/>
      <c r="E894" s="169"/>
    </row>
    <row r="895" spans="2:5">
      <c r="B895" s="46"/>
      <c r="C895" s="169"/>
      <c r="D895" s="169"/>
      <c r="E895" s="169"/>
    </row>
    <row r="896" spans="2:5">
      <c r="B896" s="46"/>
      <c r="C896" s="169"/>
      <c r="D896" s="169"/>
      <c r="E896" s="169"/>
    </row>
    <row r="897" spans="2:5">
      <c r="B897" s="46"/>
      <c r="C897" s="169"/>
      <c r="D897" s="169"/>
      <c r="E897" s="169"/>
    </row>
    <row r="898" spans="2:5">
      <c r="B898" s="46"/>
      <c r="C898" s="169"/>
      <c r="D898" s="169"/>
      <c r="E898" s="169"/>
    </row>
    <row r="899" spans="2:5">
      <c r="B899" s="46"/>
      <c r="C899" s="169"/>
      <c r="D899" s="169"/>
      <c r="E899" s="169"/>
    </row>
    <row r="900" spans="2:5">
      <c r="B900" s="46"/>
      <c r="C900" s="169"/>
      <c r="D900" s="169"/>
      <c r="E900" s="169"/>
    </row>
    <row r="901" spans="2:5">
      <c r="B901" s="46"/>
      <c r="C901" s="169"/>
      <c r="D901" s="169"/>
      <c r="E901" s="169"/>
    </row>
    <row r="902" spans="2:5">
      <c r="B902" s="46"/>
      <c r="C902" s="169"/>
      <c r="D902" s="169"/>
      <c r="E902" s="169"/>
    </row>
    <row r="903" spans="2:5">
      <c r="B903" s="46"/>
      <c r="C903" s="169"/>
      <c r="D903" s="169"/>
      <c r="E903" s="169"/>
    </row>
    <row r="904" spans="2:5">
      <c r="B904" s="46"/>
      <c r="C904" s="169"/>
      <c r="D904" s="169"/>
      <c r="E904" s="169"/>
    </row>
    <row r="905" spans="2:5">
      <c r="B905" s="46"/>
      <c r="C905" s="169"/>
      <c r="D905" s="169"/>
      <c r="E905" s="169"/>
    </row>
    <row r="906" spans="2:5">
      <c r="B906" s="46"/>
      <c r="C906" s="169"/>
      <c r="D906" s="169"/>
      <c r="E906" s="169"/>
    </row>
    <row r="907" spans="2:5">
      <c r="B907" s="46"/>
      <c r="C907" s="169"/>
      <c r="D907" s="169"/>
      <c r="E907" s="169"/>
    </row>
    <row r="908" spans="2:5">
      <c r="B908" s="46"/>
      <c r="C908" s="169"/>
      <c r="D908" s="169"/>
      <c r="E908" s="169"/>
    </row>
    <row r="909" spans="2:5">
      <c r="B909" s="46"/>
      <c r="C909" s="169"/>
      <c r="D909" s="169"/>
      <c r="E909" s="169"/>
    </row>
    <row r="910" spans="2:5">
      <c r="B910" s="46"/>
      <c r="C910" s="169"/>
      <c r="D910" s="169"/>
      <c r="E910" s="169"/>
    </row>
    <row r="911" spans="2:5">
      <c r="B911" s="46"/>
      <c r="C911" s="169"/>
      <c r="D911" s="169"/>
      <c r="E911" s="169"/>
    </row>
    <row r="912" spans="2:5">
      <c r="B912" s="46"/>
      <c r="C912" s="169"/>
      <c r="D912" s="169"/>
      <c r="E912" s="169"/>
    </row>
    <row r="913" spans="2:5">
      <c r="B913" s="46"/>
      <c r="C913" s="169"/>
      <c r="D913" s="169"/>
      <c r="E913" s="169"/>
    </row>
    <row r="914" spans="2:5">
      <c r="B914" s="46"/>
      <c r="C914" s="169"/>
      <c r="D914" s="169"/>
      <c r="E914" s="169"/>
    </row>
    <row r="915" spans="2:5">
      <c r="B915" s="46"/>
      <c r="C915" s="169"/>
      <c r="D915" s="169"/>
      <c r="E915" s="169"/>
    </row>
    <row r="916" spans="2:5">
      <c r="B916" s="46"/>
      <c r="C916" s="169"/>
      <c r="D916" s="169"/>
      <c r="E916" s="169"/>
    </row>
    <row r="917" spans="2:5">
      <c r="B917" s="46"/>
      <c r="C917" s="169"/>
      <c r="D917" s="169"/>
      <c r="E917" s="169"/>
    </row>
    <row r="918" spans="2:5">
      <c r="B918" s="46"/>
      <c r="C918" s="169"/>
      <c r="D918" s="169"/>
      <c r="E918" s="169"/>
    </row>
    <row r="919" spans="2:5">
      <c r="B919" s="46"/>
      <c r="C919" s="169"/>
      <c r="D919" s="169"/>
      <c r="E919" s="169"/>
    </row>
    <row r="920" spans="2:5">
      <c r="B920" s="46"/>
      <c r="C920" s="169"/>
      <c r="D920" s="169"/>
      <c r="E920" s="169"/>
    </row>
    <row r="921" spans="2:5">
      <c r="B921" s="46"/>
      <c r="C921" s="169"/>
      <c r="D921" s="169"/>
      <c r="E921" s="169"/>
    </row>
    <row r="922" spans="2:5">
      <c r="B922" s="46"/>
      <c r="C922" s="169"/>
      <c r="D922" s="169"/>
      <c r="E922" s="169"/>
    </row>
    <row r="923" spans="2:5">
      <c r="B923" s="46"/>
      <c r="C923" s="169"/>
      <c r="D923" s="169"/>
      <c r="E923" s="169"/>
    </row>
    <row r="924" spans="2:5">
      <c r="B924" s="46"/>
      <c r="C924" s="169"/>
      <c r="D924" s="169"/>
      <c r="E924" s="169"/>
    </row>
    <row r="925" spans="2:5">
      <c r="B925" s="46"/>
      <c r="C925" s="169"/>
      <c r="D925" s="169"/>
      <c r="E925" s="169"/>
    </row>
    <row r="926" spans="2:5">
      <c r="B926" s="46"/>
      <c r="C926" s="169"/>
      <c r="D926" s="169"/>
      <c r="E926" s="169"/>
    </row>
    <row r="927" spans="2:5">
      <c r="B927" s="46"/>
      <c r="C927" s="169"/>
      <c r="D927" s="169"/>
      <c r="E927" s="169"/>
    </row>
    <row r="928" spans="2:5">
      <c r="B928" s="46"/>
      <c r="C928" s="169"/>
      <c r="D928" s="169"/>
      <c r="E928" s="169"/>
    </row>
    <row r="929" spans="2:5">
      <c r="B929" s="46"/>
      <c r="C929" s="169"/>
      <c r="D929" s="169"/>
      <c r="E929" s="169"/>
    </row>
    <row r="930" spans="2:5">
      <c r="B930" s="46"/>
      <c r="C930" s="169"/>
      <c r="D930" s="169"/>
      <c r="E930" s="169"/>
    </row>
    <row r="931" spans="2:5">
      <c r="B931" s="46"/>
      <c r="C931" s="169"/>
      <c r="D931" s="169"/>
      <c r="E931" s="169"/>
    </row>
    <row r="932" spans="2:5">
      <c r="B932" s="46"/>
      <c r="C932" s="169"/>
      <c r="D932" s="169"/>
      <c r="E932" s="169"/>
    </row>
    <row r="933" spans="2:5">
      <c r="B933" s="46"/>
      <c r="C933" s="169"/>
      <c r="D933" s="169"/>
      <c r="E933" s="169"/>
    </row>
    <row r="934" spans="2:5">
      <c r="B934" s="46"/>
      <c r="C934" s="169"/>
      <c r="D934" s="169"/>
      <c r="E934" s="169"/>
    </row>
    <row r="935" spans="2:5">
      <c r="B935" s="46"/>
      <c r="C935" s="169"/>
      <c r="D935" s="169"/>
      <c r="E935" s="169"/>
    </row>
    <row r="936" spans="2:5">
      <c r="B936" s="46"/>
      <c r="C936" s="169"/>
      <c r="D936" s="169"/>
      <c r="E936" s="169"/>
    </row>
    <row r="937" spans="2:5">
      <c r="B937" s="46"/>
      <c r="C937" s="169"/>
      <c r="D937" s="169"/>
      <c r="E937" s="169"/>
    </row>
    <row r="938" spans="2:5">
      <c r="B938" s="46"/>
      <c r="C938" s="169"/>
      <c r="D938" s="169"/>
      <c r="E938" s="169"/>
    </row>
    <row r="939" spans="2:5">
      <c r="B939" s="46"/>
      <c r="C939" s="169"/>
      <c r="D939" s="169"/>
      <c r="E939" s="169"/>
    </row>
    <row r="940" spans="2:5">
      <c r="B940" s="46"/>
      <c r="C940" s="169"/>
      <c r="D940" s="169"/>
      <c r="E940" s="169"/>
    </row>
    <row r="941" spans="2:5">
      <c r="B941" s="46"/>
      <c r="C941" s="169"/>
      <c r="D941" s="169"/>
      <c r="E941" s="169"/>
    </row>
    <row r="942" spans="2:5">
      <c r="B942" s="46"/>
      <c r="C942" s="169"/>
      <c r="D942" s="169"/>
      <c r="E942" s="169"/>
    </row>
    <row r="943" spans="2:5">
      <c r="B943" s="46"/>
      <c r="C943" s="169"/>
      <c r="D943" s="169"/>
      <c r="E943" s="169"/>
    </row>
    <row r="944" spans="2:5">
      <c r="B944" s="46"/>
      <c r="C944" s="169"/>
      <c r="D944" s="169"/>
      <c r="E944" s="169"/>
    </row>
    <row r="945" spans="2:5">
      <c r="B945" s="46"/>
      <c r="C945" s="169"/>
      <c r="D945" s="169"/>
      <c r="E945" s="169"/>
    </row>
    <row r="946" spans="2:5">
      <c r="B946" s="46"/>
      <c r="C946" s="169"/>
      <c r="D946" s="169"/>
      <c r="E946" s="169"/>
    </row>
    <row r="947" spans="2:5">
      <c r="B947" s="46"/>
      <c r="C947" s="169"/>
      <c r="D947" s="169"/>
      <c r="E947" s="169"/>
    </row>
    <row r="948" spans="2:5">
      <c r="B948" s="46"/>
      <c r="C948" s="169"/>
      <c r="D948" s="169"/>
      <c r="E948" s="169"/>
    </row>
    <row r="949" spans="2:5">
      <c r="B949" s="46"/>
      <c r="C949" s="169"/>
      <c r="D949" s="169"/>
      <c r="E949" s="169"/>
    </row>
    <row r="950" spans="2:5">
      <c r="B950" s="46"/>
      <c r="C950" s="169"/>
      <c r="D950" s="169"/>
      <c r="E950" s="169"/>
    </row>
    <row r="951" spans="2:5">
      <c r="B951" s="46"/>
      <c r="C951" s="169"/>
      <c r="D951" s="169"/>
      <c r="E951" s="169"/>
    </row>
    <row r="952" spans="2:5">
      <c r="B952" s="46"/>
      <c r="C952" s="169"/>
      <c r="D952" s="169"/>
      <c r="E952" s="169"/>
    </row>
    <row r="953" spans="2:5">
      <c r="B953" s="46"/>
      <c r="C953" s="169"/>
      <c r="D953" s="169"/>
      <c r="E953" s="169"/>
    </row>
    <row r="954" spans="2:5">
      <c r="B954" s="46"/>
      <c r="C954" s="169"/>
      <c r="D954" s="169"/>
      <c r="E954" s="169"/>
    </row>
    <row r="955" spans="2:5">
      <c r="B955" s="46"/>
      <c r="C955" s="169"/>
      <c r="D955" s="169"/>
      <c r="E955" s="169"/>
    </row>
    <row r="956" spans="2:5">
      <c r="B956" s="46"/>
      <c r="C956" s="169"/>
      <c r="D956" s="169"/>
      <c r="E956" s="169"/>
    </row>
    <row r="957" spans="2:5">
      <c r="B957" s="46"/>
      <c r="C957" s="169"/>
      <c r="D957" s="169"/>
      <c r="E957" s="169"/>
    </row>
    <row r="958" spans="2:5">
      <c r="B958" s="46"/>
      <c r="C958" s="169"/>
      <c r="D958" s="169"/>
      <c r="E958" s="169"/>
    </row>
    <row r="959" spans="2:5">
      <c r="B959" s="46"/>
      <c r="C959" s="169"/>
      <c r="D959" s="169"/>
      <c r="E959" s="169"/>
    </row>
    <row r="960" spans="2:5">
      <c r="B960" s="46"/>
      <c r="C960" s="169"/>
      <c r="D960" s="169"/>
      <c r="E960" s="169"/>
    </row>
    <row r="961" spans="2:5">
      <c r="B961" s="46"/>
      <c r="C961" s="169"/>
      <c r="D961" s="169"/>
      <c r="E961" s="169"/>
    </row>
    <row r="962" spans="2:5">
      <c r="B962" s="46"/>
      <c r="C962" s="169"/>
      <c r="D962" s="169"/>
      <c r="E962" s="169"/>
    </row>
    <row r="963" spans="2:5">
      <c r="B963" s="46"/>
      <c r="C963" s="169"/>
      <c r="D963" s="169"/>
      <c r="E963" s="169"/>
    </row>
    <row r="964" spans="2:5">
      <c r="B964" s="46"/>
      <c r="C964" s="169"/>
      <c r="D964" s="169"/>
      <c r="E964" s="169"/>
    </row>
    <row r="965" spans="2:5">
      <c r="B965" s="46"/>
      <c r="C965" s="169"/>
      <c r="D965" s="169"/>
      <c r="E965" s="169"/>
    </row>
    <row r="966" spans="2:5">
      <c r="B966" s="46"/>
      <c r="C966" s="169"/>
      <c r="D966" s="169"/>
      <c r="E966" s="169"/>
    </row>
    <row r="967" spans="2:5">
      <c r="B967" s="46"/>
      <c r="C967" s="169"/>
      <c r="D967" s="169"/>
      <c r="E967" s="169"/>
    </row>
    <row r="968" spans="2:5">
      <c r="B968" s="46"/>
      <c r="C968" s="169"/>
      <c r="D968" s="169"/>
      <c r="E968" s="169"/>
    </row>
    <row r="969" spans="2:5">
      <c r="B969" s="46"/>
      <c r="C969" s="169"/>
      <c r="D969" s="169"/>
      <c r="E969" s="169"/>
    </row>
    <row r="970" spans="2:5">
      <c r="B970" s="46"/>
      <c r="C970" s="169"/>
      <c r="D970" s="169"/>
      <c r="E970" s="169"/>
    </row>
    <row r="971" spans="2:5">
      <c r="B971" s="46"/>
      <c r="C971" s="169"/>
      <c r="D971" s="169"/>
      <c r="E971" s="169"/>
    </row>
    <row r="972" spans="2:5">
      <c r="B972" s="46"/>
      <c r="C972" s="169"/>
      <c r="D972" s="169"/>
      <c r="E972" s="169"/>
    </row>
    <row r="973" spans="2:5">
      <c r="B973" s="46"/>
      <c r="C973" s="169"/>
      <c r="D973" s="169"/>
      <c r="E973" s="169"/>
    </row>
    <row r="974" spans="2:5">
      <c r="B974" s="46"/>
      <c r="C974" s="169"/>
      <c r="D974" s="169"/>
      <c r="E974" s="169"/>
    </row>
    <row r="975" spans="2:5">
      <c r="B975" s="46"/>
      <c r="C975" s="169"/>
      <c r="D975" s="169"/>
      <c r="E975" s="169"/>
    </row>
    <row r="976" spans="2:5">
      <c r="B976" s="46"/>
      <c r="C976" s="169"/>
      <c r="D976" s="169"/>
      <c r="E976" s="169"/>
    </row>
    <row r="977" spans="2:5">
      <c r="B977" s="46"/>
      <c r="C977" s="169"/>
      <c r="D977" s="169"/>
      <c r="E977" s="169"/>
    </row>
    <row r="978" spans="2:5">
      <c r="B978" s="46"/>
      <c r="C978" s="169"/>
      <c r="D978" s="169"/>
      <c r="E978" s="169"/>
    </row>
    <row r="979" spans="2:5">
      <c r="B979" s="46"/>
      <c r="C979" s="169"/>
      <c r="D979" s="169"/>
      <c r="E979" s="169"/>
    </row>
    <row r="980" spans="2:5">
      <c r="B980" s="46"/>
      <c r="C980" s="169"/>
      <c r="D980" s="169"/>
      <c r="E980" s="169"/>
    </row>
    <row r="981" spans="2:5">
      <c r="B981" s="46"/>
      <c r="C981" s="169"/>
      <c r="D981" s="169"/>
      <c r="E981" s="169"/>
    </row>
    <row r="982" spans="2:5">
      <c r="B982" s="46"/>
      <c r="C982" s="169"/>
      <c r="D982" s="169"/>
      <c r="E982" s="169"/>
    </row>
    <row r="983" spans="2:5">
      <c r="B983" s="46"/>
      <c r="C983" s="169"/>
      <c r="D983" s="169"/>
      <c r="E983" s="169"/>
    </row>
    <row r="984" spans="2:5">
      <c r="B984" s="46"/>
      <c r="C984" s="169"/>
      <c r="D984" s="169"/>
      <c r="E984" s="169"/>
    </row>
    <row r="985" spans="2:5">
      <c r="B985" s="46"/>
      <c r="C985" s="169"/>
      <c r="D985" s="169"/>
      <c r="E985" s="169"/>
    </row>
    <row r="986" spans="2:5">
      <c r="B986" s="46"/>
      <c r="C986" s="169"/>
      <c r="D986" s="169"/>
      <c r="E986" s="169"/>
    </row>
    <row r="987" spans="2:5">
      <c r="B987" s="46"/>
      <c r="C987" s="169"/>
      <c r="D987" s="169"/>
      <c r="E987" s="169"/>
    </row>
    <row r="988" spans="2:5">
      <c r="B988" s="46"/>
      <c r="C988" s="169"/>
      <c r="D988" s="169"/>
      <c r="E988" s="169"/>
    </row>
    <row r="989" spans="2:5">
      <c r="B989" s="46"/>
      <c r="C989" s="169"/>
      <c r="D989" s="169"/>
      <c r="E989" s="169"/>
    </row>
    <row r="990" spans="2:5">
      <c r="B990" s="46"/>
      <c r="C990" s="169"/>
      <c r="D990" s="169"/>
      <c r="E990" s="169"/>
    </row>
    <row r="991" spans="2:5">
      <c r="B991" s="46"/>
      <c r="C991" s="169"/>
      <c r="D991" s="169"/>
      <c r="E991" s="169"/>
    </row>
    <row r="992" spans="2:5">
      <c r="B992" s="46"/>
      <c r="C992" s="169"/>
      <c r="D992" s="169"/>
      <c r="E992" s="169"/>
    </row>
    <row r="993" spans="2:5">
      <c r="B993" s="46"/>
      <c r="C993" s="169"/>
      <c r="D993" s="169"/>
      <c r="E993" s="169"/>
    </row>
    <row r="994" spans="2:5">
      <c r="B994" s="46"/>
      <c r="C994" s="169"/>
      <c r="D994" s="169"/>
      <c r="E994" s="169"/>
    </row>
    <row r="995" spans="2:5">
      <c r="B995" s="46"/>
      <c r="C995" s="169"/>
      <c r="D995" s="169"/>
      <c r="E995" s="169"/>
    </row>
    <row r="996" spans="2:5">
      <c r="B996" s="46"/>
      <c r="C996" s="169"/>
      <c r="D996" s="169"/>
      <c r="E996" s="169"/>
    </row>
    <row r="997" spans="2:5">
      <c r="B997" s="46"/>
      <c r="C997" s="169"/>
      <c r="D997" s="169"/>
      <c r="E997" s="169"/>
    </row>
    <row r="998" spans="2:5">
      <c r="B998" s="46"/>
      <c r="C998" s="169"/>
      <c r="D998" s="169"/>
      <c r="E998" s="169"/>
    </row>
    <row r="999" spans="2:5">
      <c r="B999" s="46"/>
      <c r="C999" s="169"/>
      <c r="D999" s="169"/>
      <c r="E999" s="169"/>
    </row>
    <row r="1000" spans="2:5">
      <c r="B1000" s="46"/>
      <c r="C1000" s="169"/>
      <c r="D1000" s="169"/>
      <c r="E1000" s="169"/>
    </row>
    <row r="1001" spans="2:5">
      <c r="B1001" s="46"/>
      <c r="C1001" s="169"/>
      <c r="D1001" s="169"/>
      <c r="E1001" s="169"/>
    </row>
    <row r="1002" spans="2:5">
      <c r="B1002" s="46"/>
      <c r="C1002" s="169"/>
      <c r="D1002" s="169"/>
      <c r="E1002" s="169"/>
    </row>
    <row r="1003" spans="2:5">
      <c r="B1003" s="46"/>
      <c r="C1003" s="169"/>
      <c r="D1003" s="169"/>
      <c r="E1003" s="169"/>
    </row>
    <row r="1004" spans="2:5">
      <c r="B1004" s="46"/>
      <c r="C1004" s="169"/>
      <c r="D1004" s="169"/>
      <c r="E1004" s="169"/>
    </row>
    <row r="1005" spans="2:5">
      <c r="B1005" s="46"/>
      <c r="C1005" s="169"/>
      <c r="D1005" s="169"/>
      <c r="E1005" s="169"/>
    </row>
    <row r="1006" spans="2:5">
      <c r="B1006" s="46"/>
      <c r="C1006" s="169"/>
      <c r="D1006" s="169"/>
      <c r="E1006" s="169"/>
    </row>
    <row r="1007" spans="2:5">
      <c r="B1007" s="46"/>
      <c r="C1007" s="169"/>
      <c r="D1007" s="169"/>
      <c r="E1007" s="169"/>
    </row>
    <row r="1008" spans="2:5">
      <c r="B1008" s="46"/>
      <c r="C1008" s="169"/>
      <c r="D1008" s="169"/>
      <c r="E1008" s="169"/>
    </row>
    <row r="1009" spans="2:5">
      <c r="B1009" s="46"/>
      <c r="C1009" s="169"/>
      <c r="D1009" s="169"/>
      <c r="E1009" s="169"/>
    </row>
    <row r="1010" spans="2:5">
      <c r="B1010" s="46"/>
      <c r="C1010" s="169"/>
      <c r="D1010" s="169"/>
      <c r="E1010" s="169"/>
    </row>
    <row r="1011" spans="2:5">
      <c r="B1011" s="46"/>
      <c r="C1011" s="169"/>
      <c r="D1011" s="169"/>
      <c r="E1011" s="169"/>
    </row>
    <row r="1012" spans="2:5">
      <c r="B1012" s="46"/>
      <c r="C1012" s="169"/>
      <c r="D1012" s="169"/>
      <c r="E1012" s="169"/>
    </row>
    <row r="1013" spans="2:5">
      <c r="B1013" s="46"/>
      <c r="C1013" s="169"/>
      <c r="D1013" s="169"/>
      <c r="E1013" s="169"/>
    </row>
    <row r="1014" spans="2:5">
      <c r="B1014" s="46"/>
      <c r="C1014" s="169"/>
      <c r="D1014" s="169"/>
      <c r="E1014" s="169"/>
    </row>
    <row r="1015" spans="2:5">
      <c r="B1015" s="46"/>
      <c r="C1015" s="169"/>
      <c r="D1015" s="169"/>
      <c r="E1015" s="169"/>
    </row>
    <row r="1016" spans="2:5">
      <c r="B1016" s="46"/>
      <c r="C1016" s="169"/>
      <c r="D1016" s="169"/>
      <c r="E1016" s="169"/>
    </row>
    <row r="1017" spans="2:5">
      <c r="B1017" s="46"/>
      <c r="C1017" s="169"/>
      <c r="D1017" s="169"/>
      <c r="E1017" s="169"/>
    </row>
    <row r="1018" spans="2:5">
      <c r="B1018" s="46"/>
      <c r="C1018" s="169"/>
      <c r="D1018" s="169"/>
      <c r="E1018" s="169"/>
    </row>
    <row r="1019" spans="2:5">
      <c r="B1019" s="46"/>
      <c r="C1019" s="169"/>
      <c r="D1019" s="169"/>
      <c r="E1019" s="169"/>
    </row>
    <row r="1020" spans="2:5">
      <c r="B1020" s="46"/>
      <c r="C1020" s="169"/>
      <c r="D1020" s="169"/>
      <c r="E1020" s="169"/>
    </row>
    <row r="1021" spans="2:5">
      <c r="B1021" s="46"/>
      <c r="C1021" s="169"/>
      <c r="D1021" s="169"/>
      <c r="E1021" s="169"/>
    </row>
    <row r="1022" spans="2:5">
      <c r="B1022" s="46"/>
      <c r="C1022" s="169"/>
      <c r="D1022" s="169"/>
      <c r="E1022" s="169"/>
    </row>
    <row r="1023" spans="2:5">
      <c r="B1023" s="46"/>
      <c r="C1023" s="169"/>
      <c r="D1023" s="169"/>
      <c r="E1023" s="169"/>
    </row>
    <row r="1024" spans="2:5">
      <c r="B1024" s="46"/>
      <c r="C1024" s="169"/>
      <c r="D1024" s="169"/>
      <c r="E1024" s="169"/>
    </row>
    <row r="1025" spans="2:5">
      <c r="B1025" s="46"/>
      <c r="C1025" s="169"/>
      <c r="D1025" s="169"/>
      <c r="E1025" s="169"/>
    </row>
    <row r="1026" spans="2:5">
      <c r="B1026" s="46"/>
      <c r="C1026" s="169"/>
      <c r="D1026" s="169"/>
      <c r="E1026" s="169"/>
    </row>
    <row r="1027" spans="2:5">
      <c r="B1027" s="46"/>
      <c r="C1027" s="169"/>
      <c r="D1027" s="169"/>
      <c r="E1027" s="169"/>
    </row>
    <row r="1028" spans="2:5">
      <c r="B1028" s="46"/>
      <c r="C1028" s="169"/>
      <c r="D1028" s="169"/>
      <c r="E1028" s="169"/>
    </row>
    <row r="1029" spans="2:5">
      <c r="B1029" s="46"/>
      <c r="C1029" s="169"/>
      <c r="D1029" s="169"/>
      <c r="E1029" s="169"/>
    </row>
    <row r="1030" spans="2:5">
      <c r="B1030" s="46"/>
      <c r="C1030" s="169"/>
      <c r="D1030" s="169"/>
      <c r="E1030" s="169"/>
    </row>
    <row r="1031" spans="2:5">
      <c r="B1031" s="46"/>
      <c r="C1031" s="169"/>
      <c r="D1031" s="169"/>
      <c r="E1031" s="169"/>
    </row>
    <row r="1032" spans="2:5">
      <c r="B1032" s="46"/>
      <c r="C1032" s="169"/>
      <c r="D1032" s="169"/>
      <c r="E1032" s="169"/>
    </row>
    <row r="1033" spans="2:5">
      <c r="B1033" s="46"/>
      <c r="C1033" s="169"/>
      <c r="D1033" s="169"/>
      <c r="E1033" s="169"/>
    </row>
    <row r="1034" spans="2:5">
      <c r="B1034" s="46"/>
      <c r="C1034" s="169"/>
      <c r="D1034" s="169"/>
      <c r="E1034" s="169"/>
    </row>
    <row r="1035" spans="2:5">
      <c r="B1035" s="46"/>
      <c r="C1035" s="169"/>
      <c r="D1035" s="169"/>
      <c r="E1035" s="169"/>
    </row>
    <row r="1036" spans="2:5">
      <c r="B1036" s="46"/>
      <c r="C1036" s="169"/>
      <c r="D1036" s="169"/>
      <c r="E1036" s="169"/>
    </row>
    <row r="1037" spans="2:5">
      <c r="B1037" s="46"/>
      <c r="C1037" s="169"/>
      <c r="D1037" s="169"/>
      <c r="E1037" s="169"/>
    </row>
    <row r="1038" spans="2:5">
      <c r="B1038" s="46"/>
      <c r="C1038" s="169"/>
      <c r="D1038" s="169"/>
      <c r="E1038" s="169"/>
    </row>
    <row r="1039" spans="2:5">
      <c r="B1039" s="46"/>
      <c r="C1039" s="169"/>
      <c r="D1039" s="169"/>
      <c r="E1039" s="169"/>
    </row>
    <row r="1040" spans="2:5">
      <c r="B1040" s="46"/>
      <c r="C1040" s="169"/>
      <c r="D1040" s="169"/>
      <c r="E1040" s="169"/>
    </row>
    <row r="1041" spans="2:5">
      <c r="B1041" s="46"/>
      <c r="C1041" s="169"/>
      <c r="D1041" s="169"/>
      <c r="E1041" s="169"/>
    </row>
    <row r="1042" spans="2:5">
      <c r="B1042" s="46"/>
      <c r="C1042" s="169"/>
      <c r="D1042" s="169"/>
      <c r="E1042" s="169"/>
    </row>
    <row r="1043" spans="2:5">
      <c r="B1043" s="46"/>
      <c r="C1043" s="169"/>
      <c r="D1043" s="169"/>
      <c r="E1043" s="169"/>
    </row>
    <row r="1044" spans="2:5">
      <c r="B1044" s="46"/>
      <c r="C1044" s="169"/>
      <c r="D1044" s="169"/>
      <c r="E1044" s="169"/>
    </row>
    <row r="1045" spans="2:5">
      <c r="B1045" s="46"/>
      <c r="C1045" s="169"/>
      <c r="D1045" s="169"/>
      <c r="E1045" s="169"/>
    </row>
    <row r="1046" spans="2:5">
      <c r="B1046" s="46"/>
      <c r="C1046" s="169"/>
      <c r="D1046" s="169"/>
      <c r="E1046" s="169"/>
    </row>
    <row r="1047" spans="2:5">
      <c r="B1047" s="46"/>
      <c r="C1047" s="169"/>
      <c r="D1047" s="169"/>
      <c r="E1047" s="169"/>
    </row>
    <row r="1048" spans="2:5">
      <c r="B1048" s="46"/>
      <c r="C1048" s="169"/>
      <c r="D1048" s="169"/>
      <c r="E1048" s="169"/>
    </row>
    <row r="1049" spans="2:5">
      <c r="B1049" s="46"/>
      <c r="C1049" s="169"/>
      <c r="D1049" s="169"/>
      <c r="E1049" s="169"/>
    </row>
    <row r="1050" spans="2:5">
      <c r="B1050" s="46"/>
      <c r="C1050" s="169"/>
      <c r="D1050" s="169"/>
      <c r="E1050" s="169"/>
    </row>
    <row r="1051" spans="2:5">
      <c r="B1051" s="46"/>
      <c r="C1051" s="169"/>
      <c r="D1051" s="169"/>
      <c r="E1051" s="169"/>
    </row>
    <row r="1052" spans="2:5">
      <c r="B1052" s="46"/>
      <c r="C1052" s="169"/>
      <c r="D1052" s="169"/>
      <c r="E1052" s="169"/>
    </row>
    <row r="1053" spans="2:5">
      <c r="B1053" s="46"/>
      <c r="C1053" s="169"/>
      <c r="D1053" s="169"/>
      <c r="E1053" s="169"/>
    </row>
    <row r="1054" spans="2:5">
      <c r="B1054" s="46"/>
      <c r="C1054" s="169"/>
      <c r="D1054" s="169"/>
      <c r="E1054" s="169"/>
    </row>
    <row r="1055" spans="2:5">
      <c r="B1055" s="46"/>
      <c r="C1055" s="169"/>
      <c r="D1055" s="169"/>
      <c r="E1055" s="169"/>
    </row>
    <row r="1056" spans="2:5">
      <c r="B1056" s="46"/>
      <c r="C1056" s="169"/>
      <c r="D1056" s="169"/>
      <c r="E1056" s="169"/>
    </row>
    <row r="1057" spans="2:5">
      <c r="B1057" s="46"/>
      <c r="C1057" s="169"/>
      <c r="D1057" s="169"/>
      <c r="E1057" s="169"/>
    </row>
    <row r="1058" spans="2:5">
      <c r="B1058" s="46"/>
      <c r="C1058" s="169"/>
      <c r="D1058" s="169"/>
      <c r="E1058" s="169"/>
    </row>
    <row r="1059" spans="2:5">
      <c r="B1059" s="46"/>
      <c r="C1059" s="169"/>
      <c r="D1059" s="169"/>
      <c r="E1059" s="169"/>
    </row>
    <row r="1060" spans="2:5">
      <c r="B1060" s="46"/>
      <c r="C1060" s="169"/>
      <c r="D1060" s="169"/>
      <c r="E1060" s="169"/>
    </row>
    <row r="1061" spans="2:5">
      <c r="B1061" s="46"/>
      <c r="C1061" s="169"/>
      <c r="D1061" s="169"/>
      <c r="E1061" s="169"/>
    </row>
    <row r="1062" spans="2:5">
      <c r="B1062" s="46"/>
      <c r="C1062" s="169"/>
      <c r="D1062" s="169"/>
      <c r="E1062" s="169"/>
    </row>
    <row r="1063" spans="2:5">
      <c r="B1063" s="46"/>
      <c r="C1063" s="169"/>
      <c r="D1063" s="169"/>
      <c r="E1063" s="169"/>
    </row>
    <row r="1064" spans="2:5">
      <c r="B1064" s="46"/>
      <c r="C1064" s="169"/>
      <c r="D1064" s="169"/>
      <c r="E1064" s="169"/>
    </row>
    <row r="1065" spans="2:5">
      <c r="B1065" s="46"/>
      <c r="C1065" s="169"/>
      <c r="D1065" s="169"/>
      <c r="E1065" s="169"/>
    </row>
    <row r="1066" spans="2:5">
      <c r="B1066" s="46"/>
      <c r="C1066" s="169"/>
      <c r="D1066" s="169"/>
      <c r="E1066" s="169"/>
    </row>
    <row r="1067" spans="2:5">
      <c r="B1067" s="46"/>
      <c r="C1067" s="169"/>
      <c r="D1067" s="169"/>
      <c r="E1067" s="169"/>
    </row>
    <row r="1068" spans="2:5">
      <c r="B1068" s="46"/>
      <c r="C1068" s="169"/>
      <c r="D1068" s="169"/>
      <c r="E1068" s="169"/>
    </row>
    <row r="1069" spans="2:5">
      <c r="B1069" s="46"/>
      <c r="C1069" s="169"/>
      <c r="D1069" s="169"/>
      <c r="E1069" s="169"/>
    </row>
    <row r="1070" spans="2:5">
      <c r="B1070" s="46"/>
      <c r="C1070" s="169"/>
      <c r="D1070" s="169"/>
      <c r="E1070" s="169"/>
    </row>
    <row r="1071" spans="2:5">
      <c r="B1071" s="46"/>
      <c r="C1071" s="169"/>
      <c r="D1071" s="169"/>
      <c r="E1071" s="169"/>
    </row>
    <row r="1072" spans="2:5">
      <c r="B1072" s="46"/>
      <c r="C1072" s="169"/>
      <c r="D1072" s="169"/>
      <c r="E1072" s="169"/>
    </row>
    <row r="1073" spans="2:5">
      <c r="B1073" s="46"/>
      <c r="C1073" s="169"/>
      <c r="D1073" s="169"/>
      <c r="E1073" s="169"/>
    </row>
    <row r="1074" spans="2:5">
      <c r="B1074" s="46"/>
      <c r="C1074" s="169"/>
      <c r="D1074" s="169"/>
      <c r="E1074" s="169"/>
    </row>
    <row r="1075" spans="2:5">
      <c r="B1075" s="46"/>
      <c r="C1075" s="169"/>
      <c r="D1075" s="169"/>
      <c r="E1075" s="169"/>
    </row>
    <row r="1076" spans="2:5">
      <c r="B1076" s="46"/>
      <c r="C1076" s="169"/>
      <c r="D1076" s="169"/>
      <c r="E1076" s="169"/>
    </row>
    <row r="1077" spans="2:5">
      <c r="B1077" s="46"/>
      <c r="C1077" s="169"/>
      <c r="D1077" s="169"/>
      <c r="E1077" s="169"/>
    </row>
    <row r="1078" spans="2:5">
      <c r="B1078" s="46"/>
      <c r="C1078" s="169"/>
      <c r="D1078" s="169"/>
      <c r="E1078" s="169"/>
    </row>
    <row r="1079" spans="2:5">
      <c r="B1079" s="46"/>
      <c r="C1079" s="169"/>
      <c r="D1079" s="169"/>
      <c r="E1079" s="169"/>
    </row>
    <row r="1080" spans="2:5">
      <c r="B1080" s="46"/>
      <c r="C1080" s="169"/>
      <c r="D1080" s="169"/>
      <c r="E1080" s="169"/>
    </row>
    <row r="1081" spans="2:5">
      <c r="B1081" s="46"/>
      <c r="C1081" s="169"/>
      <c r="D1081" s="169"/>
      <c r="E1081" s="169"/>
    </row>
    <row r="1082" spans="2:5">
      <c r="B1082" s="46"/>
      <c r="C1082" s="169"/>
      <c r="D1082" s="169"/>
      <c r="E1082" s="169"/>
    </row>
    <row r="1083" spans="2:5">
      <c r="B1083" s="46"/>
      <c r="C1083" s="169"/>
      <c r="D1083" s="169"/>
      <c r="E1083" s="169"/>
    </row>
    <row r="1084" spans="2:5">
      <c r="B1084" s="46"/>
      <c r="C1084" s="169"/>
      <c r="D1084" s="169"/>
      <c r="E1084" s="169"/>
    </row>
    <row r="1085" spans="2:5">
      <c r="B1085" s="46"/>
      <c r="C1085" s="169"/>
      <c r="D1085" s="169"/>
      <c r="E1085" s="169"/>
    </row>
    <row r="1086" spans="2:5">
      <c r="B1086" s="46"/>
      <c r="C1086" s="169"/>
      <c r="D1086" s="169"/>
      <c r="E1086" s="169"/>
    </row>
    <row r="1087" spans="2:5">
      <c r="B1087" s="46"/>
      <c r="C1087" s="169"/>
      <c r="D1087" s="169"/>
      <c r="E1087" s="169"/>
    </row>
    <row r="1088" spans="2:5">
      <c r="B1088" s="46"/>
      <c r="C1088" s="169"/>
      <c r="D1088" s="169"/>
      <c r="E1088" s="169"/>
    </row>
    <row r="1089" spans="2:5">
      <c r="B1089" s="46"/>
      <c r="C1089" s="169"/>
      <c r="D1089" s="169"/>
      <c r="E1089" s="169"/>
    </row>
    <row r="1090" spans="2:5">
      <c r="B1090" s="46"/>
      <c r="C1090" s="169"/>
      <c r="D1090" s="169"/>
      <c r="E1090" s="169"/>
    </row>
    <row r="1091" spans="2:5">
      <c r="B1091" s="46"/>
      <c r="C1091" s="169"/>
      <c r="D1091" s="169"/>
      <c r="E1091" s="169"/>
    </row>
    <row r="1092" spans="2:5">
      <c r="B1092" s="46"/>
      <c r="C1092" s="169"/>
      <c r="D1092" s="169"/>
      <c r="E1092" s="169"/>
    </row>
    <row r="1093" spans="2:5">
      <c r="B1093" s="46"/>
      <c r="C1093" s="169"/>
      <c r="D1093" s="169"/>
      <c r="E1093" s="169"/>
    </row>
    <row r="1094" spans="2:5">
      <c r="B1094" s="46"/>
      <c r="C1094" s="169"/>
      <c r="D1094" s="169"/>
      <c r="E1094" s="169"/>
    </row>
    <row r="1095" spans="2:5">
      <c r="B1095" s="46"/>
      <c r="C1095" s="169"/>
      <c r="D1095" s="169"/>
      <c r="E1095" s="169"/>
    </row>
    <row r="1096" spans="2:5">
      <c r="B1096" s="46"/>
      <c r="C1096" s="169"/>
      <c r="D1096" s="169"/>
      <c r="E1096" s="169"/>
    </row>
    <row r="1097" spans="2:5">
      <c r="B1097" s="46"/>
      <c r="C1097" s="169"/>
      <c r="D1097" s="169"/>
      <c r="E1097" s="169"/>
    </row>
    <row r="1098" spans="2:5">
      <c r="B1098" s="46"/>
      <c r="C1098" s="169"/>
      <c r="D1098" s="169"/>
      <c r="E1098" s="169"/>
    </row>
    <row r="1099" spans="2:5">
      <c r="B1099" s="46"/>
      <c r="C1099" s="169"/>
      <c r="D1099" s="169"/>
      <c r="E1099" s="169"/>
    </row>
    <row r="1100" spans="2:5">
      <c r="B1100" s="46"/>
      <c r="C1100" s="169"/>
      <c r="D1100" s="169"/>
      <c r="E1100" s="169"/>
    </row>
    <row r="1101" spans="2:5">
      <c r="B1101" s="46"/>
      <c r="C1101" s="169"/>
      <c r="D1101" s="169"/>
      <c r="E1101" s="169"/>
    </row>
    <row r="1102" spans="2:5">
      <c r="B1102" s="46"/>
      <c r="C1102" s="169"/>
      <c r="D1102" s="169"/>
      <c r="E1102" s="169"/>
    </row>
    <row r="1103" spans="2:5">
      <c r="B1103" s="46"/>
      <c r="C1103" s="169"/>
      <c r="D1103" s="169"/>
      <c r="E1103" s="169"/>
    </row>
    <row r="1104" spans="2:5">
      <c r="B1104" s="46"/>
      <c r="C1104" s="169"/>
      <c r="D1104" s="169"/>
      <c r="E1104" s="169"/>
    </row>
    <row r="1105" spans="2:5">
      <c r="B1105" s="46"/>
      <c r="C1105" s="169"/>
      <c r="D1105" s="169"/>
      <c r="E1105" s="169"/>
    </row>
    <row r="1106" spans="2:5">
      <c r="B1106" s="46"/>
      <c r="C1106" s="169"/>
      <c r="D1106" s="169"/>
      <c r="E1106" s="169"/>
    </row>
    <row r="1107" spans="2:5">
      <c r="B1107" s="46"/>
      <c r="C1107" s="169"/>
      <c r="D1107" s="169"/>
      <c r="E1107" s="169"/>
    </row>
    <row r="1108" spans="2:5">
      <c r="B1108" s="46"/>
      <c r="C1108" s="169"/>
      <c r="D1108" s="169"/>
      <c r="E1108" s="169"/>
    </row>
    <row r="1109" spans="2:5">
      <c r="B1109" s="46"/>
      <c r="C1109" s="169"/>
      <c r="D1109" s="169"/>
      <c r="E1109" s="169"/>
    </row>
    <row r="1110" spans="2:5">
      <c r="B1110" s="46"/>
      <c r="C1110" s="169"/>
      <c r="D1110" s="169"/>
      <c r="E1110" s="169"/>
    </row>
    <row r="1111" spans="2:5">
      <c r="B1111" s="46"/>
      <c r="C1111" s="169"/>
      <c r="D1111" s="169"/>
      <c r="E1111" s="169"/>
    </row>
    <row r="1112" spans="2:5">
      <c r="B1112" s="46"/>
      <c r="C1112" s="169"/>
      <c r="D1112" s="169"/>
      <c r="E1112" s="169"/>
    </row>
    <row r="1113" spans="2:5">
      <c r="B1113" s="46"/>
      <c r="C1113" s="169"/>
      <c r="D1113" s="169"/>
      <c r="E1113" s="169"/>
    </row>
    <row r="1114" spans="2:5">
      <c r="B1114" s="46"/>
      <c r="C1114" s="169"/>
      <c r="D1114" s="169"/>
      <c r="E1114" s="169"/>
    </row>
    <row r="1115" spans="2:5">
      <c r="B1115" s="46"/>
      <c r="C1115" s="169"/>
      <c r="D1115" s="169"/>
      <c r="E1115" s="169"/>
    </row>
    <row r="1116" spans="2:5">
      <c r="B1116" s="46"/>
      <c r="C1116" s="169"/>
      <c r="D1116" s="169"/>
      <c r="E1116" s="169"/>
    </row>
    <row r="1117" spans="2:5">
      <c r="B1117" s="46"/>
      <c r="C1117" s="169"/>
      <c r="D1117" s="169"/>
      <c r="E1117" s="169"/>
    </row>
    <row r="1118" spans="2:5">
      <c r="B1118" s="46"/>
      <c r="C1118" s="169"/>
      <c r="D1118" s="169"/>
      <c r="E1118" s="169"/>
    </row>
    <row r="1119" spans="2:5">
      <c r="B1119" s="46"/>
      <c r="C1119" s="169"/>
      <c r="D1119" s="169"/>
      <c r="E1119" s="169"/>
    </row>
    <row r="1120" spans="2:5">
      <c r="B1120" s="46"/>
      <c r="C1120" s="169"/>
      <c r="D1120" s="169"/>
      <c r="E1120" s="169"/>
    </row>
    <row r="1121" spans="2:5">
      <c r="B1121" s="46"/>
      <c r="C1121" s="169"/>
      <c r="D1121" s="169"/>
      <c r="E1121" s="169"/>
    </row>
    <row r="1122" spans="2:5">
      <c r="B1122" s="46"/>
      <c r="C1122" s="169"/>
      <c r="D1122" s="169"/>
      <c r="E1122" s="169"/>
    </row>
    <row r="1123" spans="2:5">
      <c r="B1123" s="46"/>
      <c r="C1123" s="169"/>
      <c r="D1123" s="169"/>
      <c r="E1123" s="169"/>
    </row>
    <row r="1124" spans="2:5">
      <c r="B1124" s="46"/>
      <c r="C1124" s="169"/>
      <c r="D1124" s="169"/>
      <c r="E1124" s="169"/>
    </row>
    <row r="1125" spans="2:5">
      <c r="B1125" s="46"/>
      <c r="C1125" s="169"/>
      <c r="D1125" s="169"/>
      <c r="E1125" s="169"/>
    </row>
    <row r="1126" spans="2:5">
      <c r="B1126" s="46"/>
      <c r="C1126" s="169"/>
      <c r="D1126" s="169"/>
      <c r="E1126" s="169"/>
    </row>
    <row r="1127" spans="2:5">
      <c r="B1127" s="46"/>
      <c r="C1127" s="169"/>
      <c r="D1127" s="169"/>
      <c r="E1127" s="169"/>
    </row>
    <row r="1128" spans="2:5">
      <c r="B1128" s="46"/>
      <c r="C1128" s="169"/>
      <c r="D1128" s="169"/>
      <c r="E1128" s="169"/>
    </row>
    <row r="1129" spans="2:5">
      <c r="B1129" s="46"/>
      <c r="C1129" s="169"/>
      <c r="D1129" s="169"/>
      <c r="E1129" s="169"/>
    </row>
    <row r="1130" spans="2:5">
      <c r="B1130" s="46"/>
      <c r="C1130" s="169"/>
      <c r="D1130" s="169"/>
      <c r="E1130" s="169"/>
    </row>
    <row r="1131" spans="2:5">
      <c r="B1131" s="46"/>
      <c r="C1131" s="169"/>
      <c r="D1131" s="169"/>
      <c r="E1131" s="169"/>
    </row>
    <row r="1132" spans="2:5">
      <c r="B1132" s="46"/>
      <c r="C1132" s="169"/>
      <c r="D1132" s="169"/>
      <c r="E1132" s="169"/>
    </row>
    <row r="1133" spans="2:5">
      <c r="B1133" s="46"/>
      <c r="C1133" s="169"/>
      <c r="D1133" s="169"/>
      <c r="E1133" s="169"/>
    </row>
    <row r="1134" spans="2:5">
      <c r="B1134" s="46"/>
      <c r="C1134" s="169"/>
      <c r="D1134" s="169"/>
      <c r="E1134" s="169"/>
    </row>
    <row r="1135" spans="2:5">
      <c r="B1135" s="46"/>
      <c r="C1135" s="169"/>
      <c r="D1135" s="169"/>
      <c r="E1135" s="169"/>
    </row>
    <row r="1136" spans="2:5">
      <c r="B1136" s="46"/>
      <c r="C1136" s="169"/>
      <c r="D1136" s="169"/>
      <c r="E1136" s="169"/>
    </row>
    <row r="1137" spans="2:5">
      <c r="B1137" s="46"/>
      <c r="C1137" s="169"/>
      <c r="D1137" s="169"/>
      <c r="E1137" s="169"/>
    </row>
    <row r="1138" spans="2:5">
      <c r="B1138" s="46"/>
      <c r="C1138" s="169"/>
      <c r="D1138" s="169"/>
      <c r="E1138" s="169"/>
    </row>
    <row r="1139" spans="2:5">
      <c r="B1139" s="46"/>
      <c r="C1139" s="169"/>
      <c r="D1139" s="169"/>
      <c r="E1139" s="169"/>
    </row>
    <row r="1140" spans="2:5">
      <c r="B1140" s="46"/>
      <c r="C1140" s="169"/>
      <c r="D1140" s="169"/>
      <c r="E1140" s="169"/>
    </row>
    <row r="1141" spans="2:5">
      <c r="B1141" s="46"/>
      <c r="C1141" s="169"/>
      <c r="D1141" s="169"/>
      <c r="E1141" s="169"/>
    </row>
    <row r="1142" spans="2:5">
      <c r="B1142" s="46"/>
      <c r="C1142" s="169"/>
      <c r="D1142" s="169"/>
      <c r="E1142" s="169"/>
    </row>
    <row r="1143" spans="2:5">
      <c r="B1143" s="46"/>
      <c r="C1143" s="169"/>
      <c r="D1143" s="169"/>
      <c r="E1143" s="169"/>
    </row>
    <row r="1144" spans="2:5">
      <c r="B1144" s="46"/>
      <c r="C1144" s="169"/>
      <c r="D1144" s="169"/>
      <c r="E1144" s="169"/>
    </row>
    <row r="1145" spans="2:5">
      <c r="B1145" s="46"/>
      <c r="C1145" s="169"/>
      <c r="D1145" s="169"/>
      <c r="E1145" s="169"/>
    </row>
    <row r="1146" spans="2:5">
      <c r="B1146" s="46"/>
      <c r="C1146" s="169"/>
      <c r="D1146" s="169"/>
      <c r="E1146" s="169"/>
    </row>
    <row r="1147" spans="2:5">
      <c r="B1147" s="46"/>
      <c r="C1147" s="169"/>
      <c r="D1147" s="169"/>
      <c r="E1147" s="169"/>
    </row>
    <row r="1148" spans="2:5">
      <c r="B1148" s="46"/>
      <c r="C1148" s="169"/>
      <c r="D1148" s="169"/>
      <c r="E1148" s="169"/>
    </row>
    <row r="1149" spans="2:5">
      <c r="B1149" s="46"/>
      <c r="C1149" s="169"/>
      <c r="D1149" s="169"/>
      <c r="E1149" s="169"/>
    </row>
    <row r="1150" spans="2:5">
      <c r="B1150" s="46"/>
      <c r="C1150" s="169"/>
      <c r="D1150" s="169"/>
      <c r="E1150" s="169"/>
    </row>
    <row r="1151" spans="2:5">
      <c r="B1151" s="46"/>
      <c r="C1151" s="169"/>
      <c r="D1151" s="169"/>
      <c r="E1151" s="169"/>
    </row>
    <row r="1152" spans="2:5">
      <c r="B1152" s="46"/>
      <c r="C1152" s="169"/>
      <c r="D1152" s="169"/>
      <c r="E1152" s="169"/>
    </row>
    <row r="1153" spans="2:5">
      <c r="B1153" s="46"/>
      <c r="C1153" s="169"/>
      <c r="D1153" s="169"/>
      <c r="E1153" s="169"/>
    </row>
    <row r="1154" spans="2:5">
      <c r="B1154" s="46"/>
      <c r="C1154" s="169"/>
      <c r="D1154" s="169"/>
      <c r="E1154" s="169"/>
    </row>
    <row r="1155" spans="2:5">
      <c r="B1155" s="46"/>
      <c r="C1155" s="169"/>
      <c r="D1155" s="169"/>
      <c r="E1155" s="169"/>
    </row>
    <row r="1156" spans="2:5">
      <c r="B1156" s="46"/>
      <c r="C1156" s="169"/>
      <c r="D1156" s="169"/>
      <c r="E1156" s="169"/>
    </row>
    <row r="1157" spans="2:5">
      <c r="B1157" s="46"/>
      <c r="C1157" s="169"/>
      <c r="D1157" s="169"/>
      <c r="E1157" s="169"/>
    </row>
    <row r="1158" spans="2:5">
      <c r="B1158" s="46"/>
      <c r="C1158" s="169"/>
      <c r="D1158" s="169"/>
      <c r="E1158" s="169"/>
    </row>
    <row r="1159" spans="2:5">
      <c r="B1159" s="46"/>
      <c r="C1159" s="169"/>
      <c r="D1159" s="169"/>
      <c r="E1159" s="169"/>
    </row>
    <row r="1160" spans="2:5">
      <c r="B1160" s="46"/>
      <c r="C1160" s="169"/>
      <c r="D1160" s="169"/>
      <c r="E1160" s="169"/>
    </row>
    <row r="1161" spans="2:5">
      <c r="B1161" s="46"/>
      <c r="C1161" s="169"/>
      <c r="D1161" s="169"/>
      <c r="E1161" s="169"/>
    </row>
    <row r="1162" spans="2:5">
      <c r="B1162" s="46"/>
      <c r="C1162" s="169"/>
      <c r="D1162" s="169"/>
      <c r="E1162" s="169"/>
    </row>
    <row r="1163" spans="2:5">
      <c r="B1163" s="46"/>
      <c r="C1163" s="169"/>
      <c r="D1163" s="169"/>
      <c r="E1163" s="169"/>
    </row>
    <row r="1164" spans="2:5">
      <c r="B1164" s="46"/>
      <c r="C1164" s="169"/>
      <c r="D1164" s="169"/>
      <c r="E1164" s="169"/>
    </row>
    <row r="1165" spans="2:5">
      <c r="B1165" s="46"/>
      <c r="C1165" s="169"/>
      <c r="D1165" s="169"/>
      <c r="E1165" s="169"/>
    </row>
    <row r="1166" spans="2:5">
      <c r="B1166" s="46"/>
      <c r="C1166" s="169"/>
      <c r="D1166" s="169"/>
      <c r="E1166" s="169"/>
    </row>
    <row r="1167" spans="2:5">
      <c r="B1167" s="46"/>
      <c r="C1167" s="169"/>
      <c r="D1167" s="169"/>
      <c r="E1167" s="169"/>
    </row>
    <row r="1168" spans="2:5">
      <c r="B1168" s="46"/>
      <c r="C1168" s="169"/>
      <c r="D1168" s="169"/>
      <c r="E1168" s="169"/>
    </row>
    <row r="1169" spans="2:5">
      <c r="B1169" s="46"/>
      <c r="C1169" s="169"/>
      <c r="D1169" s="169"/>
      <c r="E1169" s="169"/>
    </row>
    <row r="1170" spans="2:5">
      <c r="B1170" s="46"/>
      <c r="C1170" s="169"/>
      <c r="D1170" s="169"/>
      <c r="E1170" s="169"/>
    </row>
    <row r="1171" spans="2:5">
      <c r="B1171" s="46"/>
      <c r="C1171" s="169"/>
      <c r="D1171" s="169"/>
      <c r="E1171" s="169"/>
    </row>
    <row r="1172" spans="2:5">
      <c r="B1172" s="46"/>
      <c r="C1172" s="169"/>
      <c r="D1172" s="169"/>
      <c r="E1172" s="169"/>
    </row>
    <row r="1173" spans="2:5">
      <c r="B1173" s="46"/>
      <c r="C1173" s="169"/>
      <c r="D1173" s="169"/>
      <c r="E1173" s="169"/>
    </row>
    <row r="1174" spans="2:5">
      <c r="B1174" s="46"/>
      <c r="C1174" s="169"/>
      <c r="D1174" s="169"/>
      <c r="E1174" s="169"/>
    </row>
    <row r="1175" spans="2:5">
      <c r="B1175" s="46"/>
      <c r="C1175" s="169"/>
      <c r="D1175" s="169"/>
      <c r="E1175" s="169"/>
    </row>
    <row r="1176" spans="2:5">
      <c r="B1176" s="46"/>
      <c r="C1176" s="169"/>
      <c r="D1176" s="169"/>
      <c r="E1176" s="169"/>
    </row>
    <row r="1177" spans="2:5">
      <c r="B1177" s="46"/>
      <c r="C1177" s="169"/>
      <c r="D1177" s="169"/>
      <c r="E1177" s="169"/>
    </row>
    <row r="1178" spans="2:5">
      <c r="B1178" s="46"/>
      <c r="C1178" s="169"/>
      <c r="D1178" s="169"/>
      <c r="E1178" s="169"/>
    </row>
    <row r="1179" spans="2:5">
      <c r="B1179" s="46"/>
      <c r="C1179" s="169"/>
      <c r="D1179" s="169"/>
      <c r="E1179" s="169"/>
    </row>
    <row r="1180" spans="2:5">
      <c r="B1180" s="46"/>
      <c r="C1180" s="169"/>
      <c r="D1180" s="169"/>
      <c r="E1180" s="169"/>
    </row>
    <row r="1181" spans="2:5">
      <c r="B1181" s="46"/>
      <c r="C1181" s="169"/>
      <c r="D1181" s="169"/>
      <c r="E1181" s="169"/>
    </row>
    <row r="1182" spans="2:5">
      <c r="B1182" s="46"/>
      <c r="C1182" s="169"/>
      <c r="D1182" s="169"/>
      <c r="E1182" s="169"/>
    </row>
    <row r="1183" spans="2:5">
      <c r="B1183" s="46"/>
      <c r="C1183" s="169"/>
      <c r="D1183" s="169"/>
      <c r="E1183" s="169"/>
    </row>
    <row r="1184" spans="2:5">
      <c r="B1184" s="46"/>
      <c r="C1184" s="169"/>
      <c r="D1184" s="169"/>
      <c r="E1184" s="169"/>
    </row>
    <row r="1185" spans="2:5">
      <c r="B1185" s="46"/>
      <c r="C1185" s="169"/>
      <c r="D1185" s="169"/>
      <c r="E1185" s="169"/>
    </row>
    <row r="1186" spans="2:5">
      <c r="B1186" s="46"/>
      <c r="C1186" s="169"/>
      <c r="D1186" s="169"/>
      <c r="E1186" s="169"/>
    </row>
    <row r="1187" spans="2:5">
      <c r="B1187" s="46"/>
      <c r="C1187" s="169"/>
      <c r="D1187" s="169"/>
      <c r="E1187" s="169"/>
    </row>
    <row r="1188" spans="2:5">
      <c r="B1188" s="46"/>
      <c r="C1188" s="169"/>
      <c r="D1188" s="169"/>
      <c r="E1188" s="169"/>
    </row>
    <row r="1189" spans="2:5">
      <c r="B1189" s="46"/>
      <c r="C1189" s="169"/>
      <c r="D1189" s="169"/>
      <c r="E1189" s="169"/>
    </row>
    <row r="1190" spans="2:5">
      <c r="B1190" s="46"/>
      <c r="C1190" s="169"/>
      <c r="D1190" s="169"/>
      <c r="E1190" s="169"/>
    </row>
    <row r="1191" spans="2:5">
      <c r="B1191" s="46"/>
      <c r="C1191" s="169"/>
      <c r="D1191" s="169"/>
      <c r="E1191" s="169"/>
    </row>
    <row r="1192" spans="2:5">
      <c r="B1192" s="46"/>
      <c r="C1192" s="169"/>
      <c r="D1192" s="169"/>
      <c r="E1192" s="169"/>
    </row>
    <row r="1193" spans="2:5">
      <c r="B1193" s="46"/>
      <c r="C1193" s="169"/>
      <c r="D1193" s="169"/>
      <c r="E1193" s="169"/>
    </row>
    <row r="1194" spans="2:5">
      <c r="B1194" s="46"/>
      <c r="C1194" s="169"/>
      <c r="D1194" s="169"/>
      <c r="E1194" s="169"/>
    </row>
    <row r="1195" spans="2:5">
      <c r="B1195" s="46"/>
      <c r="C1195" s="169"/>
      <c r="D1195" s="169"/>
      <c r="E1195" s="169"/>
    </row>
    <row r="1196" spans="2:5">
      <c r="B1196" s="46"/>
      <c r="C1196" s="169"/>
      <c r="D1196" s="169"/>
      <c r="E1196" s="169"/>
    </row>
    <row r="1197" spans="2:5">
      <c r="B1197" s="46"/>
      <c r="C1197" s="169"/>
      <c r="D1197" s="169"/>
      <c r="E1197" s="169"/>
    </row>
    <row r="1198" spans="2:5">
      <c r="B1198" s="46"/>
      <c r="C1198" s="169"/>
      <c r="D1198" s="169"/>
      <c r="E1198" s="169"/>
    </row>
    <row r="1199" spans="2:5">
      <c r="B1199" s="46"/>
      <c r="C1199" s="169"/>
      <c r="D1199" s="169"/>
      <c r="E1199" s="169"/>
    </row>
    <row r="1200" spans="2:5">
      <c r="B1200" s="46"/>
      <c r="C1200" s="169"/>
      <c r="D1200" s="169"/>
      <c r="E1200" s="169"/>
    </row>
    <row r="1201" spans="2:5">
      <c r="B1201" s="46"/>
      <c r="C1201" s="169"/>
      <c r="D1201" s="169"/>
      <c r="E1201" s="169"/>
    </row>
    <row r="1202" spans="2:5">
      <c r="B1202" s="46"/>
      <c r="C1202" s="169"/>
      <c r="D1202" s="169"/>
      <c r="E1202" s="169"/>
    </row>
    <row r="1203" spans="2:5">
      <c r="B1203" s="46"/>
      <c r="C1203" s="169"/>
      <c r="D1203" s="169"/>
      <c r="E1203" s="169"/>
    </row>
    <row r="1204" spans="2:5">
      <c r="B1204" s="46"/>
      <c r="C1204" s="169"/>
      <c r="D1204" s="169"/>
      <c r="E1204" s="169"/>
    </row>
    <row r="1205" spans="2:5">
      <c r="B1205" s="46"/>
      <c r="C1205" s="169"/>
      <c r="D1205" s="169"/>
      <c r="E1205" s="169"/>
    </row>
    <row r="1206" spans="2:5">
      <c r="B1206" s="46"/>
      <c r="C1206" s="169"/>
      <c r="D1206" s="169"/>
      <c r="E1206" s="169"/>
    </row>
    <row r="1207" spans="2:5">
      <c r="B1207" s="46"/>
      <c r="C1207" s="169"/>
      <c r="D1207" s="169"/>
      <c r="E1207" s="169"/>
    </row>
    <row r="1208" spans="2:5">
      <c r="B1208" s="46"/>
      <c r="C1208" s="169"/>
      <c r="D1208" s="169"/>
      <c r="E1208" s="169"/>
    </row>
    <row r="1209" spans="2:5">
      <c r="B1209" s="46"/>
      <c r="C1209" s="169"/>
      <c r="D1209" s="169"/>
      <c r="E1209" s="169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178</v>
      </c>
      <c r="C4" s="225">
        <f>Dat_02!B3</f>
        <v>44774</v>
      </c>
      <c r="D4" s="224"/>
      <c r="E4" s="226">
        <f>Dat_02!C3</f>
        <v>3.5158488080869938</v>
      </c>
      <c r="F4" s="226">
        <f>Dat_02!D3</f>
        <v>16.581237981614105</v>
      </c>
      <c r="G4" s="226">
        <f>Dat_02!E3</f>
        <v>3.5158488080869938</v>
      </c>
      <c r="I4" s="227">
        <f>Dat_02!G3</f>
        <v>0</v>
      </c>
      <c r="J4" s="233">
        <f>IF(Dat_02!H3=0,"",Dat_02!H3)</f>
        <v>2022</v>
      </c>
      <c r="K4" s="104">
        <f>IF(J4=0,"",J4)</f>
        <v>2022</v>
      </c>
    </row>
    <row r="5" spans="2:11">
      <c r="B5" s="224"/>
      <c r="C5" s="225">
        <f>Dat_02!B4</f>
        <v>44775</v>
      </c>
      <c r="D5" s="224"/>
      <c r="E5" s="226">
        <f>Dat_02!C4</f>
        <v>5.5261776980869985</v>
      </c>
      <c r="F5" s="226">
        <f>Dat_02!D4</f>
        <v>16.581237981614105</v>
      </c>
      <c r="G5" s="226">
        <f>Dat_02!E4</f>
        <v>5.5261776980869985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44776</v>
      </c>
      <c r="D6" s="224"/>
      <c r="E6" s="226">
        <f>Dat_02!C5</f>
        <v>1.0188386552845767</v>
      </c>
      <c r="F6" s="226">
        <f>Dat_02!D5</f>
        <v>16.581237981614105</v>
      </c>
      <c r="G6" s="226">
        <f>Dat_02!E5</f>
        <v>1.0188386552845767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44777</v>
      </c>
      <c r="D7" s="224"/>
      <c r="E7" s="226">
        <f>Dat_02!C6</f>
        <v>1.4412675172845775</v>
      </c>
      <c r="F7" s="226">
        <f>Dat_02!D6</f>
        <v>16.581237981614105</v>
      </c>
      <c r="G7" s="226">
        <f>Dat_02!E6</f>
        <v>1.4412675172845775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44778</v>
      </c>
      <c r="D8" s="224"/>
      <c r="E8" s="226">
        <f>Dat_02!C7</f>
        <v>1.3329215492845761</v>
      </c>
      <c r="F8" s="226">
        <f>Dat_02!D7</f>
        <v>16.581237981614105</v>
      </c>
      <c r="G8" s="226">
        <f>Dat_02!E7</f>
        <v>1.3329215492845761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44779</v>
      </c>
      <c r="D9" s="224"/>
      <c r="E9" s="226">
        <f>Dat_02!C8</f>
        <v>0.83663648328457563</v>
      </c>
      <c r="F9" s="226">
        <f>Dat_02!D8</f>
        <v>16.581237981614105</v>
      </c>
      <c r="G9" s="226">
        <f>Dat_02!E8</f>
        <v>0.83663648328457563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44780</v>
      </c>
      <c r="D10" s="224"/>
      <c r="E10" s="226">
        <f>Dat_02!C9</f>
        <v>0.67314303928457597</v>
      </c>
      <c r="F10" s="226">
        <f>Dat_02!D9</f>
        <v>16.581237981614105</v>
      </c>
      <c r="G10" s="226">
        <f>Dat_02!E9</f>
        <v>0.67314303928457597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44781</v>
      </c>
      <c r="D11" s="224"/>
      <c r="E11" s="226">
        <f>Dat_02!C10</f>
        <v>1.3498702392864397</v>
      </c>
      <c r="F11" s="226">
        <f>Dat_02!D10</f>
        <v>16.581237981614105</v>
      </c>
      <c r="G11" s="226">
        <f>Dat_02!E10</f>
        <v>1.3498702392864397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44782</v>
      </c>
      <c r="D12" s="224"/>
      <c r="E12" s="226">
        <f>Dat_02!C11</f>
        <v>0.70941754728457818</v>
      </c>
      <c r="F12" s="226">
        <f>Dat_02!D11</f>
        <v>16.581237981614105</v>
      </c>
      <c r="G12" s="226">
        <f>Dat_02!E11</f>
        <v>0.70941754728457818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44783</v>
      </c>
      <c r="D13" s="224"/>
      <c r="E13" s="226">
        <f>Dat_02!C12</f>
        <v>4.9430723089984605</v>
      </c>
      <c r="F13" s="226">
        <f>Dat_02!D12</f>
        <v>16.581237981614105</v>
      </c>
      <c r="G13" s="226">
        <f>Dat_02!E12</f>
        <v>4.9430723089984605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44784</v>
      </c>
      <c r="D14" s="224"/>
      <c r="E14" s="226">
        <f>Dat_02!C13</f>
        <v>1.7937095069993885</v>
      </c>
      <c r="F14" s="226">
        <f>Dat_02!D13</f>
        <v>16.581237981614105</v>
      </c>
      <c r="G14" s="226">
        <f>Dat_02!E13</f>
        <v>1.7937095069993885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44785</v>
      </c>
      <c r="D15" s="224"/>
      <c r="E15" s="226">
        <f>Dat_02!C14</f>
        <v>1.2085088429984607</v>
      </c>
      <c r="F15" s="226">
        <f>Dat_02!D14</f>
        <v>16.581237981614105</v>
      </c>
      <c r="G15" s="226">
        <f>Dat_02!E14</f>
        <v>1.2085088429984607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44786</v>
      </c>
      <c r="D16" s="224"/>
      <c r="E16" s="226">
        <f>Dat_02!C15</f>
        <v>2.0580843149993888</v>
      </c>
      <c r="F16" s="226">
        <f>Dat_02!D15</f>
        <v>16.581237981614105</v>
      </c>
      <c r="G16" s="226">
        <f>Dat_02!E15</f>
        <v>2.0580843149993888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44787</v>
      </c>
      <c r="D17" s="224"/>
      <c r="E17" s="226">
        <f>Dat_02!C16</f>
        <v>1.3415646249993878</v>
      </c>
      <c r="F17" s="226">
        <f>Dat_02!D16</f>
        <v>16.581237981614105</v>
      </c>
      <c r="G17" s="226">
        <f>Dat_02!E16</f>
        <v>1.3415646249993878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44788</v>
      </c>
      <c r="D18" s="224"/>
      <c r="E18" s="226">
        <f>Dat_02!C17</f>
        <v>1.4799389209993896</v>
      </c>
      <c r="F18" s="226">
        <f>Dat_02!D17</f>
        <v>16.581237981614105</v>
      </c>
      <c r="G18" s="226">
        <f>Dat_02!E17</f>
        <v>1.4799389209993896</v>
      </c>
      <c r="I18" s="227">
        <f>Dat_02!G17</f>
        <v>16.581237981614105</v>
      </c>
      <c r="J18" s="233" t="str">
        <f>IF(Dat_02!H17=0,"",Dat_02!H17)</f>
        <v/>
      </c>
    </row>
    <row r="19" spans="2:10">
      <c r="B19" s="224"/>
      <c r="C19" s="225">
        <f>Dat_02!B18</f>
        <v>44789</v>
      </c>
      <c r="D19" s="224"/>
      <c r="E19" s="226">
        <f>Dat_02!C18</f>
        <v>1.9507038109975257</v>
      </c>
      <c r="F19" s="226">
        <f>Dat_02!D18</f>
        <v>16.581237981614105</v>
      </c>
      <c r="G19" s="226">
        <f>Dat_02!E18</f>
        <v>1.9507038109975257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44790</v>
      </c>
      <c r="D20" s="224"/>
      <c r="E20" s="226">
        <f>Dat_02!C19</f>
        <v>2.0448352808154886</v>
      </c>
      <c r="F20" s="226">
        <f>Dat_02!D19</f>
        <v>16.581237981614105</v>
      </c>
      <c r="G20" s="226">
        <f>Dat_02!E19</f>
        <v>2.0448352808154886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44791</v>
      </c>
      <c r="D21" s="224"/>
      <c r="E21" s="226">
        <f>Dat_02!C20</f>
        <v>4.3118216648145573</v>
      </c>
      <c r="F21" s="226">
        <f>Dat_02!D20</f>
        <v>16.581237981614105</v>
      </c>
      <c r="G21" s="226">
        <f>Dat_02!E20</f>
        <v>4.3118216648145573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44792</v>
      </c>
      <c r="D22" s="224"/>
      <c r="E22" s="226">
        <f>Dat_02!C21</f>
        <v>12.737456120815484</v>
      </c>
      <c r="F22" s="226">
        <f>Dat_02!D21</f>
        <v>16.581237981614105</v>
      </c>
      <c r="G22" s="226">
        <f>Dat_02!E21</f>
        <v>12.737456120815484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44793</v>
      </c>
      <c r="D23" s="224"/>
      <c r="E23" s="226">
        <f>Dat_02!C22</f>
        <v>8.6795645528154886</v>
      </c>
      <c r="F23" s="226">
        <f>Dat_02!D22</f>
        <v>16.581237981614105</v>
      </c>
      <c r="G23" s="226">
        <f>Dat_02!E22</f>
        <v>8.6795645528154886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44794</v>
      </c>
      <c r="D24" s="224"/>
      <c r="E24" s="226">
        <f>Dat_02!C23</f>
        <v>0.63787914281455593</v>
      </c>
      <c r="F24" s="226">
        <f>Dat_02!D23</f>
        <v>16.581237981614105</v>
      </c>
      <c r="G24" s="226">
        <f>Dat_02!E23</f>
        <v>0.63787914281455593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44795</v>
      </c>
      <c r="D25" s="224"/>
      <c r="E25" s="226">
        <f>Dat_02!C24</f>
        <v>3.61111934681642</v>
      </c>
      <c r="F25" s="226">
        <f>Dat_02!D24</f>
        <v>16.581237981614105</v>
      </c>
      <c r="G25" s="226">
        <f>Dat_02!E24</f>
        <v>3.61111934681642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44796</v>
      </c>
      <c r="D26" s="224"/>
      <c r="E26" s="226">
        <f>Dat_02!C25</f>
        <v>14.42095846081456</v>
      </c>
      <c r="F26" s="226">
        <f>Dat_02!D25</f>
        <v>16.581237981614105</v>
      </c>
      <c r="G26" s="226">
        <f>Dat_02!E25</f>
        <v>14.42095846081456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44797</v>
      </c>
      <c r="D27" s="224"/>
      <c r="E27" s="226">
        <f>Dat_02!C26</f>
        <v>8.6421926085703387</v>
      </c>
      <c r="F27" s="226">
        <f>Dat_02!D26</f>
        <v>16.581237981614105</v>
      </c>
      <c r="G27" s="226">
        <f>Dat_02!E26</f>
        <v>8.6421926085703387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44798</v>
      </c>
      <c r="D28" s="224"/>
      <c r="E28" s="226">
        <f>Dat_02!C27</f>
        <v>1.5996729785712704</v>
      </c>
      <c r="F28" s="226">
        <f>Dat_02!D27</f>
        <v>16.581237981614105</v>
      </c>
      <c r="G28" s="226">
        <f>Dat_02!E27</f>
        <v>1.5996729785712704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44799</v>
      </c>
      <c r="D29" s="224"/>
      <c r="E29" s="226">
        <f>Dat_02!C28</f>
        <v>0.86446228857127061</v>
      </c>
      <c r="F29" s="226">
        <f>Dat_02!D28</f>
        <v>16.581237981614105</v>
      </c>
      <c r="G29" s="226">
        <f>Dat_02!E28</f>
        <v>0.86446228857127061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44800</v>
      </c>
      <c r="D30" s="224"/>
      <c r="E30" s="226">
        <f>Dat_02!C29</f>
        <v>6.8627261985703409</v>
      </c>
      <c r="F30" s="226">
        <f>Dat_02!D29</f>
        <v>16.581237981614105</v>
      </c>
      <c r="G30" s="226">
        <f>Dat_02!E29</f>
        <v>6.8627261985703409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44801</v>
      </c>
      <c r="D31" s="224"/>
      <c r="E31" s="226">
        <f>Dat_02!C30</f>
        <v>1.2790894625712717</v>
      </c>
      <c r="F31" s="226">
        <f>Dat_02!D30</f>
        <v>16.581237981614105</v>
      </c>
      <c r="G31" s="226">
        <f>Dat_02!E30</f>
        <v>1.2790894625712717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44802</v>
      </c>
      <c r="D32" s="224"/>
      <c r="E32" s="226">
        <f>Dat_02!C31</f>
        <v>7.5367625565703422</v>
      </c>
      <c r="F32" s="226">
        <f>Dat_02!D31</f>
        <v>16.581237981614105</v>
      </c>
      <c r="G32" s="226">
        <f>Dat_02!E31</f>
        <v>7.5367625565703422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44803</v>
      </c>
      <c r="D33" s="224"/>
      <c r="E33" s="226">
        <f>Dat_02!C32</f>
        <v>19.798910736570338</v>
      </c>
      <c r="F33" s="226">
        <f>Dat_02!D32</f>
        <v>16.581237981614105</v>
      </c>
      <c r="G33" s="226">
        <f>Dat_02!E32</f>
        <v>16.581237981614105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44804</v>
      </c>
      <c r="D34" s="224"/>
      <c r="E34" s="226">
        <f>Dat_02!C33</f>
        <v>8.7315964332490115</v>
      </c>
      <c r="F34" s="226">
        <f>Dat_02!D33</f>
        <v>16.581237981614105</v>
      </c>
      <c r="G34" s="226">
        <f>Dat_02!E33</f>
        <v>8.7315964332490115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185</v>
      </c>
      <c r="C35" s="225">
        <f>Dat_02!B34</f>
        <v>44805</v>
      </c>
      <c r="D35" s="224"/>
      <c r="E35" s="226">
        <f>Dat_02!C34</f>
        <v>3.7828873652471482</v>
      </c>
      <c r="F35" s="226">
        <f>Dat_02!D34</f>
        <v>21.033168040284398</v>
      </c>
      <c r="G35" s="226">
        <f>Dat_02!E34</f>
        <v>3.7828873652471482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44806</v>
      </c>
      <c r="D36" s="224"/>
      <c r="E36" s="226">
        <f>Dat_02!C35</f>
        <v>0.90883960924807983</v>
      </c>
      <c r="F36" s="226">
        <f>Dat_02!D35</f>
        <v>21.033168040284398</v>
      </c>
      <c r="G36" s="226">
        <f>Dat_02!E35</f>
        <v>0.90883960924807983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44807</v>
      </c>
      <c r="D37" s="224"/>
      <c r="E37" s="226">
        <f>Dat_02!C36</f>
        <v>1.0499202512480805</v>
      </c>
      <c r="F37" s="226">
        <f>Dat_02!D36</f>
        <v>21.033168040284398</v>
      </c>
      <c r="G37" s="226">
        <f>Dat_02!E36</f>
        <v>1.0499202512480805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44808</v>
      </c>
      <c r="D38" s="224"/>
      <c r="E38" s="226">
        <f>Dat_02!C37</f>
        <v>0.80755490724715129</v>
      </c>
      <c r="F38" s="226">
        <f>Dat_02!D37</f>
        <v>21.033168040284398</v>
      </c>
      <c r="G38" s="226">
        <f>Dat_02!E37</f>
        <v>0.80755490724715129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44809</v>
      </c>
      <c r="D39" s="224"/>
      <c r="E39" s="226">
        <f>Dat_02!C38</f>
        <v>1.2218452492471479</v>
      </c>
      <c r="F39" s="226">
        <f>Dat_02!D38</f>
        <v>21.033168040284398</v>
      </c>
      <c r="G39" s="226">
        <f>Dat_02!E38</f>
        <v>1.2218452492471479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44810</v>
      </c>
      <c r="D40" s="224"/>
      <c r="E40" s="226">
        <f>Dat_02!C39</f>
        <v>1.0894917012471488</v>
      </c>
      <c r="F40" s="226">
        <f>Dat_02!D39</f>
        <v>21.033168040284398</v>
      </c>
      <c r="G40" s="226">
        <f>Dat_02!E39</f>
        <v>1.0894917012471488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44811</v>
      </c>
      <c r="D41" s="224"/>
      <c r="E41" s="226">
        <f>Dat_02!C40</f>
        <v>2.8869032931076291</v>
      </c>
      <c r="F41" s="226">
        <f>Dat_02!D40</f>
        <v>21.033168040284398</v>
      </c>
      <c r="G41" s="226">
        <f>Dat_02!E40</f>
        <v>2.8869032931076291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44812</v>
      </c>
      <c r="D42" s="224"/>
      <c r="E42" s="226">
        <f>Dat_02!C41</f>
        <v>14.760340259105767</v>
      </c>
      <c r="F42" s="226">
        <f>Dat_02!D41</f>
        <v>21.033168040284398</v>
      </c>
      <c r="G42" s="226">
        <f>Dat_02!E41</f>
        <v>14.760340259105767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44813</v>
      </c>
      <c r="D43" s="224"/>
      <c r="E43" s="226">
        <f>Dat_02!C42</f>
        <v>35.064965161107629</v>
      </c>
      <c r="F43" s="226">
        <f>Dat_02!D42</f>
        <v>21.033168040284398</v>
      </c>
      <c r="G43" s="226">
        <f>Dat_02!E42</f>
        <v>21.033168040284398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44814</v>
      </c>
      <c r="D44" s="224"/>
      <c r="E44" s="226">
        <f>Dat_02!C43</f>
        <v>13.339951817105764</v>
      </c>
      <c r="F44" s="226">
        <f>Dat_02!D43</f>
        <v>21.033168040284398</v>
      </c>
      <c r="G44" s="226">
        <f>Dat_02!E43</f>
        <v>13.339951817105764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44815</v>
      </c>
      <c r="D45" s="224"/>
      <c r="E45" s="226">
        <f>Dat_02!C44</f>
        <v>3.9322403651076274</v>
      </c>
      <c r="F45" s="226">
        <f>Dat_02!D44</f>
        <v>21.033168040284398</v>
      </c>
      <c r="G45" s="226">
        <f>Dat_02!E44</f>
        <v>3.9322403651076274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44816</v>
      </c>
      <c r="D46" s="224"/>
      <c r="E46" s="226">
        <f>Dat_02!C45</f>
        <v>5.1425005751057649</v>
      </c>
      <c r="F46" s="226">
        <f>Dat_02!D45</f>
        <v>21.033168040284398</v>
      </c>
      <c r="G46" s="226">
        <f>Dat_02!E45</f>
        <v>5.1425005751057649</v>
      </c>
      <c r="I46" s="227">
        <f>Dat_02!G45</f>
        <v>0</v>
      </c>
      <c r="J46" s="233" t="str">
        <f>IF(Dat_02!H45=0,"",Dat_02!H45)</f>
        <v/>
      </c>
    </row>
    <row r="47" spans="2:10">
      <c r="B47" s="224"/>
      <c r="C47" s="225">
        <f>Dat_02!B46</f>
        <v>44817</v>
      </c>
      <c r="D47" s="224"/>
      <c r="E47" s="226">
        <f>Dat_02!C46</f>
        <v>15.42366311510763</v>
      </c>
      <c r="F47" s="226">
        <f>Dat_02!D46</f>
        <v>21.033168040284398</v>
      </c>
      <c r="G47" s="226">
        <f>Dat_02!E46</f>
        <v>15.42366311510763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44818</v>
      </c>
      <c r="D48" s="224"/>
      <c r="E48" s="226">
        <f>Dat_02!C47</f>
        <v>12.349760605496158</v>
      </c>
      <c r="F48" s="226">
        <f>Dat_02!D47</f>
        <v>21.033168040284398</v>
      </c>
      <c r="G48" s="226">
        <f>Dat_02!E47</f>
        <v>12.349760605496158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44819</v>
      </c>
      <c r="D49" s="224"/>
      <c r="E49" s="226">
        <f>Dat_02!C48</f>
        <v>31.989309273495223</v>
      </c>
      <c r="F49" s="226">
        <f>Dat_02!D48</f>
        <v>21.033168040284398</v>
      </c>
      <c r="G49" s="226">
        <f>Dat_02!E48</f>
        <v>21.033168040284398</v>
      </c>
      <c r="I49" s="227">
        <f>Dat_02!G48</f>
        <v>21.033168040284398</v>
      </c>
      <c r="J49" s="233" t="str">
        <f>IF(Dat_02!H48=0,"",Dat_02!H48)</f>
        <v/>
      </c>
    </row>
    <row r="50" spans="2:10">
      <c r="B50" s="224"/>
      <c r="C50" s="225">
        <f>Dat_02!B49</f>
        <v>44820</v>
      </c>
      <c r="D50" s="224"/>
      <c r="E50" s="226">
        <f>Dat_02!C49</f>
        <v>36.948285189495216</v>
      </c>
      <c r="F50" s="226">
        <f>Dat_02!D49</f>
        <v>21.033168040284398</v>
      </c>
      <c r="G50" s="226">
        <f>Dat_02!E49</f>
        <v>21.033168040284398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44821</v>
      </c>
      <c r="D51" s="224"/>
      <c r="E51" s="226">
        <f>Dat_02!C50</f>
        <v>16.074023705495222</v>
      </c>
      <c r="F51" s="226">
        <f>Dat_02!D50</f>
        <v>21.033168040284398</v>
      </c>
      <c r="G51" s="226">
        <f>Dat_02!E50</f>
        <v>16.074023705495222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44822</v>
      </c>
      <c r="D52" s="224"/>
      <c r="E52" s="226">
        <f>Dat_02!C51</f>
        <v>13.853308805496155</v>
      </c>
      <c r="F52" s="226">
        <f>Dat_02!D51</f>
        <v>21.033168040284398</v>
      </c>
      <c r="G52" s="226">
        <f>Dat_02!E51</f>
        <v>13.853308805496155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44823</v>
      </c>
      <c r="D53" s="224"/>
      <c r="E53" s="226">
        <f>Dat_02!C52</f>
        <v>28.378632505496157</v>
      </c>
      <c r="F53" s="226">
        <f>Dat_02!D52</f>
        <v>21.033168040284398</v>
      </c>
      <c r="G53" s="226">
        <f>Dat_02!E52</f>
        <v>21.033168040284398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44824</v>
      </c>
      <c r="D54" s="224"/>
      <c r="E54" s="226">
        <f>Dat_02!C53</f>
        <v>28.874847413494294</v>
      </c>
      <c r="F54" s="226">
        <f>Dat_02!D53</f>
        <v>21.033168040284398</v>
      </c>
      <c r="G54" s="226">
        <f>Dat_02!E53</f>
        <v>21.033168040284398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44825</v>
      </c>
      <c r="D55" s="224"/>
      <c r="E55" s="226">
        <f>Dat_02!C54</f>
        <v>18.91056866332821</v>
      </c>
      <c r="F55" s="226">
        <f>Dat_02!D54</f>
        <v>21.033168040284398</v>
      </c>
      <c r="G55" s="226">
        <f>Dat_02!E54</f>
        <v>18.91056866332821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44826</v>
      </c>
      <c r="D56" s="224"/>
      <c r="E56" s="226">
        <f>Dat_02!C55</f>
        <v>15.011955983329143</v>
      </c>
      <c r="F56" s="226">
        <f>Dat_02!D55</f>
        <v>21.033168040284398</v>
      </c>
      <c r="G56" s="226">
        <f>Dat_02!E55</f>
        <v>15.011955983329143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44827</v>
      </c>
      <c r="D57" s="224"/>
      <c r="E57" s="226">
        <f>Dat_02!C56</f>
        <v>15.385728020327274</v>
      </c>
      <c r="F57" s="226">
        <f>Dat_02!D56</f>
        <v>21.033168040284398</v>
      </c>
      <c r="G57" s="226">
        <f>Dat_02!E56</f>
        <v>15.385728020327274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44828</v>
      </c>
      <c r="D58" s="224"/>
      <c r="E58" s="226">
        <f>Dat_02!C57</f>
        <v>7.3847436263291382</v>
      </c>
      <c r="F58" s="226">
        <f>Dat_02!D57</f>
        <v>21.033168040284398</v>
      </c>
      <c r="G58" s="226">
        <f>Dat_02!E57</f>
        <v>7.3847436263291382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44829</v>
      </c>
      <c r="D59" s="224"/>
      <c r="E59" s="226">
        <f>Dat_02!C58</f>
        <v>1.3258039603282086</v>
      </c>
      <c r="F59" s="226">
        <f>Dat_02!D58</f>
        <v>21.033168040284398</v>
      </c>
      <c r="G59" s="226">
        <f>Dat_02!E58</f>
        <v>1.3258039603282086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44830</v>
      </c>
      <c r="D60" s="224"/>
      <c r="E60" s="226">
        <f>Dat_02!C59</f>
        <v>1.1169635263272795</v>
      </c>
      <c r="F60" s="226">
        <f>Dat_02!D59</f>
        <v>21.033168040284398</v>
      </c>
      <c r="G60" s="226">
        <f>Dat_02!E59</f>
        <v>1.1169635263272795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44831</v>
      </c>
      <c r="D61" s="224"/>
      <c r="E61" s="226">
        <f>Dat_02!C60</f>
        <v>0.78786596332913905</v>
      </c>
      <c r="F61" s="226">
        <f>Dat_02!D60</f>
        <v>21.033168040284398</v>
      </c>
      <c r="G61" s="226">
        <f>Dat_02!E60</f>
        <v>0.78786596332913905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44832</v>
      </c>
      <c r="D62" s="224"/>
      <c r="E62" s="226">
        <f>Dat_02!C61</f>
        <v>0.62199482457556587</v>
      </c>
      <c r="F62" s="226">
        <f>Dat_02!D61</f>
        <v>21.033168040284398</v>
      </c>
      <c r="G62" s="226">
        <f>Dat_02!E61</f>
        <v>0.62199482457556587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44833</v>
      </c>
      <c r="D63" s="224"/>
      <c r="E63" s="226">
        <f>Dat_02!C62</f>
        <v>1.5908444845746343</v>
      </c>
      <c r="F63" s="226">
        <f>Dat_02!D62</f>
        <v>21.033168040284398</v>
      </c>
      <c r="G63" s="226">
        <f>Dat_02!E62</f>
        <v>1.5908444845746343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44834</v>
      </c>
      <c r="D64" s="224"/>
      <c r="E64" s="226">
        <f>Dat_02!C63</f>
        <v>15.933703672575568</v>
      </c>
      <c r="F64" s="226">
        <f>Dat_02!D63</f>
        <v>21.033168040284398</v>
      </c>
      <c r="G64" s="226">
        <f>Dat_02!E63</f>
        <v>15.933703672575568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186</v>
      </c>
      <c r="C65" s="225">
        <f>Dat_02!B64</f>
        <v>44835</v>
      </c>
      <c r="D65" s="224"/>
      <c r="E65" s="226">
        <f>Dat_02!C64</f>
        <v>11.227034907575566</v>
      </c>
      <c r="F65" s="226">
        <f>Dat_02!D64</f>
        <v>41.704179443866899</v>
      </c>
      <c r="G65" s="226">
        <f>Dat_02!E64</f>
        <v>11.227034907575566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44836</v>
      </c>
      <c r="D66" s="224"/>
      <c r="E66" s="226">
        <f>Dat_02!C65</f>
        <v>7.9707422325755672</v>
      </c>
      <c r="F66" s="226">
        <f>Dat_02!D65</f>
        <v>41.704179443866899</v>
      </c>
      <c r="G66" s="226">
        <f>Dat_02!E65</f>
        <v>7.9707422325755672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44837</v>
      </c>
      <c r="D67" s="224"/>
      <c r="E67" s="226">
        <f>Dat_02!C66</f>
        <v>20.891594586575568</v>
      </c>
      <c r="F67" s="226">
        <f>Dat_02!D66</f>
        <v>41.704179443866899</v>
      </c>
      <c r="G67" s="226">
        <f>Dat_02!E66</f>
        <v>20.891594586575568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44838</v>
      </c>
      <c r="D68" s="224"/>
      <c r="E68" s="226">
        <f>Dat_02!C67</f>
        <v>16.433540057575566</v>
      </c>
      <c r="F68" s="226">
        <f>Dat_02!D67</f>
        <v>41.704179443866899</v>
      </c>
      <c r="G68" s="226">
        <f>Dat_02!E67</f>
        <v>16.433540057575566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44839</v>
      </c>
      <c r="D69" s="224"/>
      <c r="E69" s="226">
        <f>Dat_02!C68</f>
        <v>8.6749098880381279</v>
      </c>
      <c r="F69" s="226">
        <f>Dat_02!D68</f>
        <v>41.704179443866899</v>
      </c>
      <c r="G69" s="226">
        <f>Dat_02!E68</f>
        <v>8.6749098880381279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44840</v>
      </c>
      <c r="D70" s="224"/>
      <c r="E70" s="226">
        <f>Dat_02!C69</f>
        <v>9.3689522890390577</v>
      </c>
      <c r="F70" s="226">
        <f>Dat_02!D69</f>
        <v>41.704179443866899</v>
      </c>
      <c r="G70" s="226">
        <f>Dat_02!E69</f>
        <v>9.3689522890390577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44841</v>
      </c>
      <c r="D71" s="224"/>
      <c r="E71" s="226">
        <f>Dat_02!C70</f>
        <v>13.773585029038127</v>
      </c>
      <c r="F71" s="226">
        <f>Dat_02!D70</f>
        <v>41.704179443866899</v>
      </c>
      <c r="G71" s="226">
        <f>Dat_02!E70</f>
        <v>13.773585029038127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44842</v>
      </c>
      <c r="D72" s="224"/>
      <c r="E72" s="226">
        <f>Dat_02!C71</f>
        <v>5.7188718090381263</v>
      </c>
      <c r="F72" s="226">
        <f>Dat_02!D71</f>
        <v>41.704179443866899</v>
      </c>
      <c r="G72" s="226">
        <f>Dat_02!E71</f>
        <v>5.7188718090381263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44843</v>
      </c>
      <c r="D73" s="224"/>
      <c r="E73" s="226">
        <f>Dat_02!C72</f>
        <v>4.7329473290381268</v>
      </c>
      <c r="F73" s="226">
        <f>Dat_02!D72</f>
        <v>41.704179443866899</v>
      </c>
      <c r="G73" s="226">
        <f>Dat_02!E72</f>
        <v>4.7329473290381268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44844</v>
      </c>
      <c r="D74" s="224"/>
      <c r="E74" s="226">
        <f>Dat_02!C73</f>
        <v>14.908775329039058</v>
      </c>
      <c r="F74" s="226">
        <f>Dat_02!D73</f>
        <v>41.704179443866899</v>
      </c>
      <c r="G74" s="226">
        <f>Dat_02!E73</f>
        <v>14.908775329039058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44845</v>
      </c>
      <c r="D75" s="224"/>
      <c r="E75" s="226">
        <f>Dat_02!C74</f>
        <v>11.686731429039057</v>
      </c>
      <c r="F75" s="226">
        <f>Dat_02!D74</f>
        <v>41.704179443866899</v>
      </c>
      <c r="G75" s="226">
        <f>Dat_02!E74</f>
        <v>11.686731429039057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44846</v>
      </c>
      <c r="D76" s="224"/>
      <c r="E76" s="226">
        <f>Dat_02!C75</f>
        <v>8.0333308843297484</v>
      </c>
      <c r="F76" s="226">
        <f>Dat_02!D75</f>
        <v>41.704179443866899</v>
      </c>
      <c r="G76" s="226">
        <f>Dat_02!E75</f>
        <v>8.0333308843297484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44847</v>
      </c>
      <c r="D77" s="224"/>
      <c r="E77" s="226">
        <f>Dat_02!C76</f>
        <v>13.818515744328819</v>
      </c>
      <c r="F77" s="226">
        <f>Dat_02!D76</f>
        <v>41.704179443866899</v>
      </c>
      <c r="G77" s="226">
        <f>Dat_02!E76</f>
        <v>13.818515744328819</v>
      </c>
      <c r="I77" s="227">
        <f>Dat_02!G76</f>
        <v>0</v>
      </c>
      <c r="J77" s="233" t="str">
        <f>IF(Dat_02!H76=0,"",Dat_02!H76)</f>
        <v/>
      </c>
    </row>
    <row r="78" spans="2:10">
      <c r="B78" s="224"/>
      <c r="C78" s="225">
        <f>Dat_02!B77</f>
        <v>44848</v>
      </c>
      <c r="D78" s="224"/>
      <c r="E78" s="226">
        <f>Dat_02!C77</f>
        <v>13.067054888329748</v>
      </c>
      <c r="F78" s="226">
        <f>Dat_02!D77</f>
        <v>41.704179443866899</v>
      </c>
      <c r="G78" s="226">
        <f>Dat_02!E77</f>
        <v>13.067054888329748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44849</v>
      </c>
      <c r="D79" s="224"/>
      <c r="E79" s="226">
        <f>Dat_02!C78</f>
        <v>8.1490059843288183</v>
      </c>
      <c r="F79" s="226">
        <f>Dat_02!D78</f>
        <v>41.704179443866899</v>
      </c>
      <c r="G79" s="226">
        <f>Dat_02!E78</f>
        <v>8.1490059843288183</v>
      </c>
      <c r="I79" s="227">
        <f>Dat_02!G78</f>
        <v>41.704179443866899</v>
      </c>
      <c r="J79" s="233" t="str">
        <f>IF(Dat_02!H78=0,"",Dat_02!H78)</f>
        <v/>
      </c>
    </row>
    <row r="80" spans="2:10">
      <c r="B80" s="224"/>
      <c r="C80" s="225">
        <f>Dat_02!B79</f>
        <v>44850</v>
      </c>
      <c r="D80" s="224"/>
      <c r="E80" s="226">
        <f>Dat_02!C79</f>
        <v>9.3695336443297492</v>
      </c>
      <c r="F80" s="226">
        <f>Dat_02!D79</f>
        <v>41.704179443866899</v>
      </c>
      <c r="G80" s="226">
        <f>Dat_02!E79</f>
        <v>9.3695336443297492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44851</v>
      </c>
      <c r="D81" s="224"/>
      <c r="E81" s="226">
        <f>Dat_02!C80</f>
        <v>13.885516124329747</v>
      </c>
      <c r="F81" s="226">
        <f>Dat_02!D80</f>
        <v>41.704179443866899</v>
      </c>
      <c r="G81" s="226">
        <f>Dat_02!E80</f>
        <v>13.885516124329747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44852</v>
      </c>
      <c r="D82" s="224"/>
      <c r="E82" s="226">
        <f>Dat_02!C81</f>
        <v>13.979799504328817</v>
      </c>
      <c r="F82" s="226">
        <f>Dat_02!D81</f>
        <v>41.704179443866899</v>
      </c>
      <c r="G82" s="226">
        <f>Dat_02!E81</f>
        <v>13.979799504328817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44853</v>
      </c>
      <c r="D83" s="224"/>
      <c r="E83" s="226">
        <f>Dat_02!C82</f>
        <v>36.042525623746585</v>
      </c>
      <c r="F83" s="226">
        <f>Dat_02!D82</f>
        <v>41.704179443866899</v>
      </c>
      <c r="G83" s="226">
        <f>Dat_02!E82</f>
        <v>36.042525623746585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44854</v>
      </c>
      <c r="D84" s="224"/>
      <c r="E84" s="226">
        <f>Dat_02!C83</f>
        <v>41.862411023747526</v>
      </c>
      <c r="F84" s="226">
        <f>Dat_02!D83</f>
        <v>41.704179443866899</v>
      </c>
      <c r="G84" s="226">
        <f>Dat_02!E83</f>
        <v>41.704179443866899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44855</v>
      </c>
      <c r="D85" s="224"/>
      <c r="E85" s="226">
        <f>Dat_02!C84</f>
        <v>48.232235227746592</v>
      </c>
      <c r="F85" s="226">
        <f>Dat_02!D84</f>
        <v>41.704179443866899</v>
      </c>
      <c r="G85" s="226">
        <f>Dat_02!E84</f>
        <v>41.704179443866899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44856</v>
      </c>
      <c r="D86" s="224"/>
      <c r="E86" s="226">
        <f>Dat_02!C85</f>
        <v>42.953111683746592</v>
      </c>
      <c r="F86" s="226">
        <f>Dat_02!D85</f>
        <v>41.704179443866899</v>
      </c>
      <c r="G86" s="226">
        <f>Dat_02!E85</f>
        <v>41.704179443866899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44857</v>
      </c>
      <c r="D87" s="224"/>
      <c r="E87" s="226">
        <f>Dat_02!C86</f>
        <v>43.362609591746583</v>
      </c>
      <c r="F87" s="226">
        <f>Dat_02!D86</f>
        <v>41.704179443866899</v>
      </c>
      <c r="G87" s="226">
        <f>Dat_02!E86</f>
        <v>41.704179443866899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44858</v>
      </c>
      <c r="D88" s="224"/>
      <c r="E88" s="226">
        <f>Dat_02!C87</f>
        <v>55.478940703746588</v>
      </c>
      <c r="F88" s="226">
        <f>Dat_02!D87</f>
        <v>41.704179443866899</v>
      </c>
      <c r="G88" s="226">
        <f>Dat_02!E87</f>
        <v>41.704179443866899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44859</v>
      </c>
      <c r="D89" s="224"/>
      <c r="E89" s="226">
        <f>Dat_02!C88</f>
        <v>44.782790679745652</v>
      </c>
      <c r="F89" s="226">
        <f>Dat_02!D88</f>
        <v>41.704179443866899</v>
      </c>
      <c r="G89" s="226">
        <f>Dat_02!E88</f>
        <v>41.704179443866899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44860</v>
      </c>
      <c r="D90" s="224"/>
      <c r="E90" s="226">
        <f>Dat_02!C89</f>
        <v>65.213771026325347</v>
      </c>
      <c r="F90" s="226">
        <f>Dat_02!D89</f>
        <v>41.704179443866899</v>
      </c>
      <c r="G90" s="226">
        <f>Dat_02!E89</f>
        <v>41.704179443866899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44861</v>
      </c>
      <c r="D91" s="224"/>
      <c r="E91" s="226">
        <f>Dat_02!C90</f>
        <v>50.209895595325349</v>
      </c>
      <c r="F91" s="226">
        <f>Dat_02!D90</f>
        <v>41.704179443866899</v>
      </c>
      <c r="G91" s="226">
        <f>Dat_02!E90</f>
        <v>41.704179443866899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44862</v>
      </c>
      <c r="D92" s="224"/>
      <c r="E92" s="226">
        <f>Dat_02!C91</f>
        <v>53.048136565324413</v>
      </c>
      <c r="F92" s="226">
        <f>Dat_02!D91</f>
        <v>41.704179443866899</v>
      </c>
      <c r="G92" s="226">
        <f>Dat_02!E91</f>
        <v>41.704179443866899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44863</v>
      </c>
      <c r="D93" s="224"/>
      <c r="E93" s="226">
        <f>Dat_02!C92</f>
        <v>54.221547558325341</v>
      </c>
      <c r="F93" s="226">
        <f>Dat_02!D92</f>
        <v>41.704179443866899</v>
      </c>
      <c r="G93" s="226">
        <f>Dat_02!E92</f>
        <v>41.704179443866899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44864</v>
      </c>
      <c r="D94" s="224"/>
      <c r="E94" s="226">
        <f>Dat_02!C93</f>
        <v>56.44741686632441</v>
      </c>
      <c r="F94" s="226">
        <f>Dat_02!D93</f>
        <v>41.704179443866899</v>
      </c>
      <c r="G94" s="226">
        <f>Dat_02!E93</f>
        <v>41.704179443866899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44865</v>
      </c>
      <c r="D95" s="224"/>
      <c r="E95" s="226">
        <f>Dat_02!C94</f>
        <v>56.191996070324414</v>
      </c>
      <c r="F95" s="226">
        <f>Dat_02!D94</f>
        <v>41.704179443866899</v>
      </c>
      <c r="G95" s="226">
        <f>Dat_02!E94</f>
        <v>41.704179443866899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187</v>
      </c>
      <c r="C96" s="225">
        <f>Dat_02!B95</f>
        <v>44866</v>
      </c>
      <c r="D96" s="224"/>
      <c r="E96" s="226">
        <f>Dat_02!C95</f>
        <v>55.130181238325342</v>
      </c>
      <c r="F96" s="226">
        <f>Dat_02!D95</f>
        <v>83.437278222405467</v>
      </c>
      <c r="G96" s="226">
        <f>Dat_02!E95</f>
        <v>55.130181238325342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44867</v>
      </c>
      <c r="D97" s="224"/>
      <c r="E97" s="226">
        <f>Dat_02!C96</f>
        <v>48.506123542046467</v>
      </c>
      <c r="F97" s="226">
        <f>Dat_02!D96</f>
        <v>83.437278222405467</v>
      </c>
      <c r="G97" s="226">
        <f>Dat_02!E96</f>
        <v>48.506123542046467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44868</v>
      </c>
      <c r="D98" s="224"/>
      <c r="E98" s="226">
        <f>Dat_02!C97</f>
        <v>49.718320378047402</v>
      </c>
      <c r="F98" s="226">
        <f>Dat_02!D97</f>
        <v>83.437278222405467</v>
      </c>
      <c r="G98" s="226">
        <f>Dat_02!E97</f>
        <v>49.718320378047402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44869</v>
      </c>
      <c r="D99" s="224"/>
      <c r="E99" s="226">
        <f>Dat_02!C98</f>
        <v>46.650063326046464</v>
      </c>
      <c r="F99" s="226">
        <f>Dat_02!D98</f>
        <v>83.437278222405467</v>
      </c>
      <c r="G99" s="226">
        <f>Dat_02!E98</f>
        <v>46.650063326046464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44870</v>
      </c>
      <c r="D100" s="224"/>
      <c r="E100" s="226">
        <f>Dat_02!C99</f>
        <v>40.67551791804739</v>
      </c>
      <c r="F100" s="226">
        <f>Dat_02!D99</f>
        <v>83.437278222405467</v>
      </c>
      <c r="G100" s="226">
        <f>Dat_02!E99</f>
        <v>40.67551791804739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44871</v>
      </c>
      <c r="D101" s="224"/>
      <c r="E101" s="226">
        <f>Dat_02!C100</f>
        <v>40.382972262046458</v>
      </c>
      <c r="F101" s="226">
        <f>Dat_02!D100</f>
        <v>83.437278222405467</v>
      </c>
      <c r="G101" s="226">
        <f>Dat_02!E100</f>
        <v>40.382972262046458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44872</v>
      </c>
      <c r="D102" s="224"/>
      <c r="E102" s="226">
        <f>Dat_02!C101</f>
        <v>48.894716262047396</v>
      </c>
      <c r="F102" s="226">
        <f>Dat_02!D101</f>
        <v>83.437278222405467</v>
      </c>
      <c r="G102" s="226">
        <f>Dat_02!E101</f>
        <v>48.894716262047396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44873</v>
      </c>
      <c r="D103" s="224"/>
      <c r="E103" s="226">
        <f>Dat_02!C102</f>
        <v>44.898839198047398</v>
      </c>
      <c r="F103" s="226">
        <f>Dat_02!D102</f>
        <v>83.437278222405467</v>
      </c>
      <c r="G103" s="226">
        <f>Dat_02!E102</f>
        <v>44.898839198047398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44874</v>
      </c>
      <c r="D104" s="224"/>
      <c r="E104" s="226">
        <f>Dat_02!C103</f>
        <v>40.248126950567581</v>
      </c>
      <c r="F104" s="226">
        <f>Dat_02!D103</f>
        <v>83.437278222405467</v>
      </c>
      <c r="G104" s="226">
        <f>Dat_02!E103</f>
        <v>40.248126950567581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44875</v>
      </c>
      <c r="D105" s="224"/>
      <c r="E105" s="226">
        <f>Dat_02!C104</f>
        <v>42.249594190569447</v>
      </c>
      <c r="F105" s="226">
        <f>Dat_02!D104</f>
        <v>83.437278222405467</v>
      </c>
      <c r="G105" s="226">
        <f>Dat_02!E104</f>
        <v>42.249594190569447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44876</v>
      </c>
      <c r="D106" s="224"/>
      <c r="E106" s="226">
        <f>Dat_02!C105</f>
        <v>35.319905954567588</v>
      </c>
      <c r="F106" s="226">
        <f>Dat_02!D105</f>
        <v>83.437278222405467</v>
      </c>
      <c r="G106" s="226">
        <f>Dat_02!E105</f>
        <v>35.319905954567588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44877</v>
      </c>
      <c r="D107" s="224"/>
      <c r="E107" s="226">
        <f>Dat_02!C106</f>
        <v>33.268927706570381</v>
      </c>
      <c r="F107" s="226">
        <f>Dat_02!D106</f>
        <v>83.437278222405467</v>
      </c>
      <c r="G107" s="226">
        <f>Dat_02!E106</f>
        <v>33.268927706570381</v>
      </c>
      <c r="I107" s="227">
        <f>Dat_02!G106</f>
        <v>0</v>
      </c>
      <c r="J107" s="233" t="str">
        <f>IF(Dat_02!H106=0,"",Dat_02!H106)</f>
        <v/>
      </c>
    </row>
    <row r="108" spans="2:10">
      <c r="B108" s="224"/>
      <c r="C108" s="225">
        <f>Dat_02!B107</f>
        <v>44878</v>
      </c>
      <c r="D108" s="224"/>
      <c r="E108" s="226">
        <f>Dat_02!C107</f>
        <v>36.046191154565719</v>
      </c>
      <c r="F108" s="226">
        <f>Dat_02!D107</f>
        <v>83.437278222405467</v>
      </c>
      <c r="G108" s="226">
        <f>Dat_02!E107</f>
        <v>36.046191154565719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44879</v>
      </c>
      <c r="D109" s="224"/>
      <c r="E109" s="226">
        <f>Dat_02!C108</f>
        <v>40.401686802569451</v>
      </c>
      <c r="F109" s="226">
        <f>Dat_02!D108</f>
        <v>83.437278222405467</v>
      </c>
      <c r="G109" s="226">
        <f>Dat_02!E108</f>
        <v>40.401686802569451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44880</v>
      </c>
      <c r="D110" s="224"/>
      <c r="E110" s="226">
        <f>Dat_02!C109</f>
        <v>36.647924542569449</v>
      </c>
      <c r="F110" s="226">
        <f>Dat_02!D109</f>
        <v>83.437278222405467</v>
      </c>
      <c r="G110" s="226">
        <f>Dat_02!E109</f>
        <v>36.647924542569449</v>
      </c>
      <c r="I110" s="227">
        <f>Dat_02!G109</f>
        <v>83.437278222405467</v>
      </c>
      <c r="J110" s="233" t="str">
        <f>IF(Dat_02!H109=0,"",Dat_02!H109)</f>
        <v/>
      </c>
    </row>
    <row r="111" spans="2:10">
      <c r="B111" s="224"/>
      <c r="C111" s="225">
        <f>Dat_02!B110</f>
        <v>44881</v>
      </c>
      <c r="D111" s="224"/>
      <c r="E111" s="226">
        <f>Dat_02!C110</f>
        <v>50.92107846073597</v>
      </c>
      <c r="F111" s="226">
        <f>Dat_02!D110</f>
        <v>83.437278222405467</v>
      </c>
      <c r="G111" s="226">
        <f>Dat_02!E110</f>
        <v>50.92107846073597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44882</v>
      </c>
      <c r="D112" s="224"/>
      <c r="E112" s="226">
        <f>Dat_02!C111</f>
        <v>54.079362809736899</v>
      </c>
      <c r="F112" s="226">
        <f>Dat_02!D111</f>
        <v>83.437278222405467</v>
      </c>
      <c r="G112" s="226">
        <f>Dat_02!E111</f>
        <v>54.079362809736899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44883</v>
      </c>
      <c r="D113" s="224"/>
      <c r="E113" s="226">
        <f>Dat_02!C112</f>
        <v>62.311454867738767</v>
      </c>
      <c r="F113" s="226">
        <f>Dat_02!D112</f>
        <v>83.437278222405467</v>
      </c>
      <c r="G113" s="226">
        <f>Dat_02!E112</f>
        <v>62.311454867738767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44884</v>
      </c>
      <c r="D114" s="224"/>
      <c r="E114" s="226">
        <f>Dat_02!C113</f>
        <v>54.486124876736902</v>
      </c>
      <c r="F114" s="226">
        <f>Dat_02!D113</f>
        <v>83.437278222405467</v>
      </c>
      <c r="G114" s="226">
        <f>Dat_02!E113</f>
        <v>54.486124876736902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44885</v>
      </c>
      <c r="D115" s="224"/>
      <c r="E115" s="226">
        <f>Dat_02!C114</f>
        <v>53.590608580737836</v>
      </c>
      <c r="F115" s="226">
        <f>Dat_02!D114</f>
        <v>83.437278222405467</v>
      </c>
      <c r="G115" s="226">
        <f>Dat_02!E114</f>
        <v>53.590608580737836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44886</v>
      </c>
      <c r="D116" s="224"/>
      <c r="E116" s="226">
        <f>Dat_02!C115</f>
        <v>62.19546324073783</v>
      </c>
      <c r="F116" s="226">
        <f>Dat_02!D115</f>
        <v>83.437278222405467</v>
      </c>
      <c r="G116" s="226">
        <f>Dat_02!E115</f>
        <v>62.19546324073783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44887</v>
      </c>
      <c r="D117" s="224"/>
      <c r="E117" s="226">
        <f>Dat_02!C116</f>
        <v>73.662484316736894</v>
      </c>
      <c r="F117" s="226">
        <f>Dat_02!D116</f>
        <v>83.437278222405467</v>
      </c>
      <c r="G117" s="226">
        <f>Dat_02!E116</f>
        <v>73.662484316736894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44888</v>
      </c>
      <c r="D118" s="224"/>
      <c r="E118" s="226">
        <f>Dat_02!C117</f>
        <v>133.01293763312782</v>
      </c>
      <c r="F118" s="226">
        <f>Dat_02!D117</f>
        <v>83.437278222405467</v>
      </c>
      <c r="G118" s="226">
        <f>Dat_02!E117</f>
        <v>83.437278222405467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44889</v>
      </c>
      <c r="D119" s="224"/>
      <c r="E119" s="226">
        <f>Dat_02!C118</f>
        <v>146.37909403312969</v>
      </c>
      <c r="F119" s="226">
        <f>Dat_02!D118</f>
        <v>83.437278222405467</v>
      </c>
      <c r="G119" s="226">
        <f>Dat_02!E118</f>
        <v>83.437278222405467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44890</v>
      </c>
      <c r="D120" s="224"/>
      <c r="E120" s="226">
        <f>Dat_02!C119</f>
        <v>139.10208684112686</v>
      </c>
      <c r="F120" s="226">
        <f>Dat_02!D119</f>
        <v>83.437278222405467</v>
      </c>
      <c r="G120" s="226">
        <f>Dat_02!E119</f>
        <v>83.437278222405467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44891</v>
      </c>
      <c r="D121" s="224"/>
      <c r="E121" s="226">
        <f>Dat_02!C120</f>
        <v>145.09204238912872</v>
      </c>
      <c r="F121" s="226">
        <f>Dat_02!D120</f>
        <v>83.437278222405467</v>
      </c>
      <c r="G121" s="226">
        <f>Dat_02!E120</f>
        <v>83.437278222405467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44892</v>
      </c>
      <c r="D122" s="224"/>
      <c r="E122" s="226">
        <f>Dat_02!C121</f>
        <v>137.68673816912781</v>
      </c>
      <c r="F122" s="226">
        <f>Dat_02!D121</f>
        <v>83.437278222405467</v>
      </c>
      <c r="G122" s="226">
        <f>Dat_02!E121</f>
        <v>83.437278222405467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44893</v>
      </c>
      <c r="D123" s="224"/>
      <c r="E123" s="226">
        <f>Dat_02!C122</f>
        <v>124.79451112512781</v>
      </c>
      <c r="F123" s="226">
        <f>Dat_02!D122</f>
        <v>83.437278222405467</v>
      </c>
      <c r="G123" s="226">
        <f>Dat_02!E122</f>
        <v>83.437278222405467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44894</v>
      </c>
      <c r="D124" s="224"/>
      <c r="E124" s="226">
        <f>Dat_02!C123</f>
        <v>157.05292319312778</v>
      </c>
      <c r="F124" s="226">
        <f>Dat_02!D123</f>
        <v>83.437278222405467</v>
      </c>
      <c r="G124" s="226">
        <f>Dat_02!E123</f>
        <v>83.437278222405467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44895</v>
      </c>
      <c r="D125" s="224"/>
      <c r="E125" s="226">
        <f>Dat_02!C124</f>
        <v>78.135611493811084</v>
      </c>
      <c r="F125" s="226">
        <f>Dat_02!D124</f>
        <v>83.437278222405467</v>
      </c>
      <c r="G125" s="226">
        <f>Dat_02!E124</f>
        <v>78.135611493811084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44896</v>
      </c>
      <c r="D126" s="224"/>
      <c r="E126" s="226">
        <f>Dat_02!C125</f>
        <v>70.928567722812019</v>
      </c>
      <c r="F126" s="226">
        <f>Dat_02!D125</f>
        <v>108.10243370537623</v>
      </c>
      <c r="G126" s="226">
        <f>Dat_02!E125</f>
        <v>70.928567722812019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188</v>
      </c>
      <c r="C127" s="225">
        <f>Dat_02!B126</f>
        <v>44897</v>
      </c>
      <c r="D127" s="224"/>
      <c r="E127" s="226">
        <f>Dat_02!C126</f>
        <v>76.552537708811087</v>
      </c>
      <c r="F127" s="226">
        <f>Dat_02!D126</f>
        <v>108.10243370537623</v>
      </c>
      <c r="G127" s="226">
        <f>Dat_02!E126</f>
        <v>76.552537708811087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44898</v>
      </c>
      <c r="D128" s="224"/>
      <c r="E128" s="226">
        <f>Dat_02!C127</f>
        <v>79.19663666181016</v>
      </c>
      <c r="F128" s="226">
        <f>Dat_02!D127</f>
        <v>108.10243370537623</v>
      </c>
      <c r="G128" s="226">
        <f>Dat_02!E127</f>
        <v>79.19663666181016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44899</v>
      </c>
      <c r="D129" s="224"/>
      <c r="E129" s="226">
        <f>Dat_02!C128</f>
        <v>77.386342661811085</v>
      </c>
      <c r="F129" s="226">
        <f>Dat_02!D128</f>
        <v>108.10243370537623</v>
      </c>
      <c r="G129" s="226">
        <f>Dat_02!E128</f>
        <v>77.386342661811085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44900</v>
      </c>
      <c r="D130" s="224"/>
      <c r="E130" s="226">
        <f>Dat_02!C129</f>
        <v>74.9116890218111</v>
      </c>
      <c r="F130" s="226">
        <f>Dat_02!D129</f>
        <v>108.10243370537623</v>
      </c>
      <c r="G130" s="226">
        <f>Dat_02!E129</f>
        <v>74.9116890218111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44901</v>
      </c>
      <c r="D131" s="224"/>
      <c r="E131" s="226">
        <f>Dat_02!C130</f>
        <v>73.992880701812012</v>
      </c>
      <c r="F131" s="226">
        <f>Dat_02!D130</f>
        <v>108.10243370537623</v>
      </c>
      <c r="G131" s="226">
        <f>Dat_02!E130</f>
        <v>73.992880701812012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44902</v>
      </c>
      <c r="D132" s="224"/>
      <c r="E132" s="226">
        <f>Dat_02!C131</f>
        <v>83.487556462748103</v>
      </c>
      <c r="F132" s="226">
        <f>Dat_02!D131</f>
        <v>108.10243370537623</v>
      </c>
      <c r="G132" s="226">
        <f>Dat_02!E131</f>
        <v>83.487556462748103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44903</v>
      </c>
      <c r="D133" s="224"/>
      <c r="E133" s="226">
        <f>Dat_02!C132</f>
        <v>78.386562502751829</v>
      </c>
      <c r="F133" s="226">
        <f>Dat_02!D132</f>
        <v>108.10243370537623</v>
      </c>
      <c r="G133" s="226">
        <f>Dat_02!E132</f>
        <v>78.386562502751829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44904</v>
      </c>
      <c r="D134" s="224"/>
      <c r="E134" s="226">
        <f>Dat_02!C133</f>
        <v>81.364727742749963</v>
      </c>
      <c r="F134" s="226">
        <f>Dat_02!D133</f>
        <v>108.10243370537623</v>
      </c>
      <c r="G134" s="226">
        <f>Dat_02!E133</f>
        <v>81.364727742749963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44905</v>
      </c>
      <c r="D135" s="224"/>
      <c r="E135" s="226">
        <f>Dat_02!C134</f>
        <v>65.846046131749958</v>
      </c>
      <c r="F135" s="226">
        <f>Dat_02!D134</f>
        <v>108.10243370537623</v>
      </c>
      <c r="G135" s="226">
        <f>Dat_02!E134</f>
        <v>65.846046131749958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44906</v>
      </c>
      <c r="D136" s="224"/>
      <c r="E136" s="226">
        <f>Dat_02!C135</f>
        <v>67.880276181749039</v>
      </c>
      <c r="F136" s="226">
        <f>Dat_02!D135</f>
        <v>108.10243370537623</v>
      </c>
      <c r="G136" s="226">
        <f>Dat_02!E135</f>
        <v>67.880276181749039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44907</v>
      </c>
      <c r="D137" s="224"/>
      <c r="E137" s="226">
        <f>Dat_02!C136</f>
        <v>74.291155034749977</v>
      </c>
      <c r="F137" s="226">
        <f>Dat_02!D136</f>
        <v>108.10243370537623</v>
      </c>
      <c r="G137" s="226">
        <f>Dat_02!E136</f>
        <v>74.291155034749977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44908</v>
      </c>
      <c r="D138" s="224"/>
      <c r="E138" s="226">
        <f>Dat_02!C137</f>
        <v>101.93849131074995</v>
      </c>
      <c r="F138" s="226">
        <f>Dat_02!D137</f>
        <v>108.10243370537623</v>
      </c>
      <c r="G138" s="226">
        <f>Dat_02!E137</f>
        <v>101.93849131074995</v>
      </c>
      <c r="I138" s="227">
        <f>Dat_02!G137</f>
        <v>0</v>
      </c>
      <c r="J138" s="233" t="str">
        <f>IF(Dat_02!H137=0,"",Dat_02!H137)</f>
        <v/>
      </c>
    </row>
    <row r="139" spans="2:10">
      <c r="B139" s="224"/>
      <c r="C139" s="225">
        <f>Dat_02!B138</f>
        <v>44909</v>
      </c>
      <c r="D139" s="224"/>
      <c r="E139" s="226">
        <f>Dat_02!C138</f>
        <v>289.97392061030251</v>
      </c>
      <c r="F139" s="226">
        <f>Dat_02!D138</f>
        <v>108.10243370537623</v>
      </c>
      <c r="G139" s="226">
        <f>Dat_02!E138</f>
        <v>108.10243370537623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44910</v>
      </c>
      <c r="D140" s="224"/>
      <c r="E140" s="226">
        <f>Dat_02!C139</f>
        <v>284.73792954630437</v>
      </c>
      <c r="F140" s="226">
        <f>Dat_02!D139</f>
        <v>108.10243370537623</v>
      </c>
      <c r="G140" s="226">
        <f>Dat_02!E139</f>
        <v>108.10243370537623</v>
      </c>
      <c r="I140" s="227">
        <f>Dat_02!G139</f>
        <v>108.10243370537623</v>
      </c>
      <c r="J140" s="233" t="str">
        <f>IF(Dat_02!H139=0,"",Dat_02!H139)</f>
        <v/>
      </c>
    </row>
    <row r="141" spans="2:10">
      <c r="B141" s="224"/>
      <c r="C141" s="225">
        <f>Dat_02!B140</f>
        <v>44911</v>
      </c>
      <c r="D141" s="224"/>
      <c r="E141" s="226">
        <f>Dat_02!C140</f>
        <v>307.97685631430346</v>
      </c>
      <c r="F141" s="226">
        <f>Dat_02!D140</f>
        <v>108.10243370537623</v>
      </c>
      <c r="G141" s="226">
        <f>Dat_02!E140</f>
        <v>108.10243370537623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44912</v>
      </c>
      <c r="D142" s="224"/>
      <c r="E142" s="226">
        <f>Dat_02!C141</f>
        <v>302.26623228230346</v>
      </c>
      <c r="F142" s="226">
        <f>Dat_02!D141</f>
        <v>108.10243370537623</v>
      </c>
      <c r="G142" s="226">
        <f>Dat_02!E141</f>
        <v>108.10243370537623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44913</v>
      </c>
      <c r="D143" s="224"/>
      <c r="E143" s="226">
        <f>Dat_02!C142</f>
        <v>247.9712209903025</v>
      </c>
      <c r="F143" s="226">
        <f>Dat_02!D142</f>
        <v>108.10243370537623</v>
      </c>
      <c r="G143" s="226">
        <f>Dat_02!E142</f>
        <v>108.10243370537623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44914</v>
      </c>
      <c r="D144" s="224"/>
      <c r="E144" s="226">
        <f>Dat_02!C143</f>
        <v>269.60022292630441</v>
      </c>
      <c r="F144" s="226">
        <f>Dat_02!D143</f>
        <v>108.10243370537623</v>
      </c>
      <c r="G144" s="226">
        <f>Dat_02!E143</f>
        <v>108.10243370537623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44915</v>
      </c>
      <c r="D145" s="224"/>
      <c r="E145" s="226">
        <f>Dat_02!C144</f>
        <v>283.5932388583044</v>
      </c>
      <c r="F145" s="226">
        <f>Dat_02!D144</f>
        <v>108.10243370537623</v>
      </c>
      <c r="G145" s="226">
        <f>Dat_02!E144</f>
        <v>108.10243370537623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44916</v>
      </c>
      <c r="D146" s="224"/>
      <c r="E146" s="226">
        <f>Dat_02!C145</f>
        <v>216.41231130322751</v>
      </c>
      <c r="F146" s="226">
        <f>Dat_02!D145</f>
        <v>108.10243370537623</v>
      </c>
      <c r="G146" s="226">
        <f>Dat_02!E145</f>
        <v>108.10243370537623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44917</v>
      </c>
      <c r="D147" s="224"/>
      <c r="E147" s="226">
        <f>Dat_02!C146</f>
        <v>231.06819202322563</v>
      </c>
      <c r="F147" s="226">
        <f>Dat_02!D146</f>
        <v>108.10243370537623</v>
      </c>
      <c r="G147" s="226">
        <f>Dat_02!E146</f>
        <v>108.10243370537623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44918</v>
      </c>
      <c r="D148" s="224"/>
      <c r="E148" s="226">
        <f>Dat_02!C147</f>
        <v>208.50973759122655</v>
      </c>
      <c r="F148" s="226">
        <f>Dat_02!D147</f>
        <v>108.10243370537623</v>
      </c>
      <c r="G148" s="226">
        <f>Dat_02!E147</f>
        <v>108.10243370537623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44919</v>
      </c>
      <c r="D149" s="224"/>
      <c r="E149" s="226">
        <f>Dat_02!C148</f>
        <v>181.46844320322654</v>
      </c>
      <c r="F149" s="226">
        <f>Dat_02!D148</f>
        <v>108.10243370537623</v>
      </c>
      <c r="G149" s="226">
        <f>Dat_02!E148</f>
        <v>108.10243370537623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44920</v>
      </c>
      <c r="D150" s="224"/>
      <c r="E150" s="226">
        <f>Dat_02!C149</f>
        <v>167.11491751522655</v>
      </c>
      <c r="F150" s="226">
        <f>Dat_02!D149</f>
        <v>108.10243370537623</v>
      </c>
      <c r="G150" s="226">
        <f>Dat_02!E149</f>
        <v>108.10243370537623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44921</v>
      </c>
      <c r="D151" s="224"/>
      <c r="E151" s="226">
        <f>Dat_02!C150</f>
        <v>204.13234757522562</v>
      </c>
      <c r="F151" s="226">
        <f>Dat_02!D150</f>
        <v>108.10243370537623</v>
      </c>
      <c r="G151" s="226">
        <f>Dat_02!E150</f>
        <v>108.10243370537623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44922</v>
      </c>
      <c r="D152" s="224"/>
      <c r="E152" s="226">
        <f>Dat_02!C151</f>
        <v>234.34795938322748</v>
      </c>
      <c r="F152" s="226">
        <f>Dat_02!D151</f>
        <v>108.10243370537623</v>
      </c>
      <c r="G152" s="226">
        <f>Dat_02!E151</f>
        <v>108.10243370537623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44923</v>
      </c>
      <c r="D153" s="224"/>
      <c r="E153" s="226">
        <f>Dat_02!C152</f>
        <v>193.8002134387624</v>
      </c>
      <c r="F153" s="226">
        <f>Dat_02!D152</f>
        <v>108.10243370537623</v>
      </c>
      <c r="G153" s="226">
        <f>Dat_02!E152</f>
        <v>108.10243370537623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44924</v>
      </c>
      <c r="D154" s="224"/>
      <c r="E154" s="226">
        <f>Dat_02!C153</f>
        <v>196.19100491875963</v>
      </c>
      <c r="F154" s="226">
        <f>Dat_02!D153</f>
        <v>108.10243370537623</v>
      </c>
      <c r="G154" s="226">
        <f>Dat_02!E153</f>
        <v>108.10243370537623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44925</v>
      </c>
      <c r="D155" s="224"/>
      <c r="E155" s="226">
        <f>Dat_02!C154</f>
        <v>181.06590471476241</v>
      </c>
      <c r="F155" s="226">
        <f>Dat_02!D154</f>
        <v>108.10243370537623</v>
      </c>
      <c r="G155" s="226">
        <f>Dat_02!E154</f>
        <v>108.10243370537623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44926</v>
      </c>
      <c r="D156" s="224"/>
      <c r="E156" s="226">
        <f>Dat_02!C155</f>
        <v>181.0535762667615</v>
      </c>
      <c r="F156" s="226">
        <f>Dat_02!D155</f>
        <v>108.10243370537623</v>
      </c>
      <c r="G156" s="226">
        <f>Dat_02!E155</f>
        <v>108.10243370537623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189</v>
      </c>
      <c r="C157" s="225">
        <f>Dat_02!B156</f>
        <v>44927</v>
      </c>
      <c r="D157" s="224"/>
      <c r="E157" s="226">
        <f>Dat_02!C156</f>
        <v>184.75735599076242</v>
      </c>
      <c r="F157" s="226">
        <f>Dat_02!D156</f>
        <v>119.44455644829111</v>
      </c>
      <c r="G157" s="226">
        <f>Dat_02!E156</f>
        <v>119.44455644829111</v>
      </c>
      <c r="I157" s="227">
        <f>Dat_02!G156</f>
        <v>0</v>
      </c>
      <c r="J157" s="233">
        <f>IF(Dat_02!H156=0,"",Dat_02!H156)</f>
        <v>2023</v>
      </c>
    </row>
    <row r="158" spans="2:10">
      <c r="B158" s="224"/>
      <c r="C158" s="225">
        <f>Dat_02!B157</f>
        <v>44928</v>
      </c>
      <c r="D158" s="224"/>
      <c r="E158" s="226">
        <f>Dat_02!C157</f>
        <v>244.67985851076057</v>
      </c>
      <c r="F158" s="226">
        <f>Dat_02!D157</f>
        <v>119.44455644829111</v>
      </c>
      <c r="G158" s="226">
        <f>Dat_02!E157</f>
        <v>119.44455644829111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44929</v>
      </c>
      <c r="D159" s="224"/>
      <c r="E159" s="226">
        <f>Dat_02!C158</f>
        <v>261.87291061476151</v>
      </c>
      <c r="F159" s="226">
        <f>Dat_02!D158</f>
        <v>119.44455644829111</v>
      </c>
      <c r="G159" s="226">
        <f>Dat_02!E158</f>
        <v>119.44455644829111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44930</v>
      </c>
      <c r="D160" s="224"/>
      <c r="E160" s="226">
        <f>Dat_02!C159</f>
        <v>209.71860584719701</v>
      </c>
      <c r="F160" s="226">
        <f>Dat_02!D159</f>
        <v>119.44455644829111</v>
      </c>
      <c r="G160" s="226">
        <f>Dat_02!E159</f>
        <v>119.44455644829111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44931</v>
      </c>
      <c r="D161" s="224"/>
      <c r="E161" s="226">
        <f>Dat_02!C160</f>
        <v>214.68212655219702</v>
      </c>
      <c r="F161" s="226">
        <f>Dat_02!D160</f>
        <v>119.44455644829111</v>
      </c>
      <c r="G161" s="226">
        <f>Dat_02!E160</f>
        <v>119.44455644829111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44932</v>
      </c>
      <c r="D162" s="224"/>
      <c r="E162" s="226">
        <f>Dat_02!C161</f>
        <v>202.65080127619512</v>
      </c>
      <c r="F162" s="226">
        <f>Dat_02!D161</f>
        <v>119.44455644829111</v>
      </c>
      <c r="G162" s="226">
        <f>Dat_02!E161</f>
        <v>119.44455644829111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44933</v>
      </c>
      <c r="D163" s="224"/>
      <c r="E163" s="226">
        <f>Dat_02!C162</f>
        <v>146.04670680019515</v>
      </c>
      <c r="F163" s="226">
        <f>Dat_02!D162</f>
        <v>119.44455644829111</v>
      </c>
      <c r="G163" s="226">
        <f>Dat_02!E162</f>
        <v>119.44455644829111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44934</v>
      </c>
      <c r="D164" s="224"/>
      <c r="E164" s="226">
        <f>Dat_02!C163</f>
        <v>152.47383951619699</v>
      </c>
      <c r="F164" s="226">
        <f>Dat_02!D163</f>
        <v>119.44455644829111</v>
      </c>
      <c r="G164" s="226">
        <f>Dat_02!E163</f>
        <v>119.44455644829111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44935</v>
      </c>
      <c r="D165" s="224"/>
      <c r="E165" s="226">
        <f>Dat_02!C164</f>
        <v>173.76520320419701</v>
      </c>
      <c r="F165" s="226">
        <f>Dat_02!D164</f>
        <v>119.44455644829111</v>
      </c>
      <c r="G165" s="226">
        <f>Dat_02!E164</f>
        <v>119.44455644829111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44936</v>
      </c>
      <c r="D166" s="224"/>
      <c r="E166" s="226">
        <f>Dat_02!C165</f>
        <v>220.39382234819513</v>
      </c>
      <c r="F166" s="226">
        <f>Dat_02!D165</f>
        <v>119.44455644829111</v>
      </c>
      <c r="G166" s="226">
        <f>Dat_02!E165</f>
        <v>119.44455644829111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44937</v>
      </c>
      <c r="D167" s="224"/>
      <c r="E167" s="226">
        <f>Dat_02!C166</f>
        <v>192.80566395746041</v>
      </c>
      <c r="F167" s="226">
        <f>Dat_02!D166</f>
        <v>119.44455644829111</v>
      </c>
      <c r="G167" s="226">
        <f>Dat_02!E166</f>
        <v>119.44455644829111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44938</v>
      </c>
      <c r="D168" s="224"/>
      <c r="E168" s="226">
        <f>Dat_02!C167</f>
        <v>204.73352045346039</v>
      </c>
      <c r="F168" s="226">
        <f>Dat_02!D167</f>
        <v>119.44455644829111</v>
      </c>
      <c r="G168" s="226">
        <f>Dat_02!E167</f>
        <v>119.44455644829111</v>
      </c>
      <c r="I168" s="227">
        <f>Dat_02!G167</f>
        <v>0</v>
      </c>
      <c r="J168" s="233" t="str">
        <f>IF(Dat_02!H167=0,"",Dat_02!H167)</f>
        <v/>
      </c>
    </row>
    <row r="169" spans="2:10">
      <c r="B169" s="224"/>
      <c r="C169" s="225">
        <f>Dat_02!B168</f>
        <v>44939</v>
      </c>
      <c r="D169" s="224"/>
      <c r="E169" s="226">
        <f>Dat_02!C168</f>
        <v>208.52852887346043</v>
      </c>
      <c r="F169" s="226">
        <f>Dat_02!D168</f>
        <v>119.44455644829111</v>
      </c>
      <c r="G169" s="226">
        <f>Dat_02!E168</f>
        <v>119.44455644829111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44940</v>
      </c>
      <c r="D170" s="224"/>
      <c r="E170" s="226">
        <f>Dat_02!C169</f>
        <v>185.32112553746228</v>
      </c>
      <c r="F170" s="226">
        <f>Dat_02!D169</f>
        <v>119.44455644829111</v>
      </c>
      <c r="G170" s="226">
        <f>Dat_02!E169</f>
        <v>119.44455644829111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44941</v>
      </c>
      <c r="D171" s="224"/>
      <c r="E171" s="226">
        <f>Dat_02!C170</f>
        <v>125.24761058545855</v>
      </c>
      <c r="F171" s="226">
        <f>Dat_02!D170</f>
        <v>119.44455644829111</v>
      </c>
      <c r="G171" s="226">
        <f>Dat_02!E170</f>
        <v>119.44455644829111</v>
      </c>
      <c r="I171" s="227">
        <f>Dat_02!G170</f>
        <v>119.44455644829111</v>
      </c>
      <c r="J171" s="233" t="str">
        <f>IF(Dat_02!H170=0,"",Dat_02!H170)</f>
        <v/>
      </c>
    </row>
    <row r="172" spans="2:10">
      <c r="B172" s="224"/>
      <c r="C172" s="225">
        <f>Dat_02!B171</f>
        <v>44942</v>
      </c>
      <c r="D172" s="224"/>
      <c r="E172" s="226">
        <f>Dat_02!C171</f>
        <v>143.21331817346228</v>
      </c>
      <c r="F172" s="226">
        <f>Dat_02!D171</f>
        <v>119.44455644829111</v>
      </c>
      <c r="G172" s="226">
        <f>Dat_02!E171</f>
        <v>119.44455644829111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44943</v>
      </c>
      <c r="D173" s="224"/>
      <c r="E173" s="226">
        <f>Dat_02!C172</f>
        <v>139.81863649845857</v>
      </c>
      <c r="F173" s="226">
        <f>Dat_02!D172</f>
        <v>119.44455644829111</v>
      </c>
      <c r="G173" s="226">
        <f>Dat_02!E172</f>
        <v>119.44455644829111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44944</v>
      </c>
      <c r="D174" s="224"/>
      <c r="E174" s="226">
        <f>Dat_02!C173</f>
        <v>210.31799327556047</v>
      </c>
      <c r="F174" s="226">
        <f>Dat_02!D173</f>
        <v>119.44455644829111</v>
      </c>
      <c r="G174" s="226">
        <f>Dat_02!E173</f>
        <v>119.44455644829111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44945</v>
      </c>
      <c r="D175" s="224"/>
      <c r="E175" s="226">
        <f>Dat_02!C174</f>
        <v>212.85371273355861</v>
      </c>
      <c r="F175" s="226">
        <f>Dat_02!D174</f>
        <v>119.44455644829111</v>
      </c>
      <c r="G175" s="226">
        <f>Dat_02!E174</f>
        <v>119.44455644829111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44946</v>
      </c>
      <c r="D176" s="224"/>
      <c r="E176" s="226">
        <f>Dat_02!C175</f>
        <v>233.69651104555675</v>
      </c>
      <c r="F176" s="226">
        <f>Dat_02!D175</f>
        <v>119.44455644829111</v>
      </c>
      <c r="G176" s="226">
        <f>Dat_02!E175</f>
        <v>119.44455644829111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44947</v>
      </c>
      <c r="D177" s="224"/>
      <c r="E177" s="226">
        <f>Dat_02!C176</f>
        <v>216.74085348956049</v>
      </c>
      <c r="F177" s="226">
        <f>Dat_02!D176</f>
        <v>119.44455644829111</v>
      </c>
      <c r="G177" s="226">
        <f>Dat_02!E176</f>
        <v>119.44455644829111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44948</v>
      </c>
      <c r="D178" s="224"/>
      <c r="E178" s="226">
        <f>Dat_02!C177</f>
        <v>209.38934882955857</v>
      </c>
      <c r="F178" s="226">
        <f>Dat_02!D177</f>
        <v>119.44455644829111</v>
      </c>
      <c r="G178" s="226">
        <f>Dat_02!E177</f>
        <v>119.44455644829111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44949</v>
      </c>
      <c r="D179" s="224"/>
      <c r="E179" s="226">
        <f>Dat_02!C178</f>
        <v>236.63857497755674</v>
      </c>
      <c r="F179" s="226">
        <f>Dat_02!D178</f>
        <v>119.44455644829111</v>
      </c>
      <c r="G179" s="226">
        <f>Dat_02!E178</f>
        <v>119.44455644829111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44950</v>
      </c>
      <c r="D180" s="224"/>
      <c r="E180" s="226">
        <f>Dat_02!C179</f>
        <v>265.77015223356045</v>
      </c>
      <c r="F180" s="226">
        <f>Dat_02!D179</f>
        <v>119.44455644829111</v>
      </c>
      <c r="G180" s="226">
        <f>Dat_02!E179</f>
        <v>119.44455644829111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44951</v>
      </c>
      <c r="D181" s="224"/>
      <c r="E181" s="226">
        <f>Dat_02!C180</f>
        <v>175.43269650291603</v>
      </c>
      <c r="F181" s="226">
        <f>Dat_02!D180</f>
        <v>119.44455644829111</v>
      </c>
      <c r="G181" s="226">
        <f>Dat_02!E180</f>
        <v>119.44455644829111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44952</v>
      </c>
      <c r="D182" s="224"/>
      <c r="E182" s="226">
        <f>Dat_02!C181</f>
        <v>171.15210955092161</v>
      </c>
      <c r="F182" s="226">
        <f>Dat_02!D181</f>
        <v>119.44455644829111</v>
      </c>
      <c r="G182" s="226">
        <f>Dat_02!E181</f>
        <v>119.44455644829111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44953</v>
      </c>
      <c r="D183" s="224"/>
      <c r="E183" s="226">
        <f>Dat_02!C182</f>
        <v>152.50442946691788</v>
      </c>
      <c r="F183" s="226">
        <f>Dat_02!D182</f>
        <v>119.44455644829111</v>
      </c>
      <c r="G183" s="226">
        <f>Dat_02!E182</f>
        <v>119.44455644829111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44954</v>
      </c>
      <c r="D184" s="224"/>
      <c r="E184" s="226">
        <f>Dat_02!C183</f>
        <v>118.75098253891976</v>
      </c>
      <c r="F184" s="226">
        <f>Dat_02!D183</f>
        <v>119.44455644829111</v>
      </c>
      <c r="G184" s="226">
        <f>Dat_02!E183</f>
        <v>118.75098253891976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44955</v>
      </c>
      <c r="D185" s="224"/>
      <c r="E185" s="226">
        <f>Dat_02!C184</f>
        <v>117.44109541892162</v>
      </c>
      <c r="F185" s="226">
        <f>Dat_02!D184</f>
        <v>119.44455644829111</v>
      </c>
      <c r="G185" s="226">
        <f>Dat_02!E184</f>
        <v>117.44109541892162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44956</v>
      </c>
      <c r="D186" s="224"/>
      <c r="E186" s="226">
        <f>Dat_02!C185</f>
        <v>167.47841404691789</v>
      </c>
      <c r="F186" s="226">
        <f>Dat_02!D185</f>
        <v>119.44455644829111</v>
      </c>
      <c r="G186" s="226">
        <f>Dat_02!E185</f>
        <v>119.44455644829111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44957</v>
      </c>
      <c r="D187" s="224"/>
      <c r="E187" s="226">
        <f>Dat_02!C186</f>
        <v>157.44045010691602</v>
      </c>
      <c r="F187" s="226">
        <f>Dat_02!D186</f>
        <v>119.44455644829111</v>
      </c>
      <c r="G187" s="226">
        <f>Dat_02!E186</f>
        <v>119.44455644829111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190</v>
      </c>
      <c r="C188" s="225">
        <f>Dat_02!B187</f>
        <v>44958</v>
      </c>
      <c r="D188" s="224"/>
      <c r="E188" s="226">
        <f>Dat_02!C187</f>
        <v>109.69644377138364</v>
      </c>
      <c r="F188" s="226">
        <f>Dat_02!D187</f>
        <v>127.90897946252304</v>
      </c>
      <c r="G188" s="226">
        <f>Dat_02!E187</f>
        <v>109.69644377138364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44959</v>
      </c>
      <c r="D189" s="224"/>
      <c r="E189" s="226">
        <f>Dat_02!C188</f>
        <v>110.93907483538176</v>
      </c>
      <c r="F189" s="226">
        <f>Dat_02!D188</f>
        <v>127.90897946252304</v>
      </c>
      <c r="G189" s="226">
        <f>Dat_02!E188</f>
        <v>110.93907483538176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44960</v>
      </c>
      <c r="D190" s="224"/>
      <c r="E190" s="226">
        <f>Dat_02!C189</f>
        <v>115.45928817137805</v>
      </c>
      <c r="F190" s="226">
        <f>Dat_02!D189</f>
        <v>127.90897946252304</v>
      </c>
      <c r="G190" s="226">
        <f>Dat_02!E189</f>
        <v>115.45928817137805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44961</v>
      </c>
      <c r="D191" s="224"/>
      <c r="E191" s="226">
        <f>Dat_02!C190</f>
        <v>67.379530903383639</v>
      </c>
      <c r="F191" s="226">
        <f>Dat_02!D190</f>
        <v>127.90897946252304</v>
      </c>
      <c r="G191" s="226">
        <f>Dat_02!E190</f>
        <v>67.379530903383639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44962</v>
      </c>
      <c r="D192" s="224"/>
      <c r="E192" s="226">
        <f>Dat_02!C191</f>
        <v>35.286046567381774</v>
      </c>
      <c r="F192" s="226">
        <f>Dat_02!D191</f>
        <v>127.90897946252304</v>
      </c>
      <c r="G192" s="226">
        <f>Dat_02!E191</f>
        <v>35.286046567381774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44963</v>
      </c>
      <c r="D193" s="224"/>
      <c r="E193" s="226">
        <f>Dat_02!C192</f>
        <v>54.936889847379902</v>
      </c>
      <c r="F193" s="226">
        <f>Dat_02!D192</f>
        <v>127.90897946252304</v>
      </c>
      <c r="G193" s="226">
        <f>Dat_02!E192</f>
        <v>54.936889847379902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44964</v>
      </c>
      <c r="D194" s="224"/>
      <c r="E194" s="226">
        <f>Dat_02!C193</f>
        <v>98.663010611379917</v>
      </c>
      <c r="F194" s="226">
        <f>Dat_02!D193</f>
        <v>127.90897946252304</v>
      </c>
      <c r="G194" s="226">
        <f>Dat_02!E193</f>
        <v>98.663010611379917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44965</v>
      </c>
      <c r="D195" s="224"/>
      <c r="E195" s="226">
        <f>Dat_02!C194</f>
        <v>105.74671553278</v>
      </c>
      <c r="F195" s="226">
        <f>Dat_02!D194</f>
        <v>127.90897946252304</v>
      </c>
      <c r="G195" s="226">
        <f>Dat_02!E194</f>
        <v>105.74671553278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44966</v>
      </c>
      <c r="D196" s="224"/>
      <c r="E196" s="226">
        <f>Dat_02!C195</f>
        <v>90.159075136778128</v>
      </c>
      <c r="F196" s="226">
        <f>Dat_02!D195</f>
        <v>127.90897946252304</v>
      </c>
      <c r="G196" s="226">
        <f>Dat_02!E195</f>
        <v>90.159075136778128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44967</v>
      </c>
      <c r="D197" s="224"/>
      <c r="E197" s="226">
        <f>Dat_02!C196</f>
        <v>92.669122980778141</v>
      </c>
      <c r="F197" s="226">
        <f>Dat_02!D196</f>
        <v>127.90897946252304</v>
      </c>
      <c r="G197" s="226">
        <f>Dat_02!E196</f>
        <v>92.669122980778141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44968</v>
      </c>
      <c r="D198" s="224"/>
      <c r="E198" s="226">
        <f>Dat_02!C197</f>
        <v>63.645498124776275</v>
      </c>
      <c r="F198" s="226">
        <f>Dat_02!D197</f>
        <v>127.90897946252304</v>
      </c>
      <c r="G198" s="226">
        <f>Dat_02!E197</f>
        <v>63.645498124776275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44969</v>
      </c>
      <c r="D199" s="224"/>
      <c r="E199" s="226">
        <f>Dat_02!C198</f>
        <v>58.624108388780002</v>
      </c>
      <c r="F199" s="226">
        <f>Dat_02!D198</f>
        <v>127.90897946252304</v>
      </c>
      <c r="G199" s="226">
        <f>Dat_02!E198</f>
        <v>58.624108388780002</v>
      </c>
      <c r="I199" s="227">
        <f>Dat_02!G198</f>
        <v>0</v>
      </c>
      <c r="J199" s="233" t="str">
        <f>IF(Dat_02!H198=0,"",Dat_02!H198)</f>
        <v/>
      </c>
    </row>
    <row r="200" spans="2:10">
      <c r="B200" s="224"/>
      <c r="C200" s="225">
        <f>Dat_02!B199</f>
        <v>44970</v>
      </c>
      <c r="D200" s="224"/>
      <c r="E200" s="226">
        <f>Dat_02!C199</f>
        <v>73.806724304778143</v>
      </c>
      <c r="F200" s="226">
        <f>Dat_02!D199</f>
        <v>127.90897946252304</v>
      </c>
      <c r="G200" s="226">
        <f>Dat_02!E199</f>
        <v>73.806724304778143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44971</v>
      </c>
      <c r="D201" s="224"/>
      <c r="E201" s="226">
        <f>Dat_02!C200</f>
        <v>62.580834532776279</v>
      </c>
      <c r="F201" s="226">
        <f>Dat_02!D200</f>
        <v>127.90897946252304</v>
      </c>
      <c r="G201" s="226">
        <f>Dat_02!E200</f>
        <v>62.580834532776279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44972</v>
      </c>
      <c r="D202" s="224"/>
      <c r="E202" s="226">
        <f>Dat_02!C201</f>
        <v>73.77204675838793</v>
      </c>
      <c r="F202" s="226">
        <f>Dat_02!D201</f>
        <v>127.90897946252304</v>
      </c>
      <c r="G202" s="226">
        <f>Dat_02!E201</f>
        <v>73.77204675838793</v>
      </c>
      <c r="I202" s="227">
        <f>Dat_02!G201</f>
        <v>127.90897946252304</v>
      </c>
      <c r="J202" s="233" t="str">
        <f>IF(Dat_02!H201=0,"",Dat_02!H201)</f>
        <v/>
      </c>
    </row>
    <row r="203" spans="2:10">
      <c r="B203" s="224"/>
      <c r="C203" s="225">
        <f>Dat_02!B202</f>
        <v>44973</v>
      </c>
      <c r="D203" s="224"/>
      <c r="E203" s="226">
        <f>Dat_02!C202</f>
        <v>76.179004566387931</v>
      </c>
      <c r="F203" s="226">
        <f>Dat_02!D202</f>
        <v>127.90897946252304</v>
      </c>
      <c r="G203" s="226">
        <f>Dat_02!E202</f>
        <v>76.179004566387931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44974</v>
      </c>
      <c r="D204" s="224"/>
      <c r="E204" s="226">
        <f>Dat_02!C203</f>
        <v>60.705458206387938</v>
      </c>
      <c r="F204" s="226">
        <f>Dat_02!D203</f>
        <v>127.90897946252304</v>
      </c>
      <c r="G204" s="226">
        <f>Dat_02!E203</f>
        <v>60.705458206387938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44975</v>
      </c>
      <c r="D205" s="224"/>
      <c r="E205" s="226">
        <f>Dat_02!C204</f>
        <v>55.492423114384202</v>
      </c>
      <c r="F205" s="226">
        <f>Dat_02!D204</f>
        <v>127.90897946252304</v>
      </c>
      <c r="G205" s="226">
        <f>Dat_02!E204</f>
        <v>55.492423114384202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44976</v>
      </c>
      <c r="D206" s="224"/>
      <c r="E206" s="226">
        <f>Dat_02!C205</f>
        <v>47.155717002386076</v>
      </c>
      <c r="F206" s="226">
        <f>Dat_02!D205</f>
        <v>127.90897946252304</v>
      </c>
      <c r="G206" s="226">
        <f>Dat_02!E205</f>
        <v>47.155717002386076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44977</v>
      </c>
      <c r="D207" s="224"/>
      <c r="E207" s="226">
        <f>Dat_02!C206</f>
        <v>55.316829946389802</v>
      </c>
      <c r="F207" s="226">
        <f>Dat_02!D206</f>
        <v>127.90897946252304</v>
      </c>
      <c r="G207" s="226">
        <f>Dat_02!E206</f>
        <v>55.316829946389802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44978</v>
      </c>
      <c r="D208" s="224"/>
      <c r="E208" s="226">
        <f>Dat_02!C207</f>
        <v>69.958321530386073</v>
      </c>
      <c r="F208" s="226">
        <f>Dat_02!D207</f>
        <v>127.90897946252304</v>
      </c>
      <c r="G208" s="226">
        <f>Dat_02!E207</f>
        <v>69.958321530386073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44979</v>
      </c>
      <c r="D209" s="224"/>
      <c r="E209" s="226">
        <f>Dat_02!C208</f>
        <v>79.308118382491884</v>
      </c>
      <c r="F209" s="226">
        <f>Dat_02!D208</f>
        <v>127.90897946252304</v>
      </c>
      <c r="G209" s="226">
        <f>Dat_02!E208</f>
        <v>79.308118382491884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44980</v>
      </c>
      <c r="D210" s="224"/>
      <c r="E210" s="226">
        <f>Dat_02!C209</f>
        <v>71.608538294493741</v>
      </c>
      <c r="F210" s="226">
        <f>Dat_02!D209</f>
        <v>127.90897946252304</v>
      </c>
      <c r="G210" s="226">
        <f>Dat_02!E209</f>
        <v>71.608538294493741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44981</v>
      </c>
      <c r="D211" s="224"/>
      <c r="E211" s="226">
        <f>Dat_02!C210</f>
        <v>87.803712022493741</v>
      </c>
      <c r="F211" s="226">
        <f>Dat_02!D210</f>
        <v>127.90897946252304</v>
      </c>
      <c r="G211" s="226">
        <f>Dat_02!E210</f>
        <v>87.803712022493741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44982</v>
      </c>
      <c r="D212" s="224"/>
      <c r="E212" s="226">
        <f>Dat_02!C211</f>
        <v>79.125568238490018</v>
      </c>
      <c r="F212" s="226">
        <f>Dat_02!D211</f>
        <v>127.90897946252304</v>
      </c>
      <c r="G212" s="226">
        <f>Dat_02!E211</f>
        <v>79.125568238490018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44983</v>
      </c>
      <c r="D213" s="224"/>
      <c r="E213" s="226">
        <f>Dat_02!C212</f>
        <v>40.344502714493743</v>
      </c>
      <c r="F213" s="226">
        <f>Dat_02!D212</f>
        <v>127.90897946252304</v>
      </c>
      <c r="G213" s="226">
        <f>Dat_02!E212</f>
        <v>40.344502714493743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44984</v>
      </c>
      <c r="D214" s="224"/>
      <c r="E214" s="226">
        <f>Dat_02!C213</f>
        <v>42.078752766493743</v>
      </c>
      <c r="F214" s="226">
        <f>Dat_02!D213</f>
        <v>127.90897946252304</v>
      </c>
      <c r="G214" s="226">
        <f>Dat_02!E213</f>
        <v>42.078752766493743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44985</v>
      </c>
      <c r="D215" s="224"/>
      <c r="E215" s="226">
        <f>Dat_02!C214</f>
        <v>59.996479074493742</v>
      </c>
      <c r="F215" s="226">
        <f>Dat_02!D214</f>
        <v>127.90897946252304</v>
      </c>
      <c r="G215" s="226">
        <f>Dat_02!E214</f>
        <v>59.996479074493742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44986</v>
      </c>
      <c r="D216" s="224"/>
      <c r="E216" s="226">
        <f>Dat_02!C215</f>
        <v>64.10523624068739</v>
      </c>
      <c r="F216" s="226">
        <f>Dat_02!D215</f>
        <v>128.18908398701601</v>
      </c>
      <c r="G216" s="226">
        <f>Dat_02!E215</f>
        <v>64.10523624068739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44987</v>
      </c>
      <c r="D217" s="224"/>
      <c r="E217" s="226">
        <f>Dat_02!C216</f>
        <v>65.83015458468553</v>
      </c>
      <c r="F217" s="226">
        <f>Dat_02!D216</f>
        <v>128.18908398701601</v>
      </c>
      <c r="G217" s="226">
        <f>Dat_02!E216</f>
        <v>65.83015458468553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191</v>
      </c>
      <c r="C218" s="225">
        <f>Dat_02!B217</f>
        <v>44988</v>
      </c>
      <c r="D218" s="224"/>
      <c r="E218" s="226">
        <f>Dat_02!C217</f>
        <v>63.859525172687398</v>
      </c>
      <c r="F218" s="226">
        <f>Dat_02!D217</f>
        <v>128.18908398701601</v>
      </c>
      <c r="G218" s="226">
        <f>Dat_02!E217</f>
        <v>63.859525172687398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44989</v>
      </c>
      <c r="D219" s="224"/>
      <c r="E219" s="226">
        <f>Dat_02!C218</f>
        <v>68.86496240868739</v>
      </c>
      <c r="F219" s="226">
        <f>Dat_02!D218</f>
        <v>128.18908398701601</v>
      </c>
      <c r="G219" s="226">
        <f>Dat_02!E218</f>
        <v>68.86496240868739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44990</v>
      </c>
      <c r="D220" s="224"/>
      <c r="E220" s="226">
        <f>Dat_02!C219</f>
        <v>73.302184176687405</v>
      </c>
      <c r="F220" s="226">
        <f>Dat_02!D219</f>
        <v>128.18908398701601</v>
      </c>
      <c r="G220" s="226">
        <f>Dat_02!E219</f>
        <v>73.302184176687405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44991</v>
      </c>
      <c r="D221" s="224"/>
      <c r="E221" s="226">
        <f>Dat_02!C220</f>
        <v>65.163631980683675</v>
      </c>
      <c r="F221" s="226">
        <f>Dat_02!D220</f>
        <v>128.18908398701601</v>
      </c>
      <c r="G221" s="226">
        <f>Dat_02!E220</f>
        <v>65.163631980683675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44992</v>
      </c>
      <c r="D222" s="224"/>
      <c r="E222" s="226">
        <f>Dat_02!C221</f>
        <v>29.740005709689257</v>
      </c>
      <c r="F222" s="226">
        <f>Dat_02!D221</f>
        <v>128.18908398701601</v>
      </c>
      <c r="G222" s="226">
        <f>Dat_02!E221</f>
        <v>29.740005709689257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44993</v>
      </c>
      <c r="D223" s="224"/>
      <c r="E223" s="226">
        <f>Dat_02!C222</f>
        <v>84.36723091823626</v>
      </c>
      <c r="F223" s="226">
        <f>Dat_02!D222</f>
        <v>128.18908398701601</v>
      </c>
      <c r="G223" s="226">
        <f>Dat_02!E222</f>
        <v>84.36723091823626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44994</v>
      </c>
      <c r="D224" s="224"/>
      <c r="E224" s="226">
        <f>Dat_02!C223</f>
        <v>81.922153380236267</v>
      </c>
      <c r="F224" s="226">
        <f>Dat_02!D223</f>
        <v>128.18908398701601</v>
      </c>
      <c r="G224" s="226">
        <f>Dat_02!E223</f>
        <v>81.922153380236267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44995</v>
      </c>
      <c r="D225" s="224"/>
      <c r="E225" s="226">
        <f>Dat_02!C224</f>
        <v>75.499652818238133</v>
      </c>
      <c r="F225" s="226">
        <f>Dat_02!D224</f>
        <v>128.18908398701601</v>
      </c>
      <c r="G225" s="226">
        <f>Dat_02!E224</f>
        <v>75.499652818238133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44996</v>
      </c>
      <c r="D226" s="224"/>
      <c r="E226" s="226">
        <f>Dat_02!C225</f>
        <v>73.835660547238135</v>
      </c>
      <c r="F226" s="226">
        <f>Dat_02!D225</f>
        <v>128.18908398701601</v>
      </c>
      <c r="G226" s="226">
        <f>Dat_02!E225</f>
        <v>73.835660547238135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44997</v>
      </c>
      <c r="D227" s="224"/>
      <c r="E227" s="226">
        <f>Dat_02!C226</f>
        <v>92.418126339236281</v>
      </c>
      <c r="F227" s="226">
        <f>Dat_02!D226</f>
        <v>128.18908398701601</v>
      </c>
      <c r="G227" s="226">
        <f>Dat_02!E226</f>
        <v>92.418126339236281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44998</v>
      </c>
      <c r="D228" s="224"/>
      <c r="E228" s="226">
        <f>Dat_02!C227</f>
        <v>82.977678331234401</v>
      </c>
      <c r="F228" s="226">
        <f>Dat_02!D227</f>
        <v>128.18908398701601</v>
      </c>
      <c r="G228" s="226">
        <f>Dat_02!E227</f>
        <v>82.977678331234401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44999</v>
      </c>
      <c r="D229" s="224"/>
      <c r="E229" s="226">
        <f>Dat_02!C228</f>
        <v>92.246185647236274</v>
      </c>
      <c r="F229" s="226">
        <f>Dat_02!D228</f>
        <v>128.18908398701601</v>
      </c>
      <c r="G229" s="226">
        <f>Dat_02!E228</f>
        <v>92.246185647236274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45000</v>
      </c>
      <c r="D230" s="224"/>
      <c r="E230" s="226">
        <f>Dat_02!C229</f>
        <v>124.45874304481936</v>
      </c>
      <c r="F230" s="226">
        <f>Dat_02!D229</f>
        <v>128.18908398701601</v>
      </c>
      <c r="G230" s="226">
        <f>Dat_02!E229</f>
        <v>124.45874304481936</v>
      </c>
      <c r="I230" s="227">
        <f>Dat_02!G229</f>
        <v>128.18908398701601</v>
      </c>
      <c r="J230" s="233" t="str">
        <f>IF(Dat_02!H229=0,"",Dat_02!H229)</f>
        <v/>
      </c>
    </row>
    <row r="231" spans="2:10">
      <c r="B231" s="224"/>
      <c r="C231" s="225">
        <f>Dat_02!B230</f>
        <v>45001</v>
      </c>
      <c r="D231" s="224"/>
      <c r="E231" s="226">
        <f>Dat_02!C230</f>
        <v>96.08210055681937</v>
      </c>
      <c r="F231" s="226">
        <f>Dat_02!D230</f>
        <v>128.18908398701601</v>
      </c>
      <c r="G231" s="226">
        <f>Dat_02!E230</f>
        <v>96.08210055681937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45002</v>
      </c>
      <c r="D232" s="224"/>
      <c r="E232" s="226">
        <f>Dat_02!C231</f>
        <v>91.725363812819353</v>
      </c>
      <c r="F232" s="226">
        <f>Dat_02!D231</f>
        <v>128.18908398701601</v>
      </c>
      <c r="G232" s="226">
        <f>Dat_02!E231</f>
        <v>91.725363812819353</v>
      </c>
      <c r="I232" s="227">
        <f>Dat_02!G231</f>
        <v>0</v>
      </c>
      <c r="J232" s="233" t="str">
        <f>IF(Dat_02!H231=0,"",Dat_02!H231)</f>
        <v/>
      </c>
    </row>
    <row r="233" spans="2:10">
      <c r="B233" s="224"/>
      <c r="C233" s="225">
        <f>Dat_02!B232</f>
        <v>45003</v>
      </c>
      <c r="D233" s="224"/>
      <c r="E233" s="226">
        <f>Dat_02!C232</f>
        <v>103.30339391681936</v>
      </c>
      <c r="F233" s="226">
        <f>Dat_02!D232</f>
        <v>128.18908398701601</v>
      </c>
      <c r="G233" s="226">
        <f>Dat_02!E232</f>
        <v>103.30339391681936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45004</v>
      </c>
      <c r="D234" s="224"/>
      <c r="E234" s="226">
        <f>Dat_02!C233</f>
        <v>95.547195064821224</v>
      </c>
      <c r="F234" s="226">
        <f>Dat_02!D233</f>
        <v>128.18908398701601</v>
      </c>
      <c r="G234" s="226">
        <f>Dat_02!E233</f>
        <v>95.547195064821224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45005</v>
      </c>
      <c r="D235" s="224"/>
      <c r="E235" s="226">
        <f>Dat_02!C234</f>
        <v>113.42181727281749</v>
      </c>
      <c r="F235" s="226">
        <f>Dat_02!D234</f>
        <v>128.18908398701601</v>
      </c>
      <c r="G235" s="226">
        <f>Dat_02!E234</f>
        <v>113.42181727281749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45006</v>
      </c>
      <c r="D236" s="224"/>
      <c r="E236" s="226">
        <f>Dat_02!C235</f>
        <v>112.91716830081937</v>
      </c>
      <c r="F236" s="226">
        <f>Dat_02!D235</f>
        <v>128.18908398701601</v>
      </c>
      <c r="G236" s="226">
        <f>Dat_02!E235</f>
        <v>112.91716830081937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45007</v>
      </c>
      <c r="D237" s="224"/>
      <c r="E237" s="226">
        <f>Dat_02!C236</f>
        <v>85.710857835179567</v>
      </c>
      <c r="F237" s="226">
        <f>Dat_02!D236</f>
        <v>128.18908398701601</v>
      </c>
      <c r="G237" s="226">
        <f>Dat_02!E236</f>
        <v>85.710857835179567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45008</v>
      </c>
      <c r="D238" s="224"/>
      <c r="E238" s="226">
        <f>Dat_02!C237</f>
        <v>75.546131003183305</v>
      </c>
      <c r="F238" s="226">
        <f>Dat_02!D237</f>
        <v>128.18908398701601</v>
      </c>
      <c r="G238" s="226">
        <f>Dat_02!E237</f>
        <v>75.546131003183305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45009</v>
      </c>
      <c r="D239" s="224"/>
      <c r="E239" s="226">
        <f>Dat_02!C238</f>
        <v>72.836720667177715</v>
      </c>
      <c r="F239" s="226">
        <f>Dat_02!D238</f>
        <v>128.18908398701601</v>
      </c>
      <c r="G239" s="226">
        <f>Dat_02!E238</f>
        <v>72.836720667177715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45010</v>
      </c>
      <c r="D240" s="224"/>
      <c r="E240" s="226">
        <f>Dat_02!C239</f>
        <v>62.203547844181436</v>
      </c>
      <c r="F240" s="226">
        <f>Dat_02!D239</f>
        <v>128.18908398701601</v>
      </c>
      <c r="G240" s="226">
        <f>Dat_02!E239</f>
        <v>62.203547844181436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45011</v>
      </c>
      <c r="D241" s="224"/>
      <c r="E241" s="226">
        <f>Dat_02!C240</f>
        <v>48.055249123179571</v>
      </c>
      <c r="F241" s="226">
        <f>Dat_02!D240</f>
        <v>128.18908398701601</v>
      </c>
      <c r="G241" s="226">
        <f>Dat_02!E240</f>
        <v>48.055249123179571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45012</v>
      </c>
      <c r="D242" s="224"/>
      <c r="E242" s="226">
        <f>Dat_02!C241</f>
        <v>85.30980674318144</v>
      </c>
      <c r="F242" s="226">
        <f>Dat_02!D241</f>
        <v>128.18908398701601</v>
      </c>
      <c r="G242" s="226">
        <f>Dat_02!E241</f>
        <v>85.30980674318144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45013</v>
      </c>
      <c r="D243" s="224"/>
      <c r="E243" s="226">
        <f>Dat_02!C242</f>
        <v>98.447594666181445</v>
      </c>
      <c r="F243" s="226">
        <f>Dat_02!D242</f>
        <v>128.18908398701601</v>
      </c>
      <c r="G243" s="226">
        <f>Dat_02!E242</f>
        <v>98.447594666181445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45014</v>
      </c>
      <c r="D244" s="224"/>
      <c r="E244" s="226">
        <f>Dat_02!C243</f>
        <v>64.740996202706128</v>
      </c>
      <c r="F244" s="226">
        <f>Dat_02!D243</f>
        <v>128.18908398701601</v>
      </c>
      <c r="G244" s="226">
        <f>Dat_02!E243</f>
        <v>64.740996202706128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45015</v>
      </c>
      <c r="D245" s="224"/>
      <c r="E245" s="226">
        <f>Dat_02!C244</f>
        <v>59.034043382707992</v>
      </c>
      <c r="F245" s="226">
        <f>Dat_02!D244</f>
        <v>128.18908398701601</v>
      </c>
      <c r="G245" s="226">
        <f>Dat_02!E244</f>
        <v>59.034043382707992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45016</v>
      </c>
      <c r="D246" s="224"/>
      <c r="E246" s="226">
        <f>Dat_02!C245</f>
        <v>53.334923355709854</v>
      </c>
      <c r="F246" s="226">
        <f>Dat_02!D245</f>
        <v>128.18908398701601</v>
      </c>
      <c r="G246" s="226">
        <f>Dat_02!E245</f>
        <v>53.334923355709854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45017</v>
      </c>
      <c r="D247" s="224"/>
      <c r="E247" s="226">
        <f>Dat_02!C246</f>
        <v>42.505969209706137</v>
      </c>
      <c r="F247" s="226">
        <f>Dat_02!D246</f>
        <v>125.90182729691037</v>
      </c>
      <c r="G247" s="226">
        <f>Dat_02!E246</f>
        <v>42.505969209706137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45018</v>
      </c>
      <c r="D248" s="224"/>
      <c r="E248" s="226">
        <f>Dat_02!C247</f>
        <v>36.476638470707989</v>
      </c>
      <c r="F248" s="226">
        <f>Dat_02!D247</f>
        <v>125.90182729691037</v>
      </c>
      <c r="G248" s="226">
        <f>Dat_02!E247</f>
        <v>36.476638470707989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184</v>
      </c>
      <c r="C249" s="225">
        <f>Dat_02!B248</f>
        <v>45019</v>
      </c>
      <c r="D249" s="224"/>
      <c r="E249" s="226">
        <f>Dat_02!C248</f>
        <v>71.611008515707994</v>
      </c>
      <c r="F249" s="226">
        <f>Dat_02!D248</f>
        <v>125.90182729691037</v>
      </c>
      <c r="G249" s="226">
        <f>Dat_02!E248</f>
        <v>71.611008515707994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45020</v>
      </c>
      <c r="D250" s="224"/>
      <c r="E250" s="226">
        <f>Dat_02!C249</f>
        <v>57.266473254709851</v>
      </c>
      <c r="F250" s="226">
        <f>Dat_02!D249</f>
        <v>125.90182729691037</v>
      </c>
      <c r="G250" s="226">
        <f>Dat_02!E249</f>
        <v>57.266473254709851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45021</v>
      </c>
      <c r="D251" s="224"/>
      <c r="E251" s="226">
        <f>Dat_02!C250</f>
        <v>64.603759284221596</v>
      </c>
      <c r="F251" s="226">
        <f>Dat_02!D250</f>
        <v>125.90182729691037</v>
      </c>
      <c r="G251" s="226">
        <f>Dat_02!E250</f>
        <v>64.603759284221596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45022</v>
      </c>
      <c r="D252" s="224"/>
      <c r="E252" s="226">
        <f>Dat_02!C251</f>
        <v>46.726079355221593</v>
      </c>
      <c r="F252" s="226">
        <f>Dat_02!D251</f>
        <v>125.90182729691037</v>
      </c>
      <c r="G252" s="226">
        <f>Dat_02!E251</f>
        <v>46.726079355221593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45023</v>
      </c>
      <c r="D253" s="224"/>
      <c r="E253" s="226">
        <f>Dat_02!C252</f>
        <v>37.478633657221593</v>
      </c>
      <c r="F253" s="226">
        <f>Dat_02!D252</f>
        <v>125.90182729691037</v>
      </c>
      <c r="G253" s="226">
        <f>Dat_02!E252</f>
        <v>37.478633657221593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45024</v>
      </c>
      <c r="D254" s="224"/>
      <c r="E254" s="226">
        <f>Dat_02!C253</f>
        <v>46.020135151223457</v>
      </c>
      <c r="F254" s="226">
        <f>Dat_02!D253</f>
        <v>125.90182729691037</v>
      </c>
      <c r="G254" s="226">
        <f>Dat_02!E253</f>
        <v>46.020135151223457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45025</v>
      </c>
      <c r="D255" s="224"/>
      <c r="E255" s="226">
        <f>Dat_02!C254</f>
        <v>35.09948877622346</v>
      </c>
      <c r="F255" s="226">
        <f>Dat_02!D254</f>
        <v>125.90182729691037</v>
      </c>
      <c r="G255" s="226">
        <f>Dat_02!E254</f>
        <v>35.09948877622346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45026</v>
      </c>
      <c r="D256" s="224"/>
      <c r="E256" s="226">
        <f>Dat_02!C255</f>
        <v>30.006190424221597</v>
      </c>
      <c r="F256" s="226">
        <f>Dat_02!D255</f>
        <v>125.90182729691037</v>
      </c>
      <c r="G256" s="226">
        <f>Dat_02!E255</f>
        <v>30.006190424221597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45027</v>
      </c>
      <c r="D257" s="224"/>
      <c r="E257" s="226">
        <f>Dat_02!C256</f>
        <v>50.323072453221599</v>
      </c>
      <c r="F257" s="226">
        <f>Dat_02!D256</f>
        <v>125.90182729691037</v>
      </c>
      <c r="G257" s="226">
        <f>Dat_02!E256</f>
        <v>50.323072453221599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45028</v>
      </c>
      <c r="D258" s="224"/>
      <c r="E258" s="226">
        <f>Dat_02!C257</f>
        <v>26.623062863002275</v>
      </c>
      <c r="F258" s="226">
        <f>Dat_02!D257</f>
        <v>125.90182729691037</v>
      </c>
      <c r="G258" s="226">
        <f>Dat_02!E257</f>
        <v>26.623062863002275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45029</v>
      </c>
      <c r="D259" s="224"/>
      <c r="E259" s="226">
        <f>Dat_02!C258</f>
        <v>33.466141938004135</v>
      </c>
      <c r="F259" s="226">
        <f>Dat_02!D258</f>
        <v>125.90182729691037</v>
      </c>
      <c r="G259" s="226">
        <f>Dat_02!E258</f>
        <v>33.466141938004135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45030</v>
      </c>
      <c r="D260" s="224"/>
      <c r="E260" s="226">
        <f>Dat_02!C259</f>
        <v>32.08791668300227</v>
      </c>
      <c r="F260" s="226">
        <f>Dat_02!D259</f>
        <v>125.90182729691037</v>
      </c>
      <c r="G260" s="226">
        <f>Dat_02!E259</f>
        <v>32.08791668300227</v>
      </c>
      <c r="I260" s="227">
        <f>Dat_02!G259</f>
        <v>0</v>
      </c>
      <c r="J260" s="233" t="str">
        <f>IF(Dat_02!H259=0,"",Dat_02!H259)</f>
        <v/>
      </c>
    </row>
    <row r="261" spans="2:10">
      <c r="B261" s="224"/>
      <c r="C261" s="225">
        <f>Dat_02!B260</f>
        <v>45031</v>
      </c>
      <c r="D261" s="224"/>
      <c r="E261" s="226">
        <f>Dat_02!C260</f>
        <v>26.979737495002272</v>
      </c>
      <c r="F261" s="226">
        <f>Dat_02!D260</f>
        <v>125.90182729691037</v>
      </c>
      <c r="G261" s="226">
        <f>Dat_02!E260</f>
        <v>26.979737495002272</v>
      </c>
      <c r="I261" s="227">
        <f>Dat_02!G260</f>
        <v>125.90182729691037</v>
      </c>
      <c r="J261" s="233" t="str">
        <f>IF(Dat_02!H260=0,"",Dat_02!H260)</f>
        <v/>
      </c>
    </row>
    <row r="262" spans="2:10">
      <c r="B262" s="224"/>
      <c r="C262" s="225">
        <f>Dat_02!B261</f>
        <v>45032</v>
      </c>
      <c r="D262" s="224"/>
      <c r="E262" s="226">
        <f>Dat_02!C261</f>
        <v>23.588962971002271</v>
      </c>
      <c r="F262" s="226">
        <f>Dat_02!D261</f>
        <v>125.90182729691037</v>
      </c>
      <c r="G262" s="226">
        <f>Dat_02!E261</f>
        <v>23.588962971002271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45033</v>
      </c>
      <c r="D263" s="224"/>
      <c r="E263" s="226">
        <f>Dat_02!C262</f>
        <v>40.393026851002276</v>
      </c>
      <c r="F263" s="226">
        <f>Dat_02!D262</f>
        <v>125.90182729691037</v>
      </c>
      <c r="G263" s="226">
        <f>Dat_02!E262</f>
        <v>40.393026851002276</v>
      </c>
      <c r="I263" s="227">
        <f>Dat_02!G262</f>
        <v>0</v>
      </c>
      <c r="J263" s="233" t="str">
        <f>IF(Dat_02!H262=0,"",Dat_02!H262)</f>
        <v/>
      </c>
    </row>
    <row r="264" spans="2:10">
      <c r="B264" s="224"/>
      <c r="C264" s="225">
        <f>Dat_02!B263</f>
        <v>45034</v>
      </c>
      <c r="D264" s="224"/>
      <c r="E264" s="226">
        <f>Dat_02!C263</f>
        <v>41.699059407002281</v>
      </c>
      <c r="F264" s="226">
        <f>Dat_02!D263</f>
        <v>125.90182729691037</v>
      </c>
      <c r="G264" s="226">
        <f>Dat_02!E263</f>
        <v>41.699059407002281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45035</v>
      </c>
      <c r="D265" s="224"/>
      <c r="E265" s="226">
        <f>Dat_02!C264</f>
        <v>38.472197478523015</v>
      </c>
      <c r="F265" s="226">
        <f>Dat_02!D264</f>
        <v>125.90182729691037</v>
      </c>
      <c r="G265" s="226">
        <f>Dat_02!E264</f>
        <v>38.472197478523015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45036</v>
      </c>
      <c r="D266" s="224"/>
      <c r="E266" s="226">
        <f>Dat_02!C265</f>
        <v>44.615145438528607</v>
      </c>
      <c r="F266" s="226">
        <f>Dat_02!D265</f>
        <v>125.90182729691037</v>
      </c>
      <c r="G266" s="226">
        <f>Dat_02!E265</f>
        <v>44.615145438528607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45037</v>
      </c>
      <c r="D267" s="224"/>
      <c r="E267" s="226">
        <f>Dat_02!C266</f>
        <v>42.979558294528601</v>
      </c>
      <c r="F267" s="226">
        <f>Dat_02!D266</f>
        <v>125.90182729691037</v>
      </c>
      <c r="G267" s="226">
        <f>Dat_02!E266</f>
        <v>42.979558294528601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45038</v>
      </c>
      <c r="D268" s="224"/>
      <c r="E268" s="226">
        <f>Dat_02!C267</f>
        <v>32.306351322524876</v>
      </c>
      <c r="F268" s="226">
        <f>Dat_02!D267</f>
        <v>125.90182729691037</v>
      </c>
      <c r="G268" s="226">
        <f>Dat_02!E267</f>
        <v>32.306351322524876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45039</v>
      </c>
      <c r="D269" s="224"/>
      <c r="E269" s="226">
        <f>Dat_02!C268</f>
        <v>16.132600974524877</v>
      </c>
      <c r="F269" s="226">
        <f>Dat_02!D268</f>
        <v>125.90182729691037</v>
      </c>
      <c r="G269" s="226">
        <f>Dat_02!E268</f>
        <v>16.132600974524877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45040</v>
      </c>
      <c r="D270" s="224"/>
      <c r="E270" s="226">
        <f>Dat_02!C269</f>
        <v>34.184818114526735</v>
      </c>
      <c r="F270" s="226">
        <f>Dat_02!D269</f>
        <v>125.90182729691037</v>
      </c>
      <c r="G270" s="226">
        <f>Dat_02!E269</f>
        <v>34.184818114526735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45041</v>
      </c>
      <c r="D271" s="224"/>
      <c r="E271" s="226">
        <f>Dat_02!C270</f>
        <v>34.273789814526737</v>
      </c>
      <c r="F271" s="226">
        <f>Dat_02!D270</f>
        <v>125.90182729691037</v>
      </c>
      <c r="G271" s="226">
        <f>Dat_02!E270</f>
        <v>34.273789814526737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45042</v>
      </c>
      <c r="D272" s="224"/>
      <c r="E272" s="226">
        <f>Dat_02!C271</f>
        <v>47.842968063296354</v>
      </c>
      <c r="F272" s="226">
        <f>Dat_02!D271</f>
        <v>125.90182729691037</v>
      </c>
      <c r="G272" s="226">
        <f>Dat_02!E271</f>
        <v>47.842968063296354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45043</v>
      </c>
      <c r="D273" s="224"/>
      <c r="E273" s="226">
        <f>Dat_02!C272</f>
        <v>51.853474083296355</v>
      </c>
      <c r="F273" s="226">
        <f>Dat_02!D272</f>
        <v>125.90182729691037</v>
      </c>
      <c r="G273" s="226">
        <f>Dat_02!E272</f>
        <v>51.853474083296355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45044</v>
      </c>
      <c r="D274" s="224"/>
      <c r="E274" s="226">
        <f>Dat_02!C273</f>
        <v>52.04790482730008</v>
      </c>
      <c r="F274" s="226">
        <f>Dat_02!D273</f>
        <v>125.90182729691037</v>
      </c>
      <c r="G274" s="226">
        <f>Dat_02!E273</f>
        <v>52.04790482730008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45045</v>
      </c>
      <c r="D275" s="224"/>
      <c r="E275" s="226">
        <f>Dat_02!C274</f>
        <v>40.591967135296358</v>
      </c>
      <c r="F275" s="226">
        <f>Dat_02!D274</f>
        <v>125.90182729691037</v>
      </c>
      <c r="G275" s="226">
        <f>Dat_02!E274</f>
        <v>40.591967135296358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45046</v>
      </c>
      <c r="D276" s="224"/>
      <c r="E276" s="226">
        <f>Dat_02!C275</f>
        <v>28.057187235298219</v>
      </c>
      <c r="F276" s="226">
        <f>Dat_02!D275</f>
        <v>125.90182729691037</v>
      </c>
      <c r="G276" s="226">
        <f>Dat_02!E275</f>
        <v>28.057187235298219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45047</v>
      </c>
      <c r="D277" s="224"/>
      <c r="E277" s="226">
        <f>Dat_02!C276</f>
        <v>19.092487231298218</v>
      </c>
      <c r="F277" s="226">
        <f>Dat_02!D276</f>
        <v>98.741424078570617</v>
      </c>
      <c r="G277" s="226">
        <f>Dat_02!E276</f>
        <v>19.092487231298218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45048</v>
      </c>
      <c r="D278" s="224"/>
      <c r="E278" s="226">
        <f>Dat_02!C277</f>
        <v>39.405853023296359</v>
      </c>
      <c r="F278" s="226">
        <f>Dat_02!D277</f>
        <v>98.741424078570617</v>
      </c>
      <c r="G278" s="226">
        <f>Dat_02!E277</f>
        <v>39.405853023296359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45049</v>
      </c>
      <c r="D279" s="224"/>
      <c r="E279" s="226">
        <f>Dat_02!C278</f>
        <v>24.250388117605894</v>
      </c>
      <c r="F279" s="226">
        <f>Dat_02!D278</f>
        <v>98.741424078570617</v>
      </c>
      <c r="G279" s="226">
        <f>Dat_02!E278</f>
        <v>24.250388117605894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195</v>
      </c>
      <c r="C280" s="225">
        <f>Dat_02!B279</f>
        <v>45050</v>
      </c>
      <c r="D280" s="224"/>
      <c r="E280" s="226">
        <f>Dat_02!C279</f>
        <v>29.79439370560403</v>
      </c>
      <c r="F280" s="226">
        <f>Dat_02!D279</f>
        <v>98.741424078570617</v>
      </c>
      <c r="G280" s="226">
        <f>Dat_02!E279</f>
        <v>29.79439370560403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45051</v>
      </c>
      <c r="D281" s="224"/>
      <c r="E281" s="226">
        <f>Dat_02!C280</f>
        <v>35.535471725605895</v>
      </c>
      <c r="F281" s="226">
        <f>Dat_02!D280</f>
        <v>98.741424078570617</v>
      </c>
      <c r="G281" s="226">
        <f>Dat_02!E280</f>
        <v>35.535471725605895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45052</v>
      </c>
      <c r="D282" s="224"/>
      <c r="E282" s="226">
        <f>Dat_02!C281</f>
        <v>22.351450693602171</v>
      </c>
      <c r="F282" s="226">
        <f>Dat_02!D281</f>
        <v>98.741424078570617</v>
      </c>
      <c r="G282" s="226">
        <f>Dat_02!E281</f>
        <v>22.351450693602171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45053</v>
      </c>
      <c r="D283" s="224"/>
      <c r="E283" s="226">
        <f>Dat_02!C282</f>
        <v>20.944393357607762</v>
      </c>
      <c r="F283" s="226">
        <f>Dat_02!D282</f>
        <v>98.741424078570617</v>
      </c>
      <c r="G283" s="226">
        <f>Dat_02!E282</f>
        <v>20.944393357607762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45054</v>
      </c>
      <c r="D284" s="224"/>
      <c r="E284" s="226">
        <f>Dat_02!C283</f>
        <v>34.737667977604033</v>
      </c>
      <c r="F284" s="226">
        <f>Dat_02!D283</f>
        <v>98.741424078570617</v>
      </c>
      <c r="G284" s="226">
        <f>Dat_02!E283</f>
        <v>34.737667977604033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45055</v>
      </c>
      <c r="D285" s="224"/>
      <c r="E285" s="226">
        <f>Dat_02!C284</f>
        <v>23.205484058604029</v>
      </c>
      <c r="F285" s="226">
        <f>Dat_02!D284</f>
        <v>98.741424078570617</v>
      </c>
      <c r="G285" s="226">
        <f>Dat_02!E284</f>
        <v>23.205484058604029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45056</v>
      </c>
      <c r="D286" s="224"/>
      <c r="E286" s="226">
        <f>Dat_02!C285</f>
        <v>30.853679723611844</v>
      </c>
      <c r="F286" s="226">
        <f>Dat_02!D285</f>
        <v>98.741424078570617</v>
      </c>
      <c r="G286" s="226">
        <f>Dat_02!E285</f>
        <v>30.853679723611844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45057</v>
      </c>
      <c r="D287" s="224"/>
      <c r="E287" s="226">
        <f>Dat_02!C286</f>
        <v>26.683611412613704</v>
      </c>
      <c r="F287" s="226">
        <f>Dat_02!D286</f>
        <v>98.741424078570617</v>
      </c>
      <c r="G287" s="226">
        <f>Dat_02!E286</f>
        <v>26.683611412613704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45058</v>
      </c>
      <c r="D288" s="224"/>
      <c r="E288" s="226">
        <f>Dat_02!C287</f>
        <v>24.764966420613703</v>
      </c>
      <c r="F288" s="226">
        <f>Dat_02!D287</f>
        <v>98.741424078570617</v>
      </c>
      <c r="G288" s="226">
        <f>Dat_02!E287</f>
        <v>24.764966420613703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45059</v>
      </c>
      <c r="D289" s="224"/>
      <c r="E289" s="226">
        <f>Dat_02!C288</f>
        <v>14.925892304609981</v>
      </c>
      <c r="F289" s="226">
        <f>Dat_02!D288</f>
        <v>98.741424078570617</v>
      </c>
      <c r="G289" s="226">
        <f>Dat_02!E288</f>
        <v>14.925892304609981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45060</v>
      </c>
      <c r="D290" s="224"/>
      <c r="E290" s="226">
        <f>Dat_02!C289</f>
        <v>12.596784300613704</v>
      </c>
      <c r="F290" s="226">
        <f>Dat_02!D289</f>
        <v>98.741424078570617</v>
      </c>
      <c r="G290" s="226">
        <f>Dat_02!E289</f>
        <v>12.596784300613704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45061</v>
      </c>
      <c r="D291" s="224"/>
      <c r="E291" s="226">
        <f>Dat_02!C290</f>
        <v>19.712968096613704</v>
      </c>
      <c r="F291" s="226">
        <f>Dat_02!D290</f>
        <v>98.741424078570617</v>
      </c>
      <c r="G291" s="226">
        <f>Dat_02!E290</f>
        <v>19.712968096613704</v>
      </c>
      <c r="I291" s="227">
        <f>Dat_02!G290</f>
        <v>98.741424078570617</v>
      </c>
      <c r="J291" s="233" t="str">
        <f>IF(Dat_02!H290=0,"",Dat_02!H290)</f>
        <v/>
      </c>
    </row>
    <row r="292" spans="2:10">
      <c r="B292" s="224"/>
      <c r="C292" s="225">
        <f>Dat_02!B291</f>
        <v>45062</v>
      </c>
      <c r="D292" s="224"/>
      <c r="E292" s="226">
        <f>Dat_02!C291</f>
        <v>16.339714832609978</v>
      </c>
      <c r="F292" s="226">
        <f>Dat_02!D291</f>
        <v>98.741424078570617</v>
      </c>
      <c r="G292" s="226">
        <f>Dat_02!E291</f>
        <v>16.339714832609978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45063</v>
      </c>
      <c r="D293" s="224"/>
      <c r="E293" s="226">
        <f>Dat_02!C292</f>
        <v>12.398112724485971</v>
      </c>
      <c r="F293" s="226">
        <f>Dat_02!D292</f>
        <v>98.741424078570617</v>
      </c>
      <c r="G293" s="226">
        <f>Dat_02!E292</f>
        <v>12.398112724485971</v>
      </c>
      <c r="I293" s="227">
        <f>Dat_02!G292</f>
        <v>0</v>
      </c>
      <c r="J293" s="233" t="str">
        <f>IF(Dat_02!H292=0,"",Dat_02!H292)</f>
        <v/>
      </c>
    </row>
    <row r="294" spans="2:10">
      <c r="B294" s="224"/>
      <c r="C294" s="225">
        <f>Dat_02!B293</f>
        <v>45064</v>
      </c>
      <c r="D294" s="224"/>
      <c r="E294" s="226">
        <f>Dat_02!C293</f>
        <v>16.378724560484109</v>
      </c>
      <c r="F294" s="226">
        <f>Dat_02!D293</f>
        <v>98.741424078570617</v>
      </c>
      <c r="G294" s="226">
        <f>Dat_02!E293</f>
        <v>16.378724560484109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45065</v>
      </c>
      <c r="D295" s="224"/>
      <c r="E295" s="226">
        <f>Dat_02!C294</f>
        <v>22.089085252485972</v>
      </c>
      <c r="F295" s="226">
        <f>Dat_02!D294</f>
        <v>98.741424078570617</v>
      </c>
      <c r="G295" s="226">
        <f>Dat_02!E294</f>
        <v>22.089085252485972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45066</v>
      </c>
      <c r="D296" s="224"/>
      <c r="E296" s="226">
        <f>Dat_02!C295</f>
        <v>20.208816392484106</v>
      </c>
      <c r="F296" s="226">
        <f>Dat_02!D295</f>
        <v>98.741424078570617</v>
      </c>
      <c r="G296" s="226">
        <f>Dat_02!E295</f>
        <v>20.208816392484106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45067</v>
      </c>
      <c r="D297" s="224"/>
      <c r="E297" s="226">
        <f>Dat_02!C296</f>
        <v>23.568624800484113</v>
      </c>
      <c r="F297" s="226">
        <f>Dat_02!D296</f>
        <v>98.741424078570617</v>
      </c>
      <c r="G297" s="226">
        <f>Dat_02!E296</f>
        <v>23.568624800484113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45068</v>
      </c>
      <c r="D298" s="224"/>
      <c r="E298" s="226">
        <f>Dat_02!C297</f>
        <v>46.343368824487833</v>
      </c>
      <c r="F298" s="226">
        <f>Dat_02!D297</f>
        <v>98.741424078570617</v>
      </c>
      <c r="G298" s="226">
        <f>Dat_02!E297</f>
        <v>46.343368824487833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45069</v>
      </c>
      <c r="D299" s="224"/>
      <c r="E299" s="226">
        <f>Dat_02!C298</f>
        <v>35.955817148484108</v>
      </c>
      <c r="F299" s="226">
        <f>Dat_02!D298</f>
        <v>98.741424078570617</v>
      </c>
      <c r="G299" s="226">
        <f>Dat_02!E298</f>
        <v>35.955817148484108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45070</v>
      </c>
      <c r="D300" s="224"/>
      <c r="E300" s="226">
        <f>Dat_02!C299</f>
        <v>37.389239182011075</v>
      </c>
      <c r="F300" s="226">
        <f>Dat_02!D299</f>
        <v>98.741424078570617</v>
      </c>
      <c r="G300" s="226">
        <f>Dat_02!E299</f>
        <v>37.389239182011075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45071</v>
      </c>
      <c r="D301" s="224"/>
      <c r="E301" s="226">
        <f>Dat_02!C300</f>
        <v>31.240622650009207</v>
      </c>
      <c r="F301" s="226">
        <f>Dat_02!D300</f>
        <v>98.741424078570617</v>
      </c>
      <c r="G301" s="226">
        <f>Dat_02!E300</f>
        <v>31.240622650009207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45072</v>
      </c>
      <c r="D302" s="224"/>
      <c r="E302" s="226">
        <f>Dat_02!C301</f>
        <v>26.460302566012935</v>
      </c>
      <c r="F302" s="226">
        <f>Dat_02!D301</f>
        <v>98.741424078570617</v>
      </c>
      <c r="G302" s="226">
        <f>Dat_02!E301</f>
        <v>26.460302566012935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45073</v>
      </c>
      <c r="D303" s="224"/>
      <c r="E303" s="226">
        <f>Dat_02!C302</f>
        <v>36.116081978012929</v>
      </c>
      <c r="F303" s="226">
        <f>Dat_02!D302</f>
        <v>98.741424078570617</v>
      </c>
      <c r="G303" s="226">
        <f>Dat_02!E302</f>
        <v>36.116081978012929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45074</v>
      </c>
      <c r="D304" s="224"/>
      <c r="E304" s="226">
        <f>Dat_02!C303</f>
        <v>27.369462378011072</v>
      </c>
      <c r="F304" s="226">
        <f>Dat_02!D303</f>
        <v>98.741424078570617</v>
      </c>
      <c r="G304" s="226">
        <f>Dat_02!E303</f>
        <v>27.369462378011072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45075</v>
      </c>
      <c r="D305" s="224"/>
      <c r="E305" s="226">
        <f>Dat_02!C304</f>
        <v>38.020336738009206</v>
      </c>
      <c r="F305" s="226">
        <f>Dat_02!D304</f>
        <v>98.741424078570617</v>
      </c>
      <c r="G305" s="226">
        <f>Dat_02!E304</f>
        <v>38.020336738009206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45076</v>
      </c>
      <c r="D306" s="224"/>
      <c r="E306" s="226">
        <f>Dat_02!C305</f>
        <v>53.465328844011069</v>
      </c>
      <c r="F306" s="226">
        <f>Dat_02!D305</f>
        <v>98.741424078570617</v>
      </c>
      <c r="G306" s="226">
        <f>Dat_02!E305</f>
        <v>53.465328844011069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45077</v>
      </c>
      <c r="D307" s="224"/>
      <c r="E307" s="226">
        <f>Dat_02!C306</f>
        <v>50.24981133089922</v>
      </c>
      <c r="F307" s="226">
        <f>Dat_02!D306</f>
        <v>98.741424078570617</v>
      </c>
      <c r="G307" s="226">
        <f>Dat_02!E306</f>
        <v>50.24981133089922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196</v>
      </c>
      <c r="C308" s="225">
        <f>Dat_02!B307</f>
        <v>45078</v>
      </c>
      <c r="D308" s="224"/>
      <c r="E308" s="226">
        <f>Dat_02!C307</f>
        <v>60.937387178901076</v>
      </c>
      <c r="F308" s="226">
        <f>Dat_02!D307</f>
        <v>62.091495991055417</v>
      </c>
      <c r="G308" s="226">
        <f>Dat_02!E307</f>
        <v>60.937387178901076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45079</v>
      </c>
      <c r="D309" s="224"/>
      <c r="E309" s="226">
        <f>Dat_02!C308</f>
        <v>61.701120250901077</v>
      </c>
      <c r="F309" s="226">
        <f>Dat_02!D308</f>
        <v>62.091495991055417</v>
      </c>
      <c r="G309" s="226">
        <f>Dat_02!E308</f>
        <v>61.701120250901077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45080</v>
      </c>
      <c r="D310" s="224"/>
      <c r="E310" s="226">
        <f>Dat_02!C309</f>
        <v>40.845150482899221</v>
      </c>
      <c r="F310" s="226">
        <f>Dat_02!D309</f>
        <v>62.091495991055417</v>
      </c>
      <c r="G310" s="226">
        <f>Dat_02!E309</f>
        <v>40.845150482899221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45081</v>
      </c>
      <c r="D311" s="224"/>
      <c r="E311" s="226">
        <f>Dat_02!C310</f>
        <v>32.963007770899218</v>
      </c>
      <c r="F311" s="226">
        <f>Dat_02!D310</f>
        <v>62.091495991055417</v>
      </c>
      <c r="G311" s="226">
        <f>Dat_02!E310</f>
        <v>32.963007770899218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45082</v>
      </c>
      <c r="D312" s="224"/>
      <c r="E312" s="226">
        <f>Dat_02!C311</f>
        <v>59.218896934901075</v>
      </c>
      <c r="F312" s="226">
        <f>Dat_02!D311</f>
        <v>62.091495991055417</v>
      </c>
      <c r="G312" s="226">
        <f>Dat_02!E311</f>
        <v>59.218896934901075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45083</v>
      </c>
      <c r="D313" s="224"/>
      <c r="E313" s="226">
        <f>Dat_02!C312</f>
        <v>56.801369274899216</v>
      </c>
      <c r="F313" s="226">
        <f>Dat_02!D312</f>
        <v>62.091495991055417</v>
      </c>
      <c r="G313" s="226">
        <f>Dat_02!E312</f>
        <v>56.801369274899216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45084</v>
      </c>
      <c r="D314" s="224"/>
      <c r="E314" s="226">
        <f>Dat_02!C313</f>
        <v>69.426534720859507</v>
      </c>
      <c r="F314" s="226">
        <f>Dat_02!D313</f>
        <v>62.091495991055417</v>
      </c>
      <c r="G314" s="226">
        <f>Dat_02!E313</f>
        <v>62.091495991055417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45085</v>
      </c>
      <c r="D315" s="224"/>
      <c r="E315" s="226">
        <f>Dat_02!C314</f>
        <v>73.121807024859521</v>
      </c>
      <c r="F315" s="226">
        <f>Dat_02!D314</f>
        <v>62.091495991055417</v>
      </c>
      <c r="G315" s="226">
        <f>Dat_02!E314</f>
        <v>62.091495991055417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45086</v>
      </c>
      <c r="D316" s="224"/>
      <c r="E316" s="226">
        <f>Dat_02!C315</f>
        <v>63.260473376857647</v>
      </c>
      <c r="F316" s="226">
        <f>Dat_02!D315</f>
        <v>62.091495991055417</v>
      </c>
      <c r="G316" s="226">
        <f>Dat_02!E315</f>
        <v>62.091495991055417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45087</v>
      </c>
      <c r="D317" s="224"/>
      <c r="E317" s="226">
        <f>Dat_02!C316</f>
        <v>60.540883828859513</v>
      </c>
      <c r="F317" s="226">
        <f>Dat_02!D316</f>
        <v>62.091495991055417</v>
      </c>
      <c r="G317" s="226">
        <f>Dat_02!E316</f>
        <v>60.540883828859513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45088</v>
      </c>
      <c r="D318" s="224"/>
      <c r="E318" s="226">
        <f>Dat_02!C317</f>
        <v>51.992408908859517</v>
      </c>
      <c r="F318" s="226">
        <f>Dat_02!D317</f>
        <v>62.091495991055417</v>
      </c>
      <c r="G318" s="226">
        <f>Dat_02!E317</f>
        <v>51.992408908859517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45089</v>
      </c>
      <c r="D319" s="224"/>
      <c r="E319" s="226">
        <f>Dat_02!C318</f>
        <v>78.557423872859502</v>
      </c>
      <c r="F319" s="226">
        <f>Dat_02!D318</f>
        <v>62.091495991055417</v>
      </c>
      <c r="G319" s="226">
        <f>Dat_02!E318</f>
        <v>62.091495991055417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45090</v>
      </c>
      <c r="D320" s="224"/>
      <c r="E320" s="226">
        <f>Dat_02!C319</f>
        <v>74.769312744859505</v>
      </c>
      <c r="F320" s="226">
        <f>Dat_02!D319</f>
        <v>62.091495991055417</v>
      </c>
      <c r="G320" s="226">
        <f>Dat_02!E319</f>
        <v>62.091495991055417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45091</v>
      </c>
      <c r="D321" s="224"/>
      <c r="E321" s="226">
        <f>Dat_02!C320</f>
        <v>61.628951758491617</v>
      </c>
      <c r="F321" s="226">
        <f>Dat_02!D320</f>
        <v>62.091495991055417</v>
      </c>
      <c r="G321" s="226">
        <f>Dat_02!E320</f>
        <v>61.628951758491617</v>
      </c>
      <c r="I321" s="227">
        <f>Dat_02!G320</f>
        <v>0</v>
      </c>
      <c r="J321" s="233" t="str">
        <f>IF(Dat_02!H320=0,"",Dat_02!H320)</f>
        <v/>
      </c>
    </row>
    <row r="322" spans="2:10">
      <c r="B322" s="224"/>
      <c r="C322" s="225">
        <f>Dat_02!B321</f>
        <v>45092</v>
      </c>
      <c r="D322" s="224"/>
      <c r="E322" s="226">
        <f>Dat_02!C321</f>
        <v>70.00697094249162</v>
      </c>
      <c r="F322" s="226">
        <f>Dat_02!D321</f>
        <v>62.091495991055417</v>
      </c>
      <c r="G322" s="226">
        <f>Dat_02!E321</f>
        <v>62.091495991055417</v>
      </c>
      <c r="I322" s="227">
        <f>Dat_02!G321</f>
        <v>62.091495991055417</v>
      </c>
      <c r="J322" s="233" t="str">
        <f>IF(Dat_02!H321=0,"",Dat_02!H321)</f>
        <v/>
      </c>
    </row>
    <row r="323" spans="2:10">
      <c r="B323" s="224"/>
      <c r="C323" s="225">
        <f>Dat_02!B322</f>
        <v>45093</v>
      </c>
      <c r="D323" s="224"/>
      <c r="E323" s="226">
        <f>Dat_02!C322</f>
        <v>78.617008598495346</v>
      </c>
      <c r="F323" s="226">
        <f>Dat_02!D322</f>
        <v>62.091495991055417</v>
      </c>
      <c r="G323" s="226">
        <f>Dat_02!E322</f>
        <v>62.091495991055417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45094</v>
      </c>
      <c r="D324" s="224"/>
      <c r="E324" s="226">
        <f>Dat_02!C323</f>
        <v>56.597899126493481</v>
      </c>
      <c r="F324" s="226">
        <f>Dat_02!D323</f>
        <v>62.091495991055417</v>
      </c>
      <c r="G324" s="226">
        <f>Dat_02!E323</f>
        <v>56.597899126493481</v>
      </c>
      <c r="I324" s="227">
        <f>Dat_02!G323</f>
        <v>0</v>
      </c>
      <c r="J324" s="233" t="str">
        <f>IF(Dat_02!H323=0,"",Dat_02!H323)</f>
        <v/>
      </c>
    </row>
    <row r="325" spans="2:10">
      <c r="B325" s="224"/>
      <c r="C325" s="225">
        <f>Dat_02!B324</f>
        <v>45095</v>
      </c>
      <c r="D325" s="224"/>
      <c r="E325" s="226">
        <f>Dat_02!C324</f>
        <v>40.729862390491625</v>
      </c>
      <c r="F325" s="226">
        <f>Dat_02!D324</f>
        <v>62.091495991055417</v>
      </c>
      <c r="G325" s="226">
        <f>Dat_02!E324</f>
        <v>40.729862390491625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45096</v>
      </c>
      <c r="D326" s="224"/>
      <c r="E326" s="226">
        <f>Dat_02!C325</f>
        <v>64.049001278493478</v>
      </c>
      <c r="F326" s="226">
        <f>Dat_02!D325</f>
        <v>62.091495991055417</v>
      </c>
      <c r="G326" s="226">
        <f>Dat_02!E325</f>
        <v>62.091495991055417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45097</v>
      </c>
      <c r="D327" s="224"/>
      <c r="E327" s="226">
        <f>Dat_02!C326</f>
        <v>64.119800196493486</v>
      </c>
      <c r="F327" s="226">
        <f>Dat_02!D326</f>
        <v>62.091495991055417</v>
      </c>
      <c r="G327" s="226">
        <f>Dat_02!E326</f>
        <v>62.091495991055417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45098</v>
      </c>
      <c r="D328" s="224"/>
      <c r="E328" s="226">
        <f>Dat_02!C327</f>
        <v>76.899436403560856</v>
      </c>
      <c r="F328" s="226">
        <f>Dat_02!D327</f>
        <v>62.091495991055417</v>
      </c>
      <c r="G328" s="226">
        <f>Dat_02!E327</f>
        <v>62.091495991055417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45099</v>
      </c>
      <c r="D329" s="224"/>
      <c r="E329" s="226">
        <f>Dat_02!C328</f>
        <v>61.625633239560862</v>
      </c>
      <c r="F329" s="226">
        <f>Dat_02!D328</f>
        <v>62.091495991055417</v>
      </c>
      <c r="G329" s="226">
        <f>Dat_02!E328</f>
        <v>61.625633239560862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45100</v>
      </c>
      <c r="D330" s="224"/>
      <c r="E330" s="226">
        <f>Dat_02!C329</f>
        <v>56.721971815560863</v>
      </c>
      <c r="F330" s="226">
        <f>Dat_02!D329</f>
        <v>62.091495991055417</v>
      </c>
      <c r="G330" s="226">
        <f>Dat_02!E329</f>
        <v>56.721971815560863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45101</v>
      </c>
      <c r="D331" s="224"/>
      <c r="E331" s="226">
        <f>Dat_02!C330</f>
        <v>45.663226307560862</v>
      </c>
      <c r="F331" s="226">
        <f>Dat_02!D330</f>
        <v>62.091495991055417</v>
      </c>
      <c r="G331" s="226">
        <f>Dat_02!E330</f>
        <v>45.663226307560862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45102</v>
      </c>
      <c r="D332" s="224"/>
      <c r="E332" s="226">
        <f>Dat_02!C331</f>
        <v>40.228100859559</v>
      </c>
      <c r="F332" s="226">
        <f>Dat_02!D331</f>
        <v>62.091495991055417</v>
      </c>
      <c r="G332" s="226">
        <f>Dat_02!E331</f>
        <v>40.228100859559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45103</v>
      </c>
      <c r="D333" s="224"/>
      <c r="E333" s="226">
        <f>Dat_02!C332</f>
        <v>49.799011407560869</v>
      </c>
      <c r="F333" s="226">
        <f>Dat_02!D332</f>
        <v>62.091495991055417</v>
      </c>
      <c r="G333" s="226">
        <f>Dat_02!E332</f>
        <v>49.799011407560869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45104</v>
      </c>
      <c r="D334" s="224"/>
      <c r="E334" s="226">
        <f>Dat_02!C333</f>
        <v>61.207646259558999</v>
      </c>
      <c r="F334" s="226">
        <f>Dat_02!D333</f>
        <v>62.091495991055417</v>
      </c>
      <c r="G334" s="226">
        <f>Dat_02!E333</f>
        <v>61.207646259558999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45105</v>
      </c>
      <c r="D335" s="224"/>
      <c r="E335" s="226">
        <f>Dat_02!C334</f>
        <v>37.413587723792915</v>
      </c>
      <c r="F335" s="226">
        <f>Dat_02!D334</f>
        <v>62.091495991055417</v>
      </c>
      <c r="G335" s="226">
        <f>Dat_02!E334</f>
        <v>37.413587723792915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45106</v>
      </c>
      <c r="D336" s="224"/>
      <c r="E336" s="226">
        <f>Dat_02!C335</f>
        <v>17.915863911791057</v>
      </c>
      <c r="F336" s="226">
        <f>Dat_02!D335</f>
        <v>62.091495991055417</v>
      </c>
      <c r="G336" s="226">
        <f>Dat_02!E335</f>
        <v>17.915863911791057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45107</v>
      </c>
      <c r="D337" s="224"/>
      <c r="E337" s="226">
        <f>Dat_02!C336</f>
        <v>22.713463347792917</v>
      </c>
      <c r="F337" s="226">
        <f>Dat_02!D336</f>
        <v>62.091495991055417</v>
      </c>
      <c r="G337" s="226">
        <f>Dat_02!E336</f>
        <v>22.713463347792917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45108</v>
      </c>
      <c r="D338" s="224"/>
      <c r="E338" s="226">
        <f>Dat_02!C337</f>
        <v>11.057603951792917</v>
      </c>
      <c r="F338" s="226">
        <f>Dat_02!D337</f>
        <v>26.601704529721381</v>
      </c>
      <c r="G338" s="226">
        <f>Dat_02!E337</f>
        <v>11.057603951792917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192</v>
      </c>
      <c r="C339" s="225">
        <f>Dat_02!B338</f>
        <v>45109</v>
      </c>
      <c r="D339" s="224"/>
      <c r="E339" s="226">
        <f>Dat_02!C338</f>
        <v>12.640831087792918</v>
      </c>
      <c r="F339" s="226">
        <f>Dat_02!D338</f>
        <v>26.601704529721381</v>
      </c>
      <c r="G339" s="226">
        <f>Dat_02!E338</f>
        <v>12.640831087792918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45110</v>
      </c>
      <c r="D340" s="224"/>
      <c r="E340" s="226">
        <f>Dat_02!C339</f>
        <v>25.848530035791061</v>
      </c>
      <c r="F340" s="226">
        <f>Dat_02!D339</f>
        <v>26.601704529721381</v>
      </c>
      <c r="G340" s="226">
        <f>Dat_02!E339</f>
        <v>25.848530035791061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45111</v>
      </c>
      <c r="D341" s="224"/>
      <c r="E341" s="226">
        <f>Dat_02!C340</f>
        <v>23.342886199792918</v>
      </c>
      <c r="F341" s="226">
        <f>Dat_02!D340</f>
        <v>26.601704529721381</v>
      </c>
      <c r="G341" s="226">
        <f>Dat_02!E340</f>
        <v>23.342886199792918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45112</v>
      </c>
      <c r="D342" s="224"/>
      <c r="E342" s="226">
        <f>Dat_02!C341</f>
        <v>26.013846156998653</v>
      </c>
      <c r="F342" s="226">
        <f>Dat_02!D341</f>
        <v>26.601704529721381</v>
      </c>
      <c r="G342" s="226">
        <f>Dat_02!E341</f>
        <v>26.013846156998653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45113</v>
      </c>
      <c r="D343" s="224"/>
      <c r="E343" s="226">
        <f>Dat_02!C342</f>
        <v>26.377939548998651</v>
      </c>
      <c r="F343" s="226">
        <f>Dat_02!D342</f>
        <v>26.601704529721381</v>
      </c>
      <c r="G343" s="226">
        <f>Dat_02!E342</f>
        <v>26.377939548998651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45114</v>
      </c>
      <c r="D344" s="224"/>
      <c r="E344" s="226">
        <f>Dat_02!C343</f>
        <v>17.550853412998652</v>
      </c>
      <c r="F344" s="226">
        <f>Dat_02!D343</f>
        <v>26.601704529721381</v>
      </c>
      <c r="G344" s="226">
        <f>Dat_02!E343</f>
        <v>17.550853412998652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45115</v>
      </c>
      <c r="D345" s="224"/>
      <c r="E345" s="226">
        <f>Dat_02!C344</f>
        <v>15.252594685000513</v>
      </c>
      <c r="F345" s="226">
        <f>Dat_02!D344</f>
        <v>26.601704529721381</v>
      </c>
      <c r="G345" s="226">
        <f>Dat_02!E344</f>
        <v>15.252594685000513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45116</v>
      </c>
      <c r="D346" s="224"/>
      <c r="E346" s="226">
        <f>Dat_02!C345</f>
        <v>10.95120852899865</v>
      </c>
      <c r="F346" s="226">
        <f>Dat_02!D345</f>
        <v>26.601704529721381</v>
      </c>
      <c r="G346" s="226">
        <f>Dat_02!E345</f>
        <v>10.95120852899865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45117</v>
      </c>
      <c r="D347" s="224"/>
      <c r="E347" s="226">
        <f>Dat_02!C346</f>
        <v>29.002316092998647</v>
      </c>
      <c r="F347" s="226">
        <f>Dat_02!D346</f>
        <v>26.601704529721381</v>
      </c>
      <c r="G347" s="226">
        <f>Dat_02!E346</f>
        <v>26.601704529721381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45118</v>
      </c>
      <c r="D348" s="224"/>
      <c r="E348" s="226">
        <f>Dat_02!C347</f>
        <v>31.277200037000512</v>
      </c>
      <c r="F348" s="226">
        <f>Dat_02!D347</f>
        <v>26.601704529721381</v>
      </c>
      <c r="G348" s="226">
        <f>Dat_02!E347</f>
        <v>26.601704529721381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45119</v>
      </c>
      <c r="D349" s="224"/>
      <c r="E349" s="226">
        <f>Dat_02!C348</f>
        <v>14.402760333087565</v>
      </c>
      <c r="F349" s="226">
        <f>Dat_02!D348</f>
        <v>26.601704529721381</v>
      </c>
      <c r="G349" s="226">
        <f>Dat_02!E348</f>
        <v>14.402760333087565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45120</v>
      </c>
      <c r="D350" s="224"/>
      <c r="E350" s="226">
        <f>Dat_02!C349</f>
        <v>10.548450363085699</v>
      </c>
      <c r="F350" s="226">
        <f>Dat_02!D349</f>
        <v>26.601704529721381</v>
      </c>
      <c r="G350" s="226">
        <f>Dat_02!E349</f>
        <v>10.548450363085699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45121</v>
      </c>
      <c r="D351" s="224"/>
      <c r="E351" s="226">
        <f>Dat_02!C350</f>
        <v>5.0072190490875581</v>
      </c>
      <c r="F351" s="226">
        <f>Dat_02!D350</f>
        <v>26.601704529721381</v>
      </c>
      <c r="G351" s="226">
        <f>Dat_02!E350</f>
        <v>5.0072190490875581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45122</v>
      </c>
      <c r="D352" s="224"/>
      <c r="E352" s="226">
        <f>Dat_02!C351</f>
        <v>1.2442010510875625</v>
      </c>
      <c r="F352" s="226">
        <f>Dat_02!D351</f>
        <v>26.601704529721381</v>
      </c>
      <c r="G352" s="226">
        <f>Dat_02!E351</f>
        <v>1.2442010510875625</v>
      </c>
      <c r="I352" s="227">
        <f>Dat_02!G351</f>
        <v>26.601704529721381</v>
      </c>
      <c r="J352" s="233" t="str">
        <f>IF(Dat_02!H351=0,"",Dat_02!H351)</f>
        <v/>
      </c>
    </row>
    <row r="353" spans="2:10">
      <c r="B353" s="224"/>
      <c r="C353" s="225">
        <f>Dat_02!B352</f>
        <v>45123</v>
      </c>
      <c r="D353" s="224"/>
      <c r="E353" s="226">
        <f>Dat_02!C352</f>
        <v>1.3627097760875622</v>
      </c>
      <c r="F353" s="226">
        <f>Dat_02!D352</f>
        <v>26.601704529721381</v>
      </c>
      <c r="G353" s="226">
        <f>Dat_02!E352</f>
        <v>1.3627097760875622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45124</v>
      </c>
      <c r="D354" s="224"/>
      <c r="E354" s="226">
        <f>Dat_02!C353</f>
        <v>9.6227560880875611</v>
      </c>
      <c r="F354" s="226">
        <f>Dat_02!D353</f>
        <v>26.601704529721381</v>
      </c>
      <c r="G354" s="226">
        <f>Dat_02!E353</f>
        <v>9.6227560880875611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45125</v>
      </c>
      <c r="D355" s="224"/>
      <c r="E355" s="226">
        <f>Dat_02!C354</f>
        <v>21.350697024087559</v>
      </c>
      <c r="F355" s="226">
        <f>Dat_02!D354</f>
        <v>26.601704529721381</v>
      </c>
      <c r="G355" s="226">
        <f>Dat_02!E354</f>
        <v>21.350697024087559</v>
      </c>
      <c r="I355" s="227">
        <f>Dat_02!G354</f>
        <v>0</v>
      </c>
      <c r="J355" s="233" t="str">
        <f>IF(Dat_02!H354=0,"",Dat_02!H354)</f>
        <v/>
      </c>
    </row>
    <row r="356" spans="2:10">
      <c r="B356" s="224"/>
      <c r="C356" s="225">
        <f>Dat_02!B355</f>
        <v>45126</v>
      </c>
      <c r="D356" s="224"/>
      <c r="E356" s="226">
        <f>Dat_02!C355</f>
        <v>14.805249948133191</v>
      </c>
      <c r="F356" s="226">
        <f>Dat_02!D355</f>
        <v>26.601704529721381</v>
      </c>
      <c r="G356" s="226">
        <f>Dat_02!E355</f>
        <v>14.805249948133191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45127</v>
      </c>
      <c r="D357" s="224"/>
      <c r="E357" s="226">
        <f>Dat_02!C356</f>
        <v>4.4855053001350536</v>
      </c>
      <c r="F357" s="226">
        <f>Dat_02!D356</f>
        <v>26.601704529721381</v>
      </c>
      <c r="G357" s="226">
        <f>Dat_02!E356</f>
        <v>4.4855053001350536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45128</v>
      </c>
      <c r="D358" s="224"/>
      <c r="E358" s="226">
        <f>Dat_02!C357</f>
        <v>2.8683411081313244</v>
      </c>
      <c r="F358" s="226">
        <f>Dat_02!D357</f>
        <v>26.601704529721381</v>
      </c>
      <c r="G358" s="226">
        <f>Dat_02!E357</f>
        <v>2.8683411081313244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45129</v>
      </c>
      <c r="D359" s="224"/>
      <c r="E359" s="226">
        <f>Dat_02!C358</f>
        <v>3.4894988281331898</v>
      </c>
      <c r="F359" s="226">
        <f>Dat_02!D358</f>
        <v>26.601704529721381</v>
      </c>
      <c r="G359" s="226">
        <f>Dat_02!E358</f>
        <v>3.4894988281331898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45130</v>
      </c>
      <c r="D360" s="224"/>
      <c r="E360" s="226">
        <f>Dat_02!C359</f>
        <v>0.74367702413319059</v>
      </c>
      <c r="F360" s="226">
        <f>Dat_02!D359</f>
        <v>26.601704529721381</v>
      </c>
      <c r="G360" s="226">
        <f>Dat_02!E359</f>
        <v>0.74367702413319059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45131</v>
      </c>
      <c r="D361" s="224"/>
      <c r="E361" s="226">
        <f>Dat_02!C360</f>
        <v>2.4391617521331863</v>
      </c>
      <c r="F361" s="226">
        <f>Dat_02!D360</f>
        <v>26.601704529721381</v>
      </c>
      <c r="G361" s="226">
        <f>Dat_02!E360</f>
        <v>2.4391617521331863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45132</v>
      </c>
      <c r="D362" s="224"/>
      <c r="E362" s="226">
        <f>Dat_02!C361</f>
        <v>1.3738553881341213</v>
      </c>
      <c r="F362" s="226">
        <f>Dat_02!D361</f>
        <v>26.601704529721381</v>
      </c>
      <c r="G362" s="226">
        <f>Dat_02!E361</f>
        <v>1.3738553881341213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45133</v>
      </c>
      <c r="D363" s="224"/>
      <c r="E363" s="226">
        <f>Dat_02!C362</f>
        <v>6.9060940918694032</v>
      </c>
      <c r="F363" s="226">
        <f>Dat_02!D362</f>
        <v>26.601704529721381</v>
      </c>
      <c r="G363" s="226">
        <f>Dat_02!E362</f>
        <v>6.9060940918694032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45134</v>
      </c>
      <c r="D364" s="224"/>
      <c r="E364" s="226">
        <f>Dat_02!C363</f>
        <v>4.8536661118684714</v>
      </c>
      <c r="F364" s="226">
        <f>Dat_02!D363</f>
        <v>26.601704529721381</v>
      </c>
      <c r="G364" s="226">
        <f>Dat_02!E363</f>
        <v>4.8536661118684714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45135</v>
      </c>
      <c r="D365" s="224"/>
      <c r="E365" s="226">
        <f>Dat_02!C364</f>
        <v>6.8787281798703335</v>
      </c>
      <c r="F365" s="226">
        <f>Dat_02!D364</f>
        <v>26.601704529721381</v>
      </c>
      <c r="G365" s="226">
        <f>Dat_02!E364</f>
        <v>6.8787281798703335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45136</v>
      </c>
      <c r="D366" s="224"/>
      <c r="E366" s="226">
        <f>Dat_02!C365</f>
        <v>3.8767496798684733</v>
      </c>
      <c r="F366" s="226">
        <f>Dat_02!D365</f>
        <v>26.601704529721381</v>
      </c>
      <c r="G366" s="226">
        <f>Dat_02!E365</f>
        <v>3.8767496798684733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45137</v>
      </c>
      <c r="D367" s="224"/>
      <c r="E367" s="226">
        <f>Dat_02!C366</f>
        <v>1.4308949198694063</v>
      </c>
      <c r="F367" s="226">
        <f>Dat_02!D366</f>
        <v>26.601704529721381</v>
      </c>
      <c r="G367" s="226">
        <f>Dat_02!E366</f>
        <v>1.4308949198694063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45138</v>
      </c>
      <c r="D368" s="224"/>
      <c r="E368" s="226">
        <f>Dat_02!C367</f>
        <v>1.6952542158694051</v>
      </c>
      <c r="F368" s="226">
        <f>Dat_02!D367</f>
        <v>26.601704529721381</v>
      </c>
      <c r="G368" s="226">
        <f>Dat_02!E367</f>
        <v>1.6952542158694051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194</v>
      </c>
      <c r="C369" s="225">
        <f>Dat_02!B368</f>
        <v>45139</v>
      </c>
      <c r="D369" s="224"/>
      <c r="E369" s="226">
        <f>Dat_02!C368</f>
        <v>2.0567678918694039</v>
      </c>
      <c r="F369" s="226">
        <f>Dat_02!D368</f>
        <v>15.940810769841702</v>
      </c>
      <c r="G369" s="226">
        <f>Dat_02!E368</f>
        <v>2.0567678918694039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45140</v>
      </c>
      <c r="D370" s="224"/>
      <c r="E370" s="226">
        <f>Dat_02!C369</f>
        <v>3.1671972764460805</v>
      </c>
      <c r="F370" s="226">
        <f>Dat_02!D369</f>
        <v>15.940810769841702</v>
      </c>
      <c r="G370" s="226">
        <f>Dat_02!E369</f>
        <v>3.1671972764460805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45141</v>
      </c>
      <c r="D371" s="224"/>
      <c r="E371" s="226">
        <f>Dat_02!C370</f>
        <v>1.259964076450742</v>
      </c>
      <c r="F371" s="226">
        <f>Dat_02!D370</f>
        <v>15.940810769841702</v>
      </c>
      <c r="G371" s="226">
        <f>Dat_02!E370</f>
        <v>1.259964076450742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45142</v>
      </c>
      <c r="D372" s="224"/>
      <c r="E372" s="226">
        <f>Dat_02!C371</f>
        <v>1.4914715644470162</v>
      </c>
      <c r="F372" s="226">
        <f>Dat_02!D371</f>
        <v>15.940810769841702</v>
      </c>
      <c r="G372" s="226">
        <f>Dat_02!E371</f>
        <v>1.4914715644470162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45143</v>
      </c>
      <c r="D373" s="224"/>
      <c r="E373" s="226">
        <f>Dat_02!C372</f>
        <v>2.0794868124498098</v>
      </c>
      <c r="F373" s="226">
        <f>Dat_02!D372</f>
        <v>15.940810769841702</v>
      </c>
      <c r="G373" s="226">
        <f>Dat_02!E372</f>
        <v>2.0794868124498098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45144</v>
      </c>
      <c r="D374" s="224"/>
      <c r="E374" s="226">
        <f>Dat_02!C373</f>
        <v>1.3288751524479485</v>
      </c>
      <c r="F374" s="226">
        <f>Dat_02!D373</f>
        <v>15.940810769841702</v>
      </c>
      <c r="G374" s="226">
        <f>Dat_02!E373</f>
        <v>1.3288751524479485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45145</v>
      </c>
      <c r="D375" s="224"/>
      <c r="E375" s="226">
        <f>Dat_02!C374</f>
        <v>1.2214171964488778</v>
      </c>
      <c r="F375" s="226">
        <f>Dat_02!D374</f>
        <v>15.940810769841702</v>
      </c>
      <c r="G375" s="226">
        <f>Dat_02!E374</f>
        <v>1.2214171964488778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45146</v>
      </c>
      <c r="D376" s="224"/>
      <c r="E376" s="226">
        <f>Dat_02!C375</f>
        <v>5.6127602324488759</v>
      </c>
      <c r="F376" s="226">
        <f>Dat_02!D375</f>
        <v>15.940810769841702</v>
      </c>
      <c r="G376" s="226">
        <f>Dat_02!E375</f>
        <v>5.6127602324488759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45147</v>
      </c>
      <c r="D377" s="224"/>
      <c r="E377" s="226">
        <f>Dat_02!C376</f>
        <v>10.558502378786354</v>
      </c>
      <c r="F377" s="226">
        <f>Dat_02!D376</f>
        <v>15.940810769841702</v>
      </c>
      <c r="G377" s="226">
        <f>Dat_02!E376</f>
        <v>10.558502378786354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45148</v>
      </c>
      <c r="D378" s="224"/>
      <c r="E378" s="226">
        <f>Dat_02!C377</f>
        <v>1.162073298789146</v>
      </c>
      <c r="F378" s="226">
        <f>Dat_02!D377</f>
        <v>15.940810769841702</v>
      </c>
      <c r="G378" s="226">
        <f>Dat_02!E377</f>
        <v>1.162073298789146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45149</v>
      </c>
      <c r="D379" s="224"/>
      <c r="E379" s="226">
        <f>Dat_02!C378</f>
        <v>5.9386223107863483</v>
      </c>
      <c r="F379" s="226">
        <f>Dat_02!D378</f>
        <v>15.940810769841702</v>
      </c>
      <c r="G379" s="226">
        <f>Dat_02!E378</f>
        <v>5.9386223107863483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45150</v>
      </c>
      <c r="D380" s="224"/>
      <c r="E380" s="226">
        <f>Dat_02!C379</f>
        <v>1.1942129507872814</v>
      </c>
      <c r="F380" s="226">
        <f>Dat_02!D379</f>
        <v>15.940810769841702</v>
      </c>
      <c r="G380" s="226">
        <f>Dat_02!E379</f>
        <v>1.1942129507872814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45151</v>
      </c>
      <c r="D381" s="224"/>
      <c r="E381" s="226">
        <f>Dat_02!C380</f>
        <v>1.3534781667872813</v>
      </c>
      <c r="F381" s="226">
        <f>Dat_02!D380</f>
        <v>15.940810769841702</v>
      </c>
      <c r="G381" s="226">
        <f>Dat_02!E380</f>
        <v>1.3534781667872813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45152</v>
      </c>
      <c r="D382" s="224"/>
      <c r="E382" s="226">
        <f>Dat_02!C381</f>
        <v>1.2208629467872816</v>
      </c>
      <c r="F382" s="226">
        <f>Dat_02!D381</f>
        <v>15.940810769841702</v>
      </c>
      <c r="G382" s="226">
        <f>Dat_02!E381</f>
        <v>1.2208629467872816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45153</v>
      </c>
      <c r="D383" s="224"/>
      <c r="E383" s="226">
        <f>Dat_02!C382</f>
        <v>1.4380009587863496</v>
      </c>
      <c r="F383" s="226">
        <f>Dat_02!D382</f>
        <v>15.940810769841702</v>
      </c>
      <c r="G383" s="226">
        <f>Dat_02!E382</f>
        <v>1.4380009587863496</v>
      </c>
      <c r="I383" s="227">
        <f>Dat_02!G382</f>
        <v>15.940810769841702</v>
      </c>
      <c r="J383" s="233" t="str">
        <f>IF(Dat_02!H382=0,"",Dat_02!H382)</f>
        <v/>
      </c>
    </row>
    <row r="384" spans="2:10">
      <c r="B384" s="224"/>
      <c r="C384" s="225">
        <f>Dat_02!B383</f>
        <v>45154</v>
      </c>
      <c r="D384" s="224"/>
      <c r="E384" s="226">
        <f>Dat_02!C383</f>
        <v>1.8177414894848845</v>
      </c>
      <c r="F384" s="226">
        <f>Dat_02!D383</f>
        <v>15.940810769841702</v>
      </c>
      <c r="G384" s="226">
        <f>Dat_02!E383</f>
        <v>1.8177414894848845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45155</v>
      </c>
      <c r="D385" s="224"/>
      <c r="E385" s="226">
        <f>Dat_02!C384</f>
        <v>1.2516218494886089</v>
      </c>
      <c r="F385" s="226">
        <f>Dat_02!D384</f>
        <v>15.940810769841702</v>
      </c>
      <c r="G385" s="226">
        <f>Dat_02!E384</f>
        <v>1.2516218494886089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45156</v>
      </c>
      <c r="D386" s="224"/>
      <c r="E386" s="226">
        <f>Dat_02!C385</f>
        <v>2.0038083974848853</v>
      </c>
      <c r="F386" s="226">
        <f>Dat_02!D385</f>
        <v>15.940810769841702</v>
      </c>
      <c r="G386" s="226">
        <f>Dat_02!E385</f>
        <v>2.0038083974848853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45157</v>
      </c>
      <c r="D387" s="224"/>
      <c r="E387" s="226">
        <f>Dat_02!C386</f>
        <v>1.3961793294867457</v>
      </c>
      <c r="F387" s="226">
        <f>Dat_02!D386</f>
        <v>15.940810769841702</v>
      </c>
      <c r="G387" s="226">
        <f>Dat_02!E386</f>
        <v>1.3961793294867457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45158</v>
      </c>
      <c r="D388" s="224"/>
      <c r="E388" s="226">
        <f>Dat_02!C387</f>
        <v>1.4214085774867453</v>
      </c>
      <c r="F388" s="226">
        <f>Dat_02!D387</f>
        <v>15.940810769841702</v>
      </c>
      <c r="G388" s="226">
        <f>Dat_02!E387</f>
        <v>1.4214085774867453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45159</v>
      </c>
      <c r="D389" s="224"/>
      <c r="E389" s="226">
        <f>Dat_02!C388</f>
        <v>1.4009326014848849</v>
      </c>
      <c r="F389" s="226">
        <f>Dat_02!D388</f>
        <v>15.940810769841702</v>
      </c>
      <c r="G389" s="226">
        <f>Dat_02!E388</f>
        <v>1.4009326014848849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45160</v>
      </c>
      <c r="D390" s="224"/>
      <c r="E390" s="226">
        <f>Dat_02!C389</f>
        <v>1.2931128454848804</v>
      </c>
      <c r="F390" s="226">
        <f>Dat_02!D389</f>
        <v>15.940810769841702</v>
      </c>
      <c r="G390" s="226">
        <f>Dat_02!E389</f>
        <v>1.2931128454848804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45161</v>
      </c>
      <c r="D391" s="224"/>
      <c r="E391" s="226">
        <f>Dat_02!C390</f>
        <v>5.8665420599029092</v>
      </c>
      <c r="F391" s="226">
        <f>Dat_02!D390</f>
        <v>15.940810769841702</v>
      </c>
      <c r="G391" s="226">
        <f>Dat_02!E390</f>
        <v>5.8665420599029092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45162</v>
      </c>
      <c r="D392" s="224"/>
      <c r="E392" s="226">
        <f>Dat_02!C391</f>
        <v>1.9923396158991817</v>
      </c>
      <c r="F392" s="226">
        <f>Dat_02!D391</f>
        <v>15.940810769841702</v>
      </c>
      <c r="G392" s="226">
        <f>Dat_02!E391</f>
        <v>1.9923396158991817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45163</v>
      </c>
      <c r="D393" s="224"/>
      <c r="E393" s="226">
        <f>Dat_02!C392</f>
        <v>1.2629584079010456</v>
      </c>
      <c r="F393" s="226">
        <f>Dat_02!D392</f>
        <v>15.940810769841702</v>
      </c>
      <c r="G393" s="226">
        <f>Dat_02!E392</f>
        <v>1.2629584079010456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45164</v>
      </c>
      <c r="D394" s="224"/>
      <c r="E394" s="226">
        <f>Dat_02!C393</f>
        <v>1.3772662439019769</v>
      </c>
      <c r="F394" s="226">
        <f>Dat_02!D393</f>
        <v>15.940810769841702</v>
      </c>
      <c r="G394" s="226">
        <f>Dat_02!E393</f>
        <v>1.3772662439019769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45165</v>
      </c>
      <c r="D395" s="224"/>
      <c r="E395" s="226">
        <f>Dat_02!C394</f>
        <v>1.7928808999001122</v>
      </c>
      <c r="F395" s="226">
        <f>Dat_02!D394</f>
        <v>15.940810769841702</v>
      </c>
      <c r="G395" s="226">
        <f>Dat_02!E394</f>
        <v>1.7928808999001122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45166</v>
      </c>
      <c r="D396" s="224"/>
      <c r="E396" s="226">
        <f>Dat_02!C395</f>
        <v>1.0843151359001131</v>
      </c>
      <c r="F396" s="226">
        <f>Dat_02!D395</f>
        <v>15.940810769841702</v>
      </c>
      <c r="G396" s="226">
        <f>Dat_02!E395</f>
        <v>1.0843151359001131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>
        <f>Dat_02!B396</f>
        <v>45167</v>
      </c>
      <c r="D397" s="224"/>
      <c r="E397" s="226">
        <f>Dat_02!C396</f>
        <v>1.9521874078991823</v>
      </c>
      <c r="F397" s="226">
        <f>Dat_02!D396</f>
        <v>15.940810769841702</v>
      </c>
      <c r="G397" s="226">
        <f>Dat_02!E396</f>
        <v>1.9521874078991823</v>
      </c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>
        <f>Dat_02!B397</f>
        <v>45168</v>
      </c>
      <c r="D398" s="224"/>
      <c r="E398" s="226">
        <f>Dat_02!C397</f>
        <v>2.5609740729217809</v>
      </c>
      <c r="F398" s="226">
        <f>Dat_02!D397</f>
        <v>15.940810769841702</v>
      </c>
      <c r="G398" s="226">
        <f>Dat_02!E397</f>
        <v>2.5609740729217809</v>
      </c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>
        <f>Dat_02!B398</f>
        <v>45169</v>
      </c>
      <c r="D399" s="224"/>
      <c r="E399" s="226">
        <f>Dat_02!C398</f>
        <v>2.8037950889227141</v>
      </c>
      <c r="F399" s="226">
        <f>Dat_02!D398</f>
        <v>15.940810769841702</v>
      </c>
      <c r="G399" s="226">
        <f>Dat_02!E398</f>
        <v>2.8037950889227141</v>
      </c>
      <c r="I399" s="227">
        <f>Dat_02!G398</f>
        <v>0</v>
      </c>
      <c r="J399" s="233"/>
    </row>
    <row r="400" spans="2:10">
      <c r="B400" s="224"/>
      <c r="C400" s="225">
        <f>Dat_02!B399</f>
        <v>45170</v>
      </c>
      <c r="D400" s="224"/>
      <c r="E400" s="226">
        <f>Dat_02!C399</f>
        <v>19.901597212921786</v>
      </c>
      <c r="F400" s="226">
        <f>Dat_02!D399</f>
        <v>20.220393285105605</v>
      </c>
      <c r="G400" s="226">
        <f>Dat_02!E399</f>
        <v>19.901597212921786</v>
      </c>
      <c r="I400" s="227">
        <f>Dat_02!G399</f>
        <v>0</v>
      </c>
      <c r="J400" s="233"/>
    </row>
    <row r="401" spans="2:10">
      <c r="B401" s="224"/>
      <c r="C401" s="225">
        <f>Dat_02!B400</f>
        <v>45171</v>
      </c>
      <c r="D401" s="224"/>
      <c r="E401" s="226">
        <f>Dat_02!C400</f>
        <v>8.913845752920853</v>
      </c>
      <c r="F401" s="226">
        <f>Dat_02!D400</f>
        <v>20.220393285105605</v>
      </c>
      <c r="G401" s="226">
        <f>Dat_02!E400</f>
        <v>8.913845752920853</v>
      </c>
      <c r="I401" s="227">
        <f>Dat_02!G400</f>
        <v>0</v>
      </c>
      <c r="J401" s="233"/>
    </row>
    <row r="402" spans="2:10">
      <c r="B402" s="224"/>
      <c r="C402" s="225">
        <f>Dat_02!B401</f>
        <v>45172</v>
      </c>
      <c r="D402" s="224"/>
      <c r="E402" s="226">
        <f>Dat_02!C401</f>
        <v>9.7827039929199202</v>
      </c>
      <c r="F402" s="226">
        <f>Dat_02!D401</f>
        <v>20.220393285105605</v>
      </c>
      <c r="G402" s="226">
        <f>Dat_02!E401</f>
        <v>9.7827039929199202</v>
      </c>
      <c r="I402" s="227">
        <f>Dat_02!G401</f>
        <v>0</v>
      </c>
      <c r="J402" s="233"/>
    </row>
    <row r="403" spans="2:10">
      <c r="B403" s="224"/>
      <c r="C403" s="225">
        <f>Dat_02!B402</f>
        <v>45173</v>
      </c>
      <c r="D403" s="224"/>
      <c r="E403" s="226">
        <f>Dat_02!C402</f>
        <v>12.122720236922715</v>
      </c>
      <c r="F403" s="226">
        <f>Dat_02!D402</f>
        <v>20.220393285105605</v>
      </c>
      <c r="G403" s="226">
        <f>Dat_02!E402</f>
        <v>12.122720236922715</v>
      </c>
      <c r="I403" s="227">
        <f>Dat_02!G402</f>
        <v>0</v>
      </c>
      <c r="J403" s="233"/>
    </row>
    <row r="404" spans="2:10">
      <c r="B404" s="224"/>
      <c r="C404" s="225">
        <f>Dat_02!B403</f>
        <v>45174</v>
      </c>
      <c r="D404" s="224"/>
      <c r="E404" s="226">
        <f>Dat_02!C403</f>
        <v>19.742828852921782</v>
      </c>
      <c r="F404" s="226">
        <f>Dat_02!D403</f>
        <v>20.220393285105605</v>
      </c>
      <c r="G404" s="226">
        <f>Dat_02!E403</f>
        <v>19.742828852921782</v>
      </c>
      <c r="I404" s="227">
        <f>Dat_02!G403</f>
        <v>0</v>
      </c>
      <c r="J404" s="233"/>
    </row>
    <row r="405" spans="2:10">
      <c r="B405" s="224"/>
      <c r="C405" s="225">
        <f>Dat_02!B404</f>
        <v>45175</v>
      </c>
      <c r="D405" s="224"/>
      <c r="E405" s="226">
        <f>Dat_02!C404</f>
        <v>38.82376314857428</v>
      </c>
      <c r="F405" s="226">
        <f>Dat_02!D404</f>
        <v>20.220393285105605</v>
      </c>
      <c r="G405" s="226">
        <f>Dat_02!E404</f>
        <v>20.220393285105605</v>
      </c>
      <c r="I405" s="227">
        <f>Dat_02!G404</f>
        <v>0</v>
      </c>
      <c r="J405" s="233"/>
    </row>
    <row r="406" spans="2:10">
      <c r="B406" s="224"/>
      <c r="C406" s="225">
        <f>Dat_02!B405</f>
        <v>45176</v>
      </c>
      <c r="D406" s="224"/>
      <c r="E406" s="226">
        <f>Dat_02!C405</f>
        <v>42.779808828575206</v>
      </c>
      <c r="F406" s="226">
        <f>Dat_02!D405</f>
        <v>20.220393285105605</v>
      </c>
      <c r="G406" s="226">
        <f>Dat_02!E405</f>
        <v>20.220393285105605</v>
      </c>
      <c r="I406" s="227">
        <f>Dat_02!G405</f>
        <v>0</v>
      </c>
      <c r="J406" s="233"/>
    </row>
    <row r="407" spans="2:10">
      <c r="B407" s="224"/>
      <c r="C407" s="225">
        <f>Dat_02!B406</f>
        <v>45177</v>
      </c>
      <c r="D407" s="224"/>
      <c r="E407" s="226">
        <f>Dat_02!C406</f>
        <v>38.395821017574278</v>
      </c>
      <c r="F407" s="226">
        <f>Dat_02!D406</f>
        <v>20.220393285105605</v>
      </c>
      <c r="G407" s="226">
        <f>Dat_02!E406</f>
        <v>20.220393285105605</v>
      </c>
      <c r="I407" s="227">
        <f>Dat_02!G406</f>
        <v>0</v>
      </c>
      <c r="J407" s="233"/>
    </row>
    <row r="408" spans="2:10">
      <c r="B408" s="224"/>
      <c r="C408" s="225">
        <f>Dat_02!B407</f>
        <v>45178</v>
      </c>
      <c r="D408" s="224"/>
      <c r="E408" s="226">
        <f>Dat_02!C407</f>
        <v>25.825047667576143</v>
      </c>
      <c r="F408" s="226">
        <f>Dat_02!D407</f>
        <v>20.220393285105605</v>
      </c>
      <c r="G408" s="226">
        <f>Dat_02!E407</f>
        <v>20.220393285105605</v>
      </c>
      <c r="I408" s="227">
        <f>Dat_02!G407</f>
        <v>0</v>
      </c>
      <c r="J408" s="233"/>
    </row>
    <row r="409" spans="2:10">
      <c r="B409" s="224"/>
      <c r="C409" s="225">
        <f>Dat_02!B408</f>
        <v>45179</v>
      </c>
      <c r="D409" s="224"/>
      <c r="E409" s="226">
        <f>Dat_02!C408</f>
        <v>22.12214836057521</v>
      </c>
      <c r="F409" s="226">
        <f>Dat_02!D408</f>
        <v>20.220393285105605</v>
      </c>
      <c r="G409" s="226">
        <f>Dat_02!E408</f>
        <v>20.220393285105605</v>
      </c>
      <c r="I409" s="227">
        <f>Dat_02!G408</f>
        <v>0</v>
      </c>
      <c r="J409" s="233"/>
    </row>
    <row r="410" spans="2:10">
      <c r="B410" s="224"/>
      <c r="C410" s="225">
        <f>Dat_02!B409</f>
        <v>45180</v>
      </c>
      <c r="D410" s="224"/>
      <c r="E410" s="226">
        <f>Dat_02!C409</f>
        <v>33.854138380574284</v>
      </c>
      <c r="F410" s="226">
        <f>Dat_02!D409</f>
        <v>20.220393285105605</v>
      </c>
      <c r="G410" s="226">
        <f>Dat_02!E409</f>
        <v>20.220393285105605</v>
      </c>
      <c r="I410" s="227">
        <f>Dat_02!G409</f>
        <v>0</v>
      </c>
      <c r="J410" s="233"/>
    </row>
    <row r="411" spans="2:10">
      <c r="B411" s="224"/>
      <c r="C411" s="225">
        <f>Dat_02!B410</f>
        <v>45181</v>
      </c>
      <c r="D411" s="224"/>
      <c r="E411" s="226">
        <f>Dat_02!C410</f>
        <v>35.628153696575211</v>
      </c>
      <c r="F411" s="226">
        <f>Dat_02!D410</f>
        <v>20.220393285105605</v>
      </c>
      <c r="G411" s="226">
        <f>Dat_02!E410</f>
        <v>20.220393285105605</v>
      </c>
      <c r="I411" s="227">
        <f>Dat_02!G410</f>
        <v>0</v>
      </c>
      <c r="J411" s="233"/>
    </row>
    <row r="412" spans="2:10">
      <c r="B412" s="224"/>
      <c r="C412" s="225">
        <f>Dat_02!B411</f>
        <v>45182</v>
      </c>
      <c r="D412" s="224"/>
      <c r="E412" s="226">
        <f>Dat_02!C411</f>
        <v>20.725729154021089</v>
      </c>
      <c r="F412" s="226">
        <f>Dat_02!D411</f>
        <v>20.220393285105605</v>
      </c>
      <c r="G412" s="226">
        <f>Dat_02!E411</f>
        <v>20.220393285105605</v>
      </c>
      <c r="I412" s="227">
        <f>Dat_02!G411</f>
        <v>0</v>
      </c>
      <c r="J412" s="233"/>
    </row>
    <row r="413" spans="2:10">
      <c r="B413" s="224"/>
      <c r="C413" s="225">
        <f>Dat_02!B412</f>
        <v>45183</v>
      </c>
      <c r="D413" s="224"/>
      <c r="E413" s="226">
        <f>Dat_02!C412</f>
        <v>18.280564747020158</v>
      </c>
      <c r="F413" s="226">
        <f>Dat_02!D412</f>
        <v>20.220393285105605</v>
      </c>
      <c r="G413" s="226">
        <f>Dat_02!E412</f>
        <v>18.280564747020158</v>
      </c>
      <c r="I413" s="227">
        <f>Dat_02!G412</f>
        <v>0</v>
      </c>
      <c r="J413" s="233"/>
    </row>
    <row r="414" spans="2:10">
      <c r="B414" s="224"/>
      <c r="C414" s="225">
        <f>Dat_02!B413</f>
        <v>45184</v>
      </c>
      <c r="D414" s="224"/>
      <c r="E414" s="226">
        <f>Dat_02!C413</f>
        <v>24.527595957019226</v>
      </c>
      <c r="F414" s="226">
        <f>Dat_02!D413</f>
        <v>20.220393285105605</v>
      </c>
      <c r="G414" s="226">
        <f>Dat_02!E413</f>
        <v>20.220393285105605</v>
      </c>
      <c r="I414" s="227">
        <f>Dat_02!G413</f>
        <v>20.220393285105605</v>
      </c>
      <c r="J414" s="233"/>
    </row>
    <row r="415" spans="2:10">
      <c r="B415" s="224"/>
      <c r="C415" s="225">
        <f>Dat_02!B414</f>
        <v>45185</v>
      </c>
      <c r="D415" s="224"/>
      <c r="E415" s="226">
        <f>Dat_02!C414</f>
        <v>17.627827146022021</v>
      </c>
      <c r="F415" s="226">
        <f>Dat_02!D414</f>
        <v>20.220393285105605</v>
      </c>
      <c r="G415" s="226">
        <f>Dat_02!E414</f>
        <v>17.627827146022021</v>
      </c>
      <c r="I415" s="227">
        <f>Dat_02!G414</f>
        <v>0</v>
      </c>
      <c r="J415" s="233"/>
    </row>
    <row r="416" spans="2:10">
      <c r="B416" s="224"/>
      <c r="C416" s="225">
        <f>Dat_02!B415</f>
        <v>45186</v>
      </c>
      <c r="D416" s="224"/>
      <c r="E416" s="226">
        <f>Dat_02!C415</f>
        <v>9.032721378019227</v>
      </c>
      <c r="F416" s="226">
        <f>Dat_02!D415</f>
        <v>20.220393285105605</v>
      </c>
      <c r="G416" s="226">
        <f>Dat_02!E415</f>
        <v>9.032721378019227</v>
      </c>
      <c r="I416" s="227">
        <f>Dat_02!G415</f>
        <v>0</v>
      </c>
      <c r="J416" s="233"/>
    </row>
    <row r="417" spans="2:10">
      <c r="B417" s="224"/>
      <c r="C417" s="225">
        <f>Dat_02!B416</f>
        <v>45187</v>
      </c>
      <c r="D417" s="224"/>
      <c r="E417" s="226">
        <f>Dat_02!C416</f>
        <v>25.254581350022022</v>
      </c>
      <c r="F417" s="226">
        <f>Dat_02!D416</f>
        <v>20.220393285105605</v>
      </c>
      <c r="G417" s="226">
        <f>Dat_02!E416</f>
        <v>20.220393285105605</v>
      </c>
      <c r="I417" s="227">
        <f>Dat_02!G416</f>
        <v>0</v>
      </c>
      <c r="J417" s="233"/>
    </row>
    <row r="418" spans="2:10">
      <c r="B418" s="224"/>
      <c r="C418" s="225">
        <f>Dat_02!B417</f>
        <v>45188</v>
      </c>
      <c r="D418" s="224"/>
      <c r="E418" s="226">
        <f>Dat_02!C417</f>
        <v>26.548652466020162</v>
      </c>
      <c r="F418" s="226">
        <f>Dat_02!D417</f>
        <v>20.220393285105605</v>
      </c>
      <c r="G418" s="226">
        <f>Dat_02!E417</f>
        <v>20.220393285105605</v>
      </c>
      <c r="I418" s="227">
        <f>Dat_02!G417</f>
        <v>0</v>
      </c>
      <c r="J418" s="233"/>
    </row>
    <row r="419" spans="2:10">
      <c r="B419" s="224"/>
      <c r="C419" s="225">
        <f>Dat_02!B418</f>
        <v>45189</v>
      </c>
      <c r="D419" s="224"/>
      <c r="E419" s="226">
        <f>Dat_02!C418</f>
        <v>22.231549107410476</v>
      </c>
      <c r="F419" s="226">
        <f>Dat_02!D418</f>
        <v>20.220393285105605</v>
      </c>
      <c r="G419" s="226">
        <f>Dat_02!E418</f>
        <v>20.220393285105605</v>
      </c>
      <c r="I419" s="227">
        <f>Dat_02!G418</f>
        <v>0</v>
      </c>
      <c r="J419" s="233"/>
    </row>
    <row r="420" spans="2:10">
      <c r="B420" s="224"/>
      <c r="C420" s="225">
        <f>Dat_02!B419</f>
        <v>45190</v>
      </c>
      <c r="D420" s="224"/>
      <c r="E420" s="226">
        <f>Dat_02!C419</f>
        <v>13.364341731411409</v>
      </c>
      <c r="F420" s="226">
        <f>Dat_02!D419</f>
        <v>20.220393285105605</v>
      </c>
      <c r="G420" s="226">
        <f>Dat_02!E419</f>
        <v>13.364341731411409</v>
      </c>
      <c r="I420" s="227">
        <f>Dat_02!G419</f>
        <v>0</v>
      </c>
      <c r="J420" s="233"/>
    </row>
    <row r="421" spans="2:10">
      <c r="B421" s="224"/>
      <c r="C421" s="225">
        <f>Dat_02!B420</f>
        <v>45191</v>
      </c>
      <c r="D421" s="224"/>
      <c r="E421" s="226">
        <f>Dat_02!C420</f>
        <v>24.269787983410474</v>
      </c>
      <c r="F421" s="226">
        <f>Dat_02!D420</f>
        <v>20.220393285105605</v>
      </c>
      <c r="G421" s="226">
        <f>Dat_02!E420</f>
        <v>20.220393285105605</v>
      </c>
      <c r="I421" s="227">
        <f>Dat_02!G420</f>
        <v>0</v>
      </c>
      <c r="J421" s="233"/>
    </row>
    <row r="422" spans="2:10">
      <c r="B422" s="224"/>
      <c r="C422" s="225">
        <f>Dat_02!B421</f>
        <v>45192</v>
      </c>
      <c r="D422" s="224"/>
      <c r="E422" s="226">
        <f>Dat_02!C421</f>
        <v>17.486814947411407</v>
      </c>
      <c r="F422" s="226">
        <f>Dat_02!D421</f>
        <v>20.220393285105605</v>
      </c>
      <c r="G422" s="226">
        <f>Dat_02!E421</f>
        <v>17.486814947411407</v>
      </c>
      <c r="I422" s="227">
        <f>Dat_02!G421</f>
        <v>0</v>
      </c>
      <c r="J422" s="233"/>
    </row>
    <row r="423" spans="2:10">
      <c r="B423" s="224"/>
      <c r="C423" s="225">
        <f>Dat_02!B422</f>
        <v>45193</v>
      </c>
      <c r="D423" s="224"/>
      <c r="E423" s="226">
        <f>Dat_02!C422</f>
        <v>16.463663575408614</v>
      </c>
      <c r="F423" s="226">
        <f>Dat_02!D422</f>
        <v>20.220393285105605</v>
      </c>
      <c r="G423" s="226">
        <f>Dat_02!E422</f>
        <v>16.463663575408614</v>
      </c>
      <c r="I423" s="227">
        <f>Dat_02!G422</f>
        <v>0</v>
      </c>
      <c r="J423" s="233"/>
    </row>
    <row r="424" spans="2:10">
      <c r="B424" s="224"/>
      <c r="C424" s="225">
        <f>Dat_02!B423</f>
        <v>45194</v>
      </c>
      <c r="D424" s="224"/>
      <c r="E424" s="226">
        <f>Dat_02!C423</f>
        <v>32.121659671412338</v>
      </c>
      <c r="F424" s="226">
        <f>Dat_02!D423</f>
        <v>20.220393285105605</v>
      </c>
      <c r="G424" s="226">
        <f>Dat_02!E423</f>
        <v>20.220393285105605</v>
      </c>
      <c r="I424" s="227">
        <f>Dat_02!G423</f>
        <v>0</v>
      </c>
      <c r="J424" s="233"/>
    </row>
    <row r="425" spans="2:10">
      <c r="B425" s="224"/>
      <c r="C425" s="225">
        <f>Dat_02!B424</f>
        <v>45195</v>
      </c>
      <c r="D425" s="224"/>
      <c r="E425" s="226">
        <f>Dat_02!C424</f>
        <v>33.959315899409546</v>
      </c>
      <c r="F425" s="226">
        <f>Dat_02!D424</f>
        <v>20.220393285105605</v>
      </c>
      <c r="G425" s="226">
        <f>Dat_02!E424</f>
        <v>20.220393285105605</v>
      </c>
      <c r="I425" s="227">
        <f>Dat_02!G424</f>
        <v>0</v>
      </c>
      <c r="J425" s="233"/>
    </row>
    <row r="426" spans="2:10">
      <c r="B426" s="224"/>
      <c r="C426" s="225">
        <f>Dat_02!B425</f>
        <v>45196</v>
      </c>
      <c r="D426" s="224"/>
      <c r="E426" s="226">
        <f>Dat_02!C425</f>
        <v>20.924745369558106</v>
      </c>
      <c r="F426" s="226">
        <f>Dat_02!D425</f>
        <v>20.220393285105605</v>
      </c>
      <c r="G426" s="226">
        <f>Dat_02!E425</f>
        <v>20.220393285105605</v>
      </c>
      <c r="I426" s="227">
        <f>Dat_02!G425</f>
        <v>0</v>
      </c>
      <c r="J426" s="233"/>
    </row>
    <row r="427" spans="2:10">
      <c r="B427" s="224"/>
      <c r="C427" s="225">
        <f>Dat_02!B426</f>
        <v>45197</v>
      </c>
      <c r="D427" s="224"/>
      <c r="E427" s="226">
        <f>Dat_02!C426</f>
        <v>18.354848873559042</v>
      </c>
      <c r="F427" s="226">
        <f>Dat_02!D426</f>
        <v>20.220393285105605</v>
      </c>
      <c r="G427" s="226">
        <f>Dat_02!E426</f>
        <v>18.354848873559042</v>
      </c>
      <c r="I427" s="227">
        <f>Dat_02!G426</f>
        <v>0</v>
      </c>
      <c r="J427" s="233"/>
    </row>
    <row r="428" spans="2:10">
      <c r="B428" s="224"/>
      <c r="C428" s="225">
        <f>Dat_02!B427</f>
        <v>45198</v>
      </c>
      <c r="D428" s="224"/>
      <c r="E428" s="226">
        <f>Dat_02!C427</f>
        <v>20.153751989558106</v>
      </c>
      <c r="F428" s="226">
        <f>Dat_02!D427</f>
        <v>20.220393285105605</v>
      </c>
      <c r="G428" s="226">
        <f>Dat_02!E427</f>
        <v>20.153751989558106</v>
      </c>
      <c r="I428" s="227">
        <f>Dat_02!G427</f>
        <v>0</v>
      </c>
      <c r="J428" s="233"/>
    </row>
    <row r="429" spans="2:10">
      <c r="B429" s="224"/>
      <c r="C429" s="225">
        <f>Dat_02!B428</f>
        <v>45199</v>
      </c>
      <c r="D429" s="224"/>
      <c r="E429" s="226">
        <f>Dat_02!C428</f>
        <v>4.0966366895590403</v>
      </c>
      <c r="F429" s="226">
        <f>Dat_02!D428</f>
        <v>20.220393285105605</v>
      </c>
      <c r="G429" s="226">
        <f>Dat_02!E428</f>
        <v>4.0966366895590403</v>
      </c>
      <c r="I429" s="227">
        <f>Dat_02!G428</f>
        <v>0</v>
      </c>
      <c r="J429" s="233"/>
    </row>
    <row r="430" spans="2:10">
      <c r="B430" s="224"/>
      <c r="C430" s="225">
        <f>Dat_02!B429</f>
        <v>45200</v>
      </c>
      <c r="D430" s="224"/>
      <c r="E430" s="226">
        <f>Dat_02!C429</f>
        <v>2.1574244495590391</v>
      </c>
      <c r="F430" s="226">
        <f>Dat_02!D429</f>
        <v>40.400211353346023</v>
      </c>
      <c r="G430" s="226">
        <f>Dat_02!E429</f>
        <v>2.1574244495590391</v>
      </c>
      <c r="I430" s="227">
        <f>Dat_02!G429</f>
        <v>0</v>
      </c>
      <c r="J430" s="233"/>
    </row>
    <row r="431" spans="2:10">
      <c r="B431" s="224"/>
      <c r="C431" s="225">
        <f>Dat_02!B430</f>
        <v>45201</v>
      </c>
      <c r="D431" s="224"/>
      <c r="E431" s="226">
        <f>Dat_02!C430</f>
        <v>0.98753413755810837</v>
      </c>
      <c r="F431" s="226">
        <f>Dat_02!D430</f>
        <v>40.400211353346023</v>
      </c>
      <c r="G431" s="226">
        <f>Dat_02!E430</f>
        <v>0.98753413755810837</v>
      </c>
      <c r="I431" s="227">
        <f>Dat_02!G430</f>
        <v>0</v>
      </c>
      <c r="J431" s="233"/>
    </row>
    <row r="432" spans="2:10">
      <c r="B432" s="224"/>
      <c r="C432" s="225">
        <f>Dat_02!B431</f>
        <v>45202</v>
      </c>
      <c r="D432" s="224"/>
      <c r="E432" s="226">
        <f>Dat_02!C431</f>
        <v>3.2331491695590411</v>
      </c>
      <c r="F432" s="226">
        <f>Dat_02!D431</f>
        <v>40.400211353346023</v>
      </c>
      <c r="G432" s="226">
        <f>Dat_02!E431</f>
        <v>3.2331491695590411</v>
      </c>
      <c r="I432" s="227">
        <f>Dat_02!G431</f>
        <v>0</v>
      </c>
      <c r="J432" s="233"/>
    </row>
    <row r="433" spans="2:10">
      <c r="B433" s="224"/>
      <c r="C433" s="225">
        <f>Dat_02!B432</f>
        <v>45203</v>
      </c>
      <c r="D433" s="224"/>
      <c r="E433" s="226">
        <f>Dat_02!C432</f>
        <v>7.7389653218427084</v>
      </c>
      <c r="F433" s="226">
        <f>Dat_02!D432</f>
        <v>40.400211353346023</v>
      </c>
      <c r="G433" s="226">
        <f>Dat_02!E432</f>
        <v>7.7389653218427084</v>
      </c>
      <c r="I433" s="227">
        <f>Dat_02!G432</f>
        <v>0</v>
      </c>
      <c r="J433" s="233"/>
    </row>
    <row r="434" spans="2:10">
      <c r="B434" s="224"/>
      <c r="C434" s="225">
        <f>Dat_02!B433</f>
        <v>45204</v>
      </c>
      <c r="D434" s="224"/>
      <c r="E434" s="226">
        <f>Dat_02!C433</f>
        <v>18.862793646844569</v>
      </c>
      <c r="F434" s="226">
        <f>Dat_02!D433</f>
        <v>40.400211353346023</v>
      </c>
      <c r="G434" s="226">
        <f>Dat_02!E433</f>
        <v>18.862793646844569</v>
      </c>
      <c r="I434" s="227">
        <f>Dat_02!G433</f>
        <v>0</v>
      </c>
      <c r="J434" s="233"/>
    </row>
    <row r="435" spans="2:10">
      <c r="B435" s="224"/>
      <c r="C435" s="225">
        <f>Dat_02!B434</f>
        <v>45205</v>
      </c>
      <c r="D435" s="224"/>
      <c r="E435" s="226">
        <f>Dat_02!C434</f>
        <v>21.645349225843638</v>
      </c>
      <c r="F435" s="226">
        <f>Dat_02!D434</f>
        <v>40.400211353346023</v>
      </c>
      <c r="G435" s="226">
        <f>Dat_02!E434</f>
        <v>21.645349225843638</v>
      </c>
      <c r="I435" s="227">
        <f>Dat_02!G434</f>
        <v>0</v>
      </c>
      <c r="J435" s="233"/>
    </row>
    <row r="436" spans="2:10">
      <c r="B436" s="224"/>
      <c r="C436" s="225">
        <f>Dat_02!B435</f>
        <v>45206</v>
      </c>
      <c r="D436" s="224"/>
      <c r="E436" s="226">
        <f>Dat_02!C435</f>
        <v>4.6479343218445717</v>
      </c>
      <c r="F436" s="226">
        <f>Dat_02!D435</f>
        <v>40.400211353346023</v>
      </c>
      <c r="G436" s="226">
        <f>Dat_02!E435</f>
        <v>4.6479343218445717</v>
      </c>
      <c r="I436" s="227">
        <f>Dat_02!G435</f>
        <v>0</v>
      </c>
      <c r="J436" s="233"/>
    </row>
    <row r="437" spans="2:10">
      <c r="B437" s="224"/>
      <c r="C437" s="225">
        <f>Dat_02!B436</f>
        <v>45207</v>
      </c>
      <c r="D437" s="224"/>
      <c r="E437" s="226">
        <f>Dat_02!C436</f>
        <v>2.9888472828436425</v>
      </c>
      <c r="F437" s="226">
        <f>Dat_02!D436</f>
        <v>40.400211353346023</v>
      </c>
      <c r="G437" s="226">
        <f>Dat_02!E436</f>
        <v>2.9888472828436425</v>
      </c>
      <c r="I437" s="227">
        <f>Dat_02!G436</f>
        <v>0</v>
      </c>
      <c r="J437" s="233"/>
    </row>
    <row r="438" spans="2:10">
      <c r="B438" s="224"/>
      <c r="C438" s="225">
        <f>Dat_02!B437</f>
        <v>45208</v>
      </c>
      <c r="D438" s="224"/>
      <c r="E438" s="226">
        <f>Dat_02!C437</f>
        <v>22.058485284844572</v>
      </c>
      <c r="F438" s="226">
        <f>Dat_02!D437</f>
        <v>40.400211353346023</v>
      </c>
      <c r="G438" s="226">
        <f>Dat_02!E437</f>
        <v>22.058485284844572</v>
      </c>
      <c r="I438" s="227">
        <f>Dat_02!G437</f>
        <v>0</v>
      </c>
      <c r="J438" s="233"/>
    </row>
    <row r="439" spans="2:10">
      <c r="B439" s="224"/>
      <c r="C439" s="225">
        <f>Dat_02!B438</f>
        <v>45209</v>
      </c>
      <c r="D439" s="224"/>
      <c r="E439" s="226">
        <f>Dat_02!C438</f>
        <v>23.826062561843639</v>
      </c>
      <c r="F439" s="226">
        <f>Dat_02!D438</f>
        <v>40.400211353346023</v>
      </c>
      <c r="G439" s="226">
        <f>Dat_02!E438</f>
        <v>23.826062561843639</v>
      </c>
      <c r="I439" s="227">
        <f>Dat_02!G438</f>
        <v>0</v>
      </c>
      <c r="J439" s="233"/>
    </row>
    <row r="440" spans="2:10">
      <c r="B440" s="224"/>
      <c r="C440" s="225">
        <f>Dat_02!B439</f>
        <v>45210</v>
      </c>
      <c r="D440" s="224"/>
      <c r="E440" s="226">
        <f>Dat_02!C439</f>
        <v>16.235678536526954</v>
      </c>
      <c r="F440" s="226">
        <f>Dat_02!D439</f>
        <v>40.400211353346023</v>
      </c>
      <c r="G440" s="226">
        <f>Dat_02!E439</f>
        <v>16.235678536526954</v>
      </c>
      <c r="I440" s="227">
        <f>Dat_02!G439</f>
        <v>0</v>
      </c>
      <c r="J440" s="233"/>
    </row>
    <row r="441" spans="2:10">
      <c r="B441" s="224"/>
      <c r="C441" s="225">
        <f>Dat_02!B440</f>
        <v>45211</v>
      </c>
      <c r="D441" s="224"/>
      <c r="E441" s="226">
        <f>Dat_02!C440</f>
        <v>8.2451969895250876</v>
      </c>
      <c r="F441" s="226">
        <f>Dat_02!D440</f>
        <v>40.400211353346023</v>
      </c>
      <c r="G441" s="226">
        <f>Dat_02!E440</f>
        <v>8.2451969895250876</v>
      </c>
      <c r="I441" s="227">
        <f>Dat_02!G440</f>
        <v>0</v>
      </c>
      <c r="J441" s="233"/>
    </row>
    <row r="442" spans="2:10">
      <c r="B442" s="224"/>
      <c r="C442" s="225">
        <f>Dat_02!B441</f>
        <v>45212</v>
      </c>
      <c r="D442" s="224"/>
      <c r="E442" s="226">
        <f>Dat_02!C441</f>
        <v>3.3181902715278846</v>
      </c>
      <c r="F442" s="226">
        <f>Dat_02!D441</f>
        <v>40.400211353346023</v>
      </c>
      <c r="G442" s="226">
        <f>Dat_02!E441</f>
        <v>3.3181902715278846</v>
      </c>
      <c r="I442" s="227">
        <f>Dat_02!G441</f>
        <v>0</v>
      </c>
      <c r="J442" s="233"/>
    </row>
    <row r="443" spans="2:10">
      <c r="B443" s="224"/>
      <c r="C443" s="225">
        <f>Dat_02!B442</f>
        <v>45213</v>
      </c>
      <c r="D443" s="224"/>
      <c r="E443" s="226">
        <f>Dat_02!C442</f>
        <v>11.156382864526954</v>
      </c>
      <c r="F443" s="226">
        <f>Dat_02!D442</f>
        <v>40.400211353346023</v>
      </c>
      <c r="G443" s="226">
        <f>Dat_02!E442</f>
        <v>11.156382864526954</v>
      </c>
      <c r="I443" s="227">
        <f>Dat_02!G442</f>
        <v>0</v>
      </c>
      <c r="J443" s="233"/>
    </row>
    <row r="444" spans="2:10">
      <c r="B444" s="224"/>
      <c r="C444" s="225">
        <f>Dat_02!B443</f>
        <v>45214</v>
      </c>
      <c r="D444" s="224"/>
      <c r="E444" s="226">
        <f>Dat_02!C443</f>
        <v>4.9460030605269498</v>
      </c>
      <c r="F444" s="226">
        <f>Dat_02!D443</f>
        <v>40.400211353346023</v>
      </c>
      <c r="G444" s="226">
        <f>Dat_02!E443</f>
        <v>4.9460030605269498</v>
      </c>
      <c r="I444" s="227">
        <f>Dat_02!G443</f>
        <v>40.400211353346023</v>
      </c>
      <c r="J444" s="233"/>
    </row>
    <row r="445" spans="2:10">
      <c r="B445" s="224"/>
      <c r="C445" s="225">
        <f>Dat_02!B444</f>
        <v>45215</v>
      </c>
      <c r="D445" s="224"/>
      <c r="E445" s="226">
        <f>Dat_02!C444</f>
        <v>27.063808200526953</v>
      </c>
      <c r="F445" s="226">
        <f>Dat_02!D444</f>
        <v>40.400211353346023</v>
      </c>
      <c r="G445" s="226">
        <f>Dat_02!E444</f>
        <v>27.063808200526953</v>
      </c>
      <c r="I445" s="227">
        <f>Dat_02!G444</f>
        <v>0</v>
      </c>
      <c r="J445" s="233"/>
    </row>
    <row r="446" spans="2:10">
      <c r="B446" s="224"/>
      <c r="C446" s="225">
        <f>Dat_02!B445</f>
        <v>45216</v>
      </c>
      <c r="D446" s="224"/>
      <c r="E446" s="226">
        <f>Dat_02!C445</f>
        <v>4.8549849325269534</v>
      </c>
      <c r="F446" s="226">
        <f>Dat_02!D445</f>
        <v>40.400211353346023</v>
      </c>
      <c r="G446" s="226">
        <f>Dat_02!E445</f>
        <v>4.8549849325269534</v>
      </c>
      <c r="I446" s="227">
        <f>Dat_02!G445</f>
        <v>0</v>
      </c>
      <c r="J446" s="233"/>
    </row>
    <row r="447" spans="2:10">
      <c r="B447" s="224"/>
      <c r="C447" s="225">
        <f>Dat_02!B446</f>
        <v>45217</v>
      </c>
      <c r="D447" s="224"/>
      <c r="E447" s="226">
        <f>Dat_02!C446</f>
        <v>69.455240732977401</v>
      </c>
      <c r="F447" s="226">
        <f>Dat_02!D446</f>
        <v>40.400211353346023</v>
      </c>
      <c r="G447" s="226">
        <f>Dat_02!E446</f>
        <v>40.400211353346023</v>
      </c>
      <c r="I447" s="227">
        <f>Dat_02!G446</f>
        <v>0</v>
      </c>
      <c r="J447" s="233"/>
    </row>
    <row r="448" spans="2:10">
      <c r="B448" s="224"/>
      <c r="C448" s="225">
        <f>Dat_02!B447</f>
        <v>45218</v>
      </c>
      <c r="D448" s="224"/>
      <c r="E448" s="226">
        <f>Dat_02!C447</f>
        <v>77.001288715978347</v>
      </c>
      <c r="F448" s="226">
        <f>Dat_02!D447</f>
        <v>40.400211353346023</v>
      </c>
      <c r="G448" s="226">
        <f>Dat_02!E447</f>
        <v>40.400211353346023</v>
      </c>
      <c r="I448" s="227">
        <f>Dat_02!G447</f>
        <v>0</v>
      </c>
      <c r="J448" s="233"/>
    </row>
    <row r="449" spans="2:10">
      <c r="B449" s="224"/>
      <c r="C449" s="225">
        <f>Dat_02!B448</f>
        <v>45219</v>
      </c>
      <c r="D449" s="224"/>
      <c r="E449" s="226">
        <f>Dat_02!C448</f>
        <v>88.83209940097926</v>
      </c>
      <c r="F449" s="226">
        <f>Dat_02!D448</f>
        <v>40.400211353346023</v>
      </c>
      <c r="G449" s="226">
        <f>Dat_02!E448</f>
        <v>40.400211353346023</v>
      </c>
      <c r="I449" s="227">
        <f>Dat_02!G448</f>
        <v>0</v>
      </c>
      <c r="J449" s="233"/>
    </row>
    <row r="450" spans="2:10">
      <c r="B450" s="224"/>
      <c r="C450" s="225">
        <f>Dat_02!B449</f>
        <v>45220</v>
      </c>
      <c r="D450" s="224"/>
      <c r="E450" s="226">
        <f>Dat_02!C449</f>
        <v>94.972363856979271</v>
      </c>
      <c r="F450" s="226">
        <f>Dat_02!D449</f>
        <v>40.400211353346023</v>
      </c>
      <c r="G450" s="226">
        <f>Dat_02!E449</f>
        <v>40.400211353346023</v>
      </c>
      <c r="I450" s="227">
        <f>Dat_02!G449</f>
        <v>0</v>
      </c>
      <c r="J450" s="233"/>
    </row>
    <row r="451" spans="2:10">
      <c r="B451" s="224"/>
      <c r="C451" s="225">
        <f>Dat_02!B450</f>
        <v>45221</v>
      </c>
      <c r="D451" s="224"/>
      <c r="E451" s="226">
        <f>Dat_02!C450</f>
        <v>103.3175379489774</v>
      </c>
      <c r="F451" s="226">
        <f>Dat_02!D450</f>
        <v>40.400211353346023</v>
      </c>
      <c r="G451" s="226">
        <f>Dat_02!E450</f>
        <v>40.400211353346023</v>
      </c>
      <c r="I451" s="227">
        <f>Dat_02!G450</f>
        <v>0</v>
      </c>
      <c r="J451" s="233"/>
    </row>
    <row r="452" spans="2:10">
      <c r="B452" s="224"/>
      <c r="C452" s="225">
        <f>Dat_02!B451</f>
        <v>45222</v>
      </c>
      <c r="D452" s="224"/>
      <c r="E452" s="226">
        <f>Dat_02!C451</f>
        <v>121.91762867297928</v>
      </c>
      <c r="F452" s="226">
        <f>Dat_02!D451</f>
        <v>40.400211353346023</v>
      </c>
      <c r="G452" s="226">
        <f>Dat_02!E451</f>
        <v>40.400211353346023</v>
      </c>
      <c r="I452" s="227">
        <f>Dat_02!G451</f>
        <v>0</v>
      </c>
      <c r="J452" s="233"/>
    </row>
    <row r="453" spans="2:10">
      <c r="B453" s="224"/>
      <c r="C453" s="225">
        <f>Dat_02!B452</f>
        <v>45223</v>
      </c>
      <c r="D453" s="224"/>
      <c r="E453" s="226">
        <f>Dat_02!C452</f>
        <v>99.73702340097833</v>
      </c>
      <c r="F453" s="226">
        <f>Dat_02!D452</f>
        <v>40.400211353346023</v>
      </c>
      <c r="G453" s="226">
        <f>Dat_02!E452</f>
        <v>40.400211353346023</v>
      </c>
      <c r="I453" s="227">
        <f>Dat_02!G452</f>
        <v>0</v>
      </c>
      <c r="J453" s="233"/>
    </row>
    <row r="454" spans="2:10">
      <c r="B454" s="224"/>
      <c r="C454" s="225">
        <f>Dat_02!B453</f>
        <v>45224</v>
      </c>
      <c r="D454" s="224"/>
      <c r="E454" s="226">
        <f>Dat_02!C453</f>
        <v>153.55247943682235</v>
      </c>
      <c r="F454" s="226">
        <f>Dat_02!D453</f>
        <v>40.400211353346023</v>
      </c>
      <c r="G454" s="226">
        <f>Dat_02!E453</f>
        <v>40.400211353346023</v>
      </c>
      <c r="I454" s="227">
        <f>Dat_02!G453</f>
        <v>0</v>
      </c>
      <c r="J454" s="233"/>
    </row>
    <row r="455" spans="2:10">
      <c r="B455" s="224"/>
      <c r="C455" s="225">
        <f>Dat_02!B454</f>
        <v>45225</v>
      </c>
      <c r="D455" s="224"/>
      <c r="E455" s="226">
        <f>Dat_02!C454</f>
        <v>159.44098339982142</v>
      </c>
      <c r="F455" s="226">
        <f>Dat_02!D454</f>
        <v>40.400211353346023</v>
      </c>
      <c r="G455" s="226">
        <f>Dat_02!E454</f>
        <v>40.400211353346023</v>
      </c>
      <c r="I455" s="227">
        <f>Dat_02!G454</f>
        <v>0</v>
      </c>
      <c r="J455" s="233"/>
    </row>
    <row r="456" spans="2:10">
      <c r="B456" s="224"/>
      <c r="C456" s="225">
        <f>Dat_02!B455</f>
        <v>45226</v>
      </c>
      <c r="D456" s="224"/>
      <c r="E456" s="226">
        <f>Dat_02!C455</f>
        <v>171.62040610182234</v>
      </c>
      <c r="F456" s="226">
        <f>Dat_02!D455</f>
        <v>40.400211353346023</v>
      </c>
      <c r="G456" s="226">
        <f>Dat_02!E455</f>
        <v>40.400211353346023</v>
      </c>
      <c r="I456" s="227">
        <f>Dat_02!G455</f>
        <v>0</v>
      </c>
      <c r="J456" s="233"/>
    </row>
    <row r="457" spans="2:10">
      <c r="B457" s="224"/>
      <c r="C457" s="225">
        <f>Dat_02!B456</f>
        <v>45227</v>
      </c>
      <c r="D457" s="224"/>
      <c r="E457" s="226">
        <f>Dat_02!C456</f>
        <v>165.84324548382139</v>
      </c>
      <c r="F457" s="226">
        <f>Dat_02!D456</f>
        <v>40.400211353346023</v>
      </c>
      <c r="G457" s="226">
        <f>Dat_02!E456</f>
        <v>40.400211353346023</v>
      </c>
      <c r="I457" s="227">
        <f>Dat_02!G456</f>
        <v>0</v>
      </c>
      <c r="J457" s="233"/>
    </row>
    <row r="458" spans="2:10">
      <c r="B458" s="224"/>
      <c r="C458" s="225">
        <f>Dat_02!B457</f>
        <v>45228</v>
      </c>
      <c r="D458" s="224"/>
      <c r="E458" s="226">
        <f>Dat_02!C457</f>
        <v>176.63126728882233</v>
      </c>
      <c r="F458" s="226">
        <f>Dat_02!D457</f>
        <v>40.400211353346023</v>
      </c>
      <c r="G458" s="226">
        <f>Dat_02!E457</f>
        <v>40.400211353346023</v>
      </c>
      <c r="I458" s="227">
        <f>Dat_02!G457</f>
        <v>0</v>
      </c>
      <c r="J458" s="233"/>
    </row>
    <row r="459" spans="2:10">
      <c r="B459" s="224"/>
      <c r="C459" s="225">
        <f>Dat_02!B458</f>
        <v>45229</v>
      </c>
      <c r="D459" s="224"/>
      <c r="E459" s="226">
        <f>Dat_02!C458</f>
        <v>177.60259101782233</v>
      </c>
      <c r="F459" s="226">
        <f>Dat_02!D458</f>
        <v>40.400211353346023</v>
      </c>
      <c r="G459" s="226">
        <f>Dat_02!E458</f>
        <v>40.400211353346023</v>
      </c>
      <c r="I459" s="227">
        <f>Dat_02!G458</f>
        <v>0</v>
      </c>
      <c r="J459" s="233"/>
    </row>
    <row r="460" spans="2:10">
      <c r="B460" s="224"/>
      <c r="C460" s="225">
        <f>Dat_02!B459</f>
        <v>45230</v>
      </c>
      <c r="D460" s="224"/>
      <c r="E460" s="226">
        <f>Dat_02!C459</f>
        <v>217.85814162782046</v>
      </c>
      <c r="F460" s="226">
        <f>Dat_02!D459</f>
        <v>40.400211353346023</v>
      </c>
      <c r="G460" s="226">
        <f>Dat_02!E459</f>
        <v>40.400211353346023</v>
      </c>
      <c r="I460" s="227">
        <f>Dat_02!G459</f>
        <v>0</v>
      </c>
      <c r="J460" s="233"/>
    </row>
    <row r="461" spans="2:10">
      <c r="B461" s="224"/>
      <c r="C461" s="225">
        <f>Dat_02!B460</f>
        <v>45231</v>
      </c>
      <c r="D461" s="224"/>
      <c r="E461" s="226">
        <f>Dat_02!C460</f>
        <v>252.3652375318982</v>
      </c>
      <c r="F461" s="226">
        <f>Dat_02!D460</f>
        <v>80.938788836501317</v>
      </c>
      <c r="G461" s="226">
        <f>Dat_02!E460</f>
        <v>80.938788836501317</v>
      </c>
      <c r="I461" s="227">
        <f>Dat_02!G460</f>
        <v>0</v>
      </c>
      <c r="J461" s="233"/>
    </row>
    <row r="462" spans="2:10">
      <c r="B462" s="224"/>
      <c r="C462" s="225">
        <f>Dat_02!B461</f>
        <v>45232</v>
      </c>
      <c r="D462" s="224"/>
      <c r="E462" s="226">
        <f>Dat_02!C461</f>
        <v>252.86147348389821</v>
      </c>
      <c r="F462" s="226">
        <f>Dat_02!D461</f>
        <v>80.938788836501317</v>
      </c>
      <c r="G462" s="226">
        <f>Dat_02!E461</f>
        <v>80.938788836501317</v>
      </c>
      <c r="I462" s="227">
        <f>Dat_02!G461</f>
        <v>0</v>
      </c>
      <c r="J462" s="233"/>
    </row>
    <row r="463" spans="2:10">
      <c r="B463" s="224"/>
      <c r="C463" s="225">
        <f>Dat_02!B462</f>
        <v>45233</v>
      </c>
      <c r="D463" s="224"/>
      <c r="E463" s="226">
        <f>Dat_02!C462</f>
        <v>262.53834228789816</v>
      </c>
      <c r="F463" s="226">
        <f>Dat_02!D462</f>
        <v>80.938788836501317</v>
      </c>
      <c r="G463" s="226">
        <f>Dat_02!E462</f>
        <v>80.938788836501317</v>
      </c>
      <c r="I463" s="227">
        <f>Dat_02!G462</f>
        <v>0</v>
      </c>
      <c r="J463" s="233"/>
    </row>
    <row r="464" spans="2:10">
      <c r="B464" s="224"/>
      <c r="C464" s="225">
        <f>Dat_02!B463</f>
        <v>45234</v>
      </c>
      <c r="D464" s="224"/>
      <c r="E464" s="226">
        <f>Dat_02!C463</f>
        <v>260.09934461189818</v>
      </c>
      <c r="F464" s="226">
        <f>Dat_02!D463</f>
        <v>80.938788836501317</v>
      </c>
      <c r="G464" s="226">
        <f>Dat_02!E463</f>
        <v>80.938788836501317</v>
      </c>
      <c r="I464" s="227">
        <f>Dat_02!G463</f>
        <v>0</v>
      </c>
      <c r="J464" s="233"/>
    </row>
    <row r="465" spans="2:10">
      <c r="B465" s="224"/>
      <c r="C465" s="225">
        <f>Dat_02!B464</f>
        <v>45235</v>
      </c>
      <c r="D465" s="224"/>
      <c r="E465" s="226">
        <f>Dat_02!C464</f>
        <v>259.23785464389914</v>
      </c>
      <c r="F465" s="226">
        <f>Dat_02!D464</f>
        <v>80.938788836501317</v>
      </c>
      <c r="G465" s="226">
        <f>Dat_02!E464</f>
        <v>80.938788836501317</v>
      </c>
      <c r="I465" s="227">
        <f>Dat_02!G464</f>
        <v>0</v>
      </c>
      <c r="J465" s="233"/>
    </row>
    <row r="466" spans="2:10">
      <c r="B466" s="224"/>
      <c r="C466" s="225">
        <f>Dat_02!B465</f>
        <v>45236</v>
      </c>
      <c r="D466" s="224"/>
      <c r="E466" s="226">
        <f>Dat_02!C465</f>
        <v>270.59388865289725</v>
      </c>
      <c r="F466" s="226">
        <f>Dat_02!D465</f>
        <v>80.938788836501317</v>
      </c>
      <c r="G466" s="226">
        <f>Dat_02!E465</f>
        <v>80.938788836501317</v>
      </c>
      <c r="I466" s="227">
        <f>Dat_02!G465</f>
        <v>0</v>
      </c>
      <c r="J466" s="233"/>
    </row>
    <row r="467" spans="2:10">
      <c r="B467" s="224"/>
      <c r="C467" s="225">
        <f>Dat_02!B466</f>
        <v>45237</v>
      </c>
      <c r="D467" s="224"/>
      <c r="E467" s="226">
        <f>Dat_02!C466</f>
        <v>287.0780279698991</v>
      </c>
      <c r="F467" s="226">
        <f>Dat_02!D466</f>
        <v>80.938788836501317</v>
      </c>
      <c r="G467" s="226">
        <f>Dat_02!E466</f>
        <v>80.938788836501317</v>
      </c>
      <c r="I467" s="227">
        <f>Dat_02!G466</f>
        <v>0</v>
      </c>
      <c r="J467" s="233"/>
    </row>
    <row r="468" spans="2:10">
      <c r="B468" s="224"/>
      <c r="C468" s="225">
        <f>Dat_02!B467</f>
        <v>45238</v>
      </c>
      <c r="D468" s="224"/>
      <c r="E468" s="226">
        <f>Dat_02!C467</f>
        <v>200.31608127970352</v>
      </c>
      <c r="F468" s="226">
        <f>Dat_02!D467</f>
        <v>80.938788836501317</v>
      </c>
      <c r="G468" s="226">
        <f>Dat_02!E467</f>
        <v>80.938788836501317</v>
      </c>
      <c r="I468" s="227">
        <f>Dat_02!G467</f>
        <v>0</v>
      </c>
      <c r="J468" s="233"/>
    </row>
    <row r="469" spans="2:10">
      <c r="B469" s="224"/>
      <c r="C469" s="225">
        <f>Dat_02!B468</f>
        <v>45239</v>
      </c>
      <c r="D469" s="224"/>
      <c r="E469" s="226">
        <f>Dat_02!C468</f>
        <v>191.21936201370164</v>
      </c>
      <c r="F469" s="226">
        <f>Dat_02!D468</f>
        <v>80.938788836501317</v>
      </c>
      <c r="G469" s="226">
        <f>Dat_02!E468</f>
        <v>80.938788836501317</v>
      </c>
      <c r="I469" s="227">
        <f>Dat_02!G468</f>
        <v>0</v>
      </c>
      <c r="J469" s="233"/>
    </row>
    <row r="470" spans="2:10">
      <c r="B470" s="224"/>
      <c r="C470" s="225">
        <f>Dat_02!B469</f>
        <v>45240</v>
      </c>
      <c r="D470" s="224"/>
      <c r="E470" s="226">
        <f>Dat_02!C469</f>
        <v>188.97351986770164</v>
      </c>
      <c r="F470" s="226">
        <f>Dat_02!D469</f>
        <v>80.938788836501317</v>
      </c>
      <c r="G470" s="226">
        <f>Dat_02!E469</f>
        <v>80.938788836501317</v>
      </c>
      <c r="I470" s="227">
        <f>Dat_02!G469</f>
        <v>0</v>
      </c>
      <c r="J470" s="233"/>
    </row>
    <row r="471" spans="2:10">
      <c r="B471" s="224"/>
      <c r="C471" s="225">
        <f>Dat_02!B470</f>
        <v>45241</v>
      </c>
      <c r="D471" s="224"/>
      <c r="E471" s="226">
        <f>Dat_02!C470</f>
        <v>163.9943349897035</v>
      </c>
      <c r="F471" s="226">
        <f>Dat_02!D470</f>
        <v>80.938788836501317</v>
      </c>
      <c r="G471" s="226">
        <f>Dat_02!E470</f>
        <v>80.938788836501317</v>
      </c>
      <c r="I471" s="227">
        <f>Dat_02!G470</f>
        <v>0</v>
      </c>
      <c r="J471" s="233"/>
    </row>
    <row r="472" spans="2:10">
      <c r="B472" s="224"/>
      <c r="C472" s="225">
        <f>Dat_02!B471</f>
        <v>45242</v>
      </c>
      <c r="D472" s="224"/>
      <c r="E472" s="226">
        <f>Dat_02!C471</f>
        <v>170.23901479870352</v>
      </c>
      <c r="F472" s="226">
        <f>Dat_02!D471</f>
        <v>80.938788836501317</v>
      </c>
      <c r="G472" s="226">
        <f>Dat_02!E471</f>
        <v>80.938788836501317</v>
      </c>
      <c r="I472" s="227">
        <f>Dat_02!G471</f>
        <v>0</v>
      </c>
      <c r="J472" s="233"/>
    </row>
    <row r="473" spans="2:10">
      <c r="B473" s="224"/>
      <c r="C473" s="225">
        <f>Dat_02!B472</f>
        <v>45243</v>
      </c>
      <c r="D473" s="224"/>
      <c r="E473" s="226">
        <f>Dat_02!C472</f>
        <v>185.73735072670354</v>
      </c>
      <c r="F473" s="226">
        <f>Dat_02!D472</f>
        <v>80.938788836501317</v>
      </c>
      <c r="G473" s="226">
        <f>Dat_02!E472</f>
        <v>80.938788836501317</v>
      </c>
      <c r="I473" s="227">
        <f>Dat_02!G472</f>
        <v>0</v>
      </c>
      <c r="J473" s="233"/>
    </row>
    <row r="474" spans="2:10">
      <c r="B474" s="224"/>
      <c r="C474" s="225">
        <f>Dat_02!B473</f>
        <v>45244</v>
      </c>
      <c r="D474" s="224"/>
      <c r="E474" s="226">
        <f>Dat_02!C473</f>
        <v>194.28850073870166</v>
      </c>
      <c r="F474" s="226">
        <f>Dat_02!D473</f>
        <v>80.938788836501317</v>
      </c>
      <c r="G474" s="226">
        <f>Dat_02!E473</f>
        <v>80.938788836501317</v>
      </c>
      <c r="I474" s="227">
        <f>Dat_02!G473</f>
        <v>0</v>
      </c>
      <c r="J474" s="233"/>
    </row>
    <row r="475" spans="2:10">
      <c r="B475" s="224"/>
      <c r="C475" s="225">
        <f>Dat_02!B474</f>
        <v>45245</v>
      </c>
      <c r="D475" s="224"/>
      <c r="E475" s="226">
        <f>Dat_02!C474</f>
        <v>136.17323427041907</v>
      </c>
      <c r="F475" s="226">
        <f>Dat_02!D474</f>
        <v>80.938788836501317</v>
      </c>
      <c r="G475" s="226">
        <f>Dat_02!E474</f>
        <v>80.938788836501317</v>
      </c>
      <c r="I475" s="227">
        <f>Dat_02!G474</f>
        <v>80.938788836501317</v>
      </c>
      <c r="J475" s="233"/>
    </row>
    <row r="476" spans="2:10">
      <c r="B476" s="224"/>
      <c r="C476" s="225">
        <f>Dat_02!B475</f>
        <v>45246</v>
      </c>
      <c r="D476" s="224"/>
      <c r="E476" s="226">
        <f>Dat_02!C475</f>
        <v>137.09973502641907</v>
      </c>
      <c r="F476" s="226">
        <f>Dat_02!D475</f>
        <v>80.938788836501317</v>
      </c>
      <c r="G476" s="226">
        <f>Dat_02!E475</f>
        <v>80.938788836501317</v>
      </c>
      <c r="I476" s="227">
        <f>Dat_02!G475</f>
        <v>0</v>
      </c>
      <c r="J476" s="233"/>
    </row>
    <row r="477" spans="2:10">
      <c r="B477" s="224"/>
      <c r="C477" s="225">
        <f>Dat_02!B476</f>
        <v>45247</v>
      </c>
      <c r="D477" s="224"/>
      <c r="E477" s="226">
        <f>Dat_02!C476</f>
        <v>153.38900835041906</v>
      </c>
      <c r="F477" s="226">
        <f>Dat_02!D476</f>
        <v>80.938788836501317</v>
      </c>
      <c r="G477" s="226">
        <f>Dat_02!E476</f>
        <v>80.938788836501317</v>
      </c>
      <c r="I477" s="227">
        <f>Dat_02!G476</f>
        <v>0</v>
      </c>
      <c r="J477" s="233"/>
    </row>
    <row r="478" spans="2:10">
      <c r="B478" s="224"/>
      <c r="C478" s="225">
        <f>Dat_02!B477</f>
        <v>45248</v>
      </c>
      <c r="D478" s="224"/>
      <c r="E478" s="226">
        <f>Dat_02!C477</f>
        <v>146.82716578242093</v>
      </c>
      <c r="F478" s="226">
        <f>Dat_02!D477</f>
        <v>80.938788836501317</v>
      </c>
      <c r="G478" s="226">
        <f>Dat_02!E477</f>
        <v>80.938788836501317</v>
      </c>
      <c r="I478" s="227">
        <f>Dat_02!G477</f>
        <v>0</v>
      </c>
      <c r="J478" s="233"/>
    </row>
    <row r="479" spans="2:10">
      <c r="B479" s="224"/>
      <c r="C479" s="225">
        <f>Dat_02!B478</f>
        <v>45249</v>
      </c>
      <c r="D479" s="224"/>
      <c r="E479" s="226">
        <f>Dat_02!C478</f>
        <v>112.97007877041908</v>
      </c>
      <c r="F479" s="226">
        <f>Dat_02!D478</f>
        <v>80.938788836501317</v>
      </c>
      <c r="G479" s="226">
        <f>Dat_02!E478</f>
        <v>80.938788836501317</v>
      </c>
      <c r="I479" s="227">
        <f>Dat_02!G478</f>
        <v>0</v>
      </c>
      <c r="J479" s="233"/>
    </row>
    <row r="480" spans="2:10">
      <c r="B480" s="224"/>
      <c r="C480" s="225">
        <f>Dat_02!B479</f>
        <v>45250</v>
      </c>
      <c r="D480" s="224"/>
      <c r="E480" s="226">
        <f>Dat_02!C479</f>
        <v>132.85493211441906</v>
      </c>
      <c r="F480" s="226">
        <f>Dat_02!D479</f>
        <v>80.938788836501317</v>
      </c>
      <c r="G480" s="226">
        <f>Dat_02!E479</f>
        <v>80.938788836501317</v>
      </c>
      <c r="I480" s="227">
        <f>Dat_02!G479</f>
        <v>0</v>
      </c>
      <c r="J480" s="233"/>
    </row>
    <row r="481" spans="2:10">
      <c r="B481" s="224"/>
      <c r="C481" s="225">
        <f>Dat_02!B480</f>
        <v>45251</v>
      </c>
      <c r="D481" s="224"/>
      <c r="E481" s="226">
        <f>Dat_02!C480</f>
        <v>95.889306298420919</v>
      </c>
      <c r="F481" s="226">
        <f>Dat_02!D480</f>
        <v>80.938788836501317</v>
      </c>
      <c r="G481" s="226">
        <f>Dat_02!E480</f>
        <v>80.938788836501317</v>
      </c>
      <c r="I481" s="227">
        <f>Dat_02!G480</f>
        <v>0</v>
      </c>
      <c r="J481" s="233"/>
    </row>
    <row r="482" spans="2:10">
      <c r="B482" s="224"/>
      <c r="C482" s="225">
        <f>Dat_02!B481</f>
        <v>45252</v>
      </c>
      <c r="D482" s="224"/>
      <c r="E482" s="226">
        <f>Dat_02!C481</f>
        <v>53.810678812797732</v>
      </c>
      <c r="F482" s="226">
        <f>Dat_02!D481</f>
        <v>80.938788836501317</v>
      </c>
      <c r="G482" s="226">
        <f>Dat_02!E481</f>
        <v>53.810678812797732</v>
      </c>
      <c r="I482" s="227">
        <f>Dat_02!G481</f>
        <v>0</v>
      </c>
      <c r="J482" s="233"/>
    </row>
    <row r="483" spans="2:10">
      <c r="B483" s="224"/>
      <c r="C483" s="225">
        <f>Dat_02!B482</f>
        <v>45253</v>
      </c>
      <c r="D483" s="224"/>
      <c r="E483" s="226">
        <f>Dat_02!C482</f>
        <v>68.869514128795871</v>
      </c>
      <c r="F483" s="226">
        <f>Dat_02!D482</f>
        <v>80.938788836501317</v>
      </c>
      <c r="G483" s="226">
        <f>Dat_02!E482</f>
        <v>68.869514128795871</v>
      </c>
      <c r="I483" s="227">
        <f>Dat_02!G482</f>
        <v>0</v>
      </c>
      <c r="J483" s="233"/>
    </row>
    <row r="484" spans="2:10">
      <c r="B484" s="224"/>
      <c r="C484" s="225">
        <f>Dat_02!B483</f>
        <v>45254</v>
      </c>
      <c r="D484" s="224"/>
      <c r="E484" s="226">
        <f>Dat_02!C483</f>
        <v>81.78898898879774</v>
      </c>
      <c r="F484" s="226">
        <f>Dat_02!D483</f>
        <v>80.938788836501317</v>
      </c>
      <c r="G484" s="226">
        <f>Dat_02!E483</f>
        <v>80.938788836501317</v>
      </c>
      <c r="I484" s="227">
        <f>Dat_02!G483</f>
        <v>0</v>
      </c>
      <c r="J484" s="233"/>
    </row>
    <row r="485" spans="2:10">
      <c r="B485" s="224"/>
      <c r="C485" s="225">
        <f>Dat_02!B484</f>
        <v>45255</v>
      </c>
      <c r="D485" s="224"/>
      <c r="E485" s="226">
        <f>Dat_02!C484</f>
        <v>77.787277240797735</v>
      </c>
      <c r="F485" s="226">
        <f>Dat_02!D484</f>
        <v>80.938788836501317</v>
      </c>
      <c r="G485" s="226">
        <f>Dat_02!E484</f>
        <v>77.787277240797735</v>
      </c>
      <c r="I485" s="227">
        <f>Dat_02!G484</f>
        <v>0</v>
      </c>
      <c r="J485" s="233"/>
    </row>
    <row r="486" spans="2:10">
      <c r="B486" s="224"/>
      <c r="C486" s="225">
        <f>Dat_02!B485</f>
        <v>45256</v>
      </c>
      <c r="D486" s="224"/>
      <c r="E486" s="226">
        <f>Dat_02!C485</f>
        <v>119.26218444079775</v>
      </c>
      <c r="F486" s="226">
        <f>Dat_02!D485</f>
        <v>80.938788836501317</v>
      </c>
      <c r="G486" s="226">
        <f>Dat_02!E485</f>
        <v>80.938788836501317</v>
      </c>
      <c r="I486" s="227">
        <f>Dat_02!G485</f>
        <v>0</v>
      </c>
      <c r="J486" s="233"/>
    </row>
    <row r="487" spans="2:10">
      <c r="B487" s="224"/>
      <c r="C487" s="225">
        <f>Dat_02!B486</f>
        <v>45257</v>
      </c>
      <c r="D487" s="224"/>
      <c r="E487" s="226">
        <f>Dat_02!C486</f>
        <v>115.98283880879588</v>
      </c>
      <c r="F487" s="226">
        <f>Dat_02!D486</f>
        <v>80.938788836501317</v>
      </c>
      <c r="G487" s="226">
        <f>Dat_02!E486</f>
        <v>80.938788836501317</v>
      </c>
      <c r="I487" s="227">
        <f>Dat_02!G486</f>
        <v>0</v>
      </c>
      <c r="J487" s="233"/>
    </row>
    <row r="488" spans="2:10">
      <c r="B488" s="224"/>
      <c r="C488" s="225">
        <f>Dat_02!B487</f>
        <v>45258</v>
      </c>
      <c r="D488" s="224"/>
      <c r="E488" s="226">
        <f>Dat_02!C487</f>
        <v>111.39821023679772</v>
      </c>
      <c r="F488" s="226">
        <f>Dat_02!D487</f>
        <v>80.938788836501317</v>
      </c>
      <c r="G488" s="226">
        <f>Dat_02!E487</f>
        <v>80.938788836501317</v>
      </c>
      <c r="I488" s="227">
        <f>Dat_02!G487</f>
        <v>0</v>
      </c>
      <c r="J488" s="233"/>
    </row>
    <row r="489" spans="2:10">
      <c r="B489" s="224"/>
      <c r="C489" s="225">
        <f>Dat_02!B488</f>
        <v>45259</v>
      </c>
      <c r="D489" s="224"/>
      <c r="E489" s="226">
        <f>Dat_02!C488</f>
        <v>137.84926717065375</v>
      </c>
      <c r="F489" s="226">
        <f>Dat_02!D488</f>
        <v>80.938788836501317</v>
      </c>
      <c r="G489" s="226">
        <f>Dat_02!E488</f>
        <v>80.938788836501317</v>
      </c>
      <c r="I489" s="227">
        <f>Dat_02!G488</f>
        <v>0</v>
      </c>
      <c r="J489" s="233"/>
    </row>
    <row r="490" spans="2:10">
      <c r="B490" s="224"/>
      <c r="C490" s="225">
        <f>Dat_02!B489</f>
        <v>45260</v>
      </c>
      <c r="D490" s="224"/>
      <c r="E490" s="226">
        <f>Dat_02!C489</f>
        <v>160.88017939865748</v>
      </c>
      <c r="F490" s="226">
        <f>Dat_02!D489</f>
        <v>80.938788836501317</v>
      </c>
      <c r="G490" s="226">
        <f>Dat_02!E489</f>
        <v>80.938788836501317</v>
      </c>
      <c r="I490" s="227">
        <f>Dat_02!G489</f>
        <v>0</v>
      </c>
      <c r="J490" s="233"/>
    </row>
    <row r="491" spans="2:10">
      <c r="B491" s="224"/>
      <c r="C491" s="225">
        <f>Dat_02!B490</f>
        <v>45261</v>
      </c>
      <c r="D491" s="224"/>
      <c r="E491" s="226">
        <f>Dat_02!C490</f>
        <v>160.02230128265373</v>
      </c>
      <c r="F491" s="226">
        <f>Dat_02!D490</f>
        <v>105.77564059458246</v>
      </c>
      <c r="G491" s="226">
        <f>Dat_02!E490</f>
        <v>105.77564059458246</v>
      </c>
      <c r="I491" s="227">
        <f>Dat_02!G490</f>
        <v>0</v>
      </c>
      <c r="J491" s="233"/>
    </row>
    <row r="492" spans="2:10">
      <c r="B492" s="224"/>
      <c r="C492" s="225">
        <f>Dat_02!B491</f>
        <v>45262</v>
      </c>
      <c r="D492" s="224"/>
      <c r="E492" s="226">
        <f>Dat_02!C491</f>
        <v>156.8765963266556</v>
      </c>
      <c r="F492" s="226">
        <f>Dat_02!D491</f>
        <v>105.77564059458246</v>
      </c>
      <c r="G492" s="226">
        <f>Dat_02!E491</f>
        <v>105.77564059458246</v>
      </c>
      <c r="I492" s="227">
        <f>Dat_02!G491</f>
        <v>0</v>
      </c>
      <c r="J492" s="233"/>
    </row>
    <row r="493" spans="2:10">
      <c r="B493" s="224"/>
      <c r="C493" s="225">
        <f>Dat_02!B492</f>
        <v>45263</v>
      </c>
      <c r="D493" s="224"/>
      <c r="E493" s="226">
        <f>Dat_02!C492</f>
        <v>163.60383361465372</v>
      </c>
      <c r="F493" s="226">
        <f>Dat_02!D492</f>
        <v>105.77564059458246</v>
      </c>
      <c r="G493" s="226">
        <f>Dat_02!E492</f>
        <v>105.77564059458246</v>
      </c>
      <c r="I493" s="227">
        <f>Dat_02!G492</f>
        <v>0</v>
      </c>
      <c r="J493" s="233"/>
    </row>
    <row r="494" spans="2:10">
      <c r="B494" s="224"/>
      <c r="C494" s="225">
        <f>Dat_02!B493</f>
        <v>45264</v>
      </c>
      <c r="D494" s="224"/>
      <c r="E494" s="226">
        <f>Dat_02!C493</f>
        <v>170.80185295065746</v>
      </c>
      <c r="F494" s="226">
        <f>Dat_02!D493</f>
        <v>105.77564059458246</v>
      </c>
      <c r="G494" s="226">
        <f>Dat_02!E493</f>
        <v>105.77564059458246</v>
      </c>
      <c r="I494" s="227">
        <f>Dat_02!G493</f>
        <v>0</v>
      </c>
      <c r="J494" s="233"/>
    </row>
    <row r="495" spans="2:10">
      <c r="B495" s="224"/>
      <c r="C495" s="225">
        <f>Dat_02!B494</f>
        <v>45265</v>
      </c>
      <c r="D495" s="224"/>
      <c r="E495" s="226">
        <f>Dat_02!C494</f>
        <v>200.19432958265372</v>
      </c>
      <c r="F495" s="226">
        <f>Dat_02!D494</f>
        <v>105.77564059458246</v>
      </c>
      <c r="G495" s="226">
        <f>Dat_02!E494</f>
        <v>105.77564059458246</v>
      </c>
      <c r="I495" s="227">
        <f>Dat_02!G494</f>
        <v>0</v>
      </c>
      <c r="J495" s="233"/>
    </row>
    <row r="496" spans="2:10">
      <c r="B496" s="224"/>
      <c r="C496" s="225">
        <f>Dat_02!B495</f>
        <v>45266</v>
      </c>
      <c r="D496" s="224"/>
      <c r="E496" s="226">
        <f>Dat_02!C495</f>
        <v>203.33718013522719</v>
      </c>
      <c r="F496" s="226">
        <f>Dat_02!D495</f>
        <v>105.77564059458246</v>
      </c>
      <c r="G496" s="226">
        <f>Dat_02!E495</f>
        <v>105.77564059458246</v>
      </c>
      <c r="I496" s="227">
        <f>Dat_02!G495</f>
        <v>0</v>
      </c>
      <c r="J496" s="233"/>
    </row>
    <row r="497" spans="2:10">
      <c r="B497" s="224"/>
      <c r="C497" s="225">
        <f>Dat_02!B496</f>
        <v>45267</v>
      </c>
      <c r="D497" s="224"/>
      <c r="E497" s="226">
        <f>Dat_02!C496</f>
        <v>174.39427492322719</v>
      </c>
      <c r="F497" s="226">
        <f>Dat_02!D496</f>
        <v>105.77564059458246</v>
      </c>
      <c r="G497" s="226">
        <f>Dat_02!E496</f>
        <v>105.77564059458246</v>
      </c>
      <c r="I497" s="227">
        <f>Dat_02!G496</f>
        <v>0</v>
      </c>
      <c r="J497" s="233"/>
    </row>
    <row r="498" spans="2:10">
      <c r="B498" s="224"/>
      <c r="C498" s="225">
        <f>Dat_02!B497</f>
        <v>45268</v>
      </c>
      <c r="D498" s="224"/>
      <c r="E498" s="226">
        <f>Dat_02!C497</f>
        <v>129.03605772722534</v>
      </c>
      <c r="F498" s="226">
        <f>Dat_02!D497</f>
        <v>105.77564059458246</v>
      </c>
      <c r="G498" s="226">
        <f>Dat_02!E497</f>
        <v>105.77564059458246</v>
      </c>
      <c r="I498" s="227">
        <f>Dat_02!G497</f>
        <v>0</v>
      </c>
      <c r="J498" s="233"/>
    </row>
    <row r="499" spans="2:10">
      <c r="B499" s="224"/>
      <c r="C499" s="225">
        <f>Dat_02!B498</f>
        <v>45269</v>
      </c>
      <c r="D499" s="224"/>
      <c r="E499" s="226">
        <f>Dat_02!C498</f>
        <v>132.41654455122719</v>
      </c>
      <c r="F499" s="226">
        <f>Dat_02!D498</f>
        <v>105.77564059458246</v>
      </c>
      <c r="G499" s="226">
        <f>Dat_02!E498</f>
        <v>105.77564059458246</v>
      </c>
      <c r="I499" s="227">
        <f>Dat_02!G498</f>
        <v>0</v>
      </c>
      <c r="J499" s="233"/>
    </row>
    <row r="500" spans="2:10">
      <c r="B500" s="224"/>
      <c r="C500" s="225">
        <f>Dat_02!B499</f>
        <v>45270</v>
      </c>
      <c r="D500" s="224"/>
      <c r="E500" s="226">
        <f>Dat_02!C499</f>
        <v>139.11177337922535</v>
      </c>
      <c r="F500" s="226">
        <f>Dat_02!D499</f>
        <v>105.77564059458246</v>
      </c>
      <c r="G500" s="226">
        <f>Dat_02!E499</f>
        <v>105.77564059458246</v>
      </c>
      <c r="I500" s="227">
        <f>Dat_02!G499</f>
        <v>0</v>
      </c>
      <c r="J500" s="233"/>
    </row>
    <row r="501" spans="2:10">
      <c r="B501" s="224"/>
      <c r="C501" s="225">
        <f>Dat_02!B500</f>
        <v>45271</v>
      </c>
      <c r="D501" s="224"/>
      <c r="E501" s="226">
        <f>Dat_02!C500</f>
        <v>159.5807926972272</v>
      </c>
      <c r="F501" s="226">
        <f>Dat_02!D500</f>
        <v>105.77564059458246</v>
      </c>
      <c r="G501" s="226">
        <f>Dat_02!E500</f>
        <v>105.77564059458246</v>
      </c>
      <c r="I501" s="227">
        <f>Dat_02!G500</f>
        <v>0</v>
      </c>
      <c r="J501" s="233"/>
    </row>
    <row r="502" spans="2:10">
      <c r="B502" s="224"/>
      <c r="C502" s="225">
        <f>Dat_02!B501</f>
        <v>45272</v>
      </c>
      <c r="D502" s="224"/>
      <c r="E502" s="226">
        <f>Dat_02!C501</f>
        <v>171.70179109122716</v>
      </c>
      <c r="F502" s="226">
        <f>Dat_02!D501</f>
        <v>105.77564059458246</v>
      </c>
      <c r="G502" s="226">
        <f>Dat_02!E501</f>
        <v>105.77564059458246</v>
      </c>
      <c r="I502" s="227">
        <f>Dat_02!G501</f>
        <v>0</v>
      </c>
      <c r="J502" s="233"/>
    </row>
    <row r="503" spans="2:10">
      <c r="B503" s="224"/>
      <c r="C503" s="225">
        <f>Dat_02!B502</f>
        <v>45273</v>
      </c>
      <c r="D503" s="224"/>
      <c r="E503" s="226">
        <f>Dat_02!C502</f>
        <v>142.39942020657489</v>
      </c>
      <c r="F503" s="226">
        <f>Dat_02!D502</f>
        <v>105.77564059458246</v>
      </c>
      <c r="G503" s="226">
        <f>Dat_02!E502</f>
        <v>105.77564059458246</v>
      </c>
      <c r="I503" s="227">
        <f>Dat_02!G502</f>
        <v>0</v>
      </c>
      <c r="J503" s="233"/>
    </row>
    <row r="504" spans="2:10">
      <c r="B504" s="224"/>
      <c r="C504" s="225">
        <f>Dat_02!B503</f>
        <v>45274</v>
      </c>
      <c r="D504" s="224"/>
      <c r="E504" s="226">
        <f>Dat_02!C503</f>
        <v>141.47229057457304</v>
      </c>
      <c r="F504" s="226">
        <f>Dat_02!D503</f>
        <v>105.77564059458246</v>
      </c>
      <c r="G504" s="226">
        <f>Dat_02!E503</f>
        <v>105.77564059458246</v>
      </c>
      <c r="I504" s="227">
        <f>Dat_02!G503</f>
        <v>0</v>
      </c>
      <c r="J504" s="233"/>
    </row>
    <row r="505" spans="2:10">
      <c r="B505" s="224"/>
      <c r="C505" s="225">
        <f>Dat_02!B504</f>
        <v>45275</v>
      </c>
      <c r="D505" s="224"/>
      <c r="E505" s="226">
        <f>Dat_02!C504</f>
        <v>153.98167803057305</v>
      </c>
      <c r="F505" s="226">
        <f>Dat_02!D504</f>
        <v>105.77564059458246</v>
      </c>
      <c r="G505" s="226">
        <f>Dat_02!E504</f>
        <v>105.77564059458246</v>
      </c>
      <c r="I505" s="227">
        <f>Dat_02!G504</f>
        <v>105.77564059458246</v>
      </c>
      <c r="J505" s="233"/>
    </row>
    <row r="506" spans="2:10">
      <c r="B506" s="224"/>
      <c r="C506" s="225">
        <f>Dat_02!B505</f>
        <v>45276</v>
      </c>
      <c r="D506" s="224"/>
      <c r="E506" s="226">
        <f>Dat_02!C505</f>
        <v>155.33181704257305</v>
      </c>
      <c r="F506" s="226">
        <f>Dat_02!D505</f>
        <v>105.77564059458246</v>
      </c>
      <c r="G506" s="226">
        <f>Dat_02!E505</f>
        <v>105.77564059458246</v>
      </c>
      <c r="I506" s="227">
        <f>Dat_02!G505</f>
        <v>0</v>
      </c>
      <c r="J506" s="233"/>
    </row>
    <row r="507" spans="2:10">
      <c r="B507" s="224"/>
      <c r="C507" s="225">
        <f>Dat_02!B506</f>
        <v>45277</v>
      </c>
      <c r="D507" s="224"/>
      <c r="E507" s="226">
        <f>Dat_02!C506</f>
        <v>162.8268041745749</v>
      </c>
      <c r="F507" s="226">
        <f>Dat_02!D506</f>
        <v>105.77564059458246</v>
      </c>
      <c r="G507" s="226">
        <f>Dat_02!E506</f>
        <v>105.77564059458246</v>
      </c>
      <c r="I507" s="227">
        <f>Dat_02!G506</f>
        <v>0</v>
      </c>
      <c r="J507" s="233"/>
    </row>
    <row r="508" spans="2:10">
      <c r="B508" s="224"/>
      <c r="C508" s="225">
        <f>Dat_02!B507</f>
        <v>45278</v>
      </c>
      <c r="D508" s="224"/>
      <c r="E508" s="226">
        <f>Dat_02!C507</f>
        <v>188.14638225057305</v>
      </c>
      <c r="F508" s="226">
        <f>Dat_02!D507</f>
        <v>105.77564059458246</v>
      </c>
      <c r="G508" s="226">
        <f>Dat_02!E507</f>
        <v>105.77564059458246</v>
      </c>
      <c r="I508" s="227">
        <f>Dat_02!G507</f>
        <v>0</v>
      </c>
      <c r="J508" s="233"/>
    </row>
    <row r="509" spans="2:10">
      <c r="B509" s="224"/>
      <c r="C509" s="225">
        <f>Dat_02!B508</f>
        <v>45279</v>
      </c>
      <c r="D509" s="224"/>
      <c r="E509" s="226">
        <f>Dat_02!C508</f>
        <v>183.50281605057305</v>
      </c>
      <c r="F509" s="226">
        <f>Dat_02!D508</f>
        <v>105.77564059458246</v>
      </c>
      <c r="G509" s="226">
        <f>Dat_02!E508</f>
        <v>105.77564059458246</v>
      </c>
      <c r="I509" s="227">
        <f>Dat_02!G508</f>
        <v>0</v>
      </c>
      <c r="J509" s="233"/>
    </row>
    <row r="510" spans="2:10">
      <c r="B510" s="224"/>
      <c r="C510" s="225">
        <f>Dat_02!B509</f>
        <v>45280</v>
      </c>
      <c r="D510" s="224"/>
      <c r="E510" s="226">
        <f>Dat_02!C509</f>
        <v>90.541645069493569</v>
      </c>
      <c r="F510" s="226">
        <f>Dat_02!D509</f>
        <v>105.77564059458246</v>
      </c>
      <c r="G510" s="226">
        <f>Dat_02!E509</f>
        <v>90.541645069493569</v>
      </c>
      <c r="I510" s="227">
        <f>Dat_02!G509</f>
        <v>0</v>
      </c>
      <c r="J510" s="233"/>
    </row>
    <row r="511" spans="2:10">
      <c r="B511" s="224"/>
      <c r="C511" s="225">
        <f>Dat_02!B510</f>
        <v>45281</v>
      </c>
      <c r="D511" s="224"/>
      <c r="E511" s="226">
        <f>Dat_02!C510</f>
        <v>95.428625213493561</v>
      </c>
      <c r="F511" s="226">
        <f>Dat_02!D510</f>
        <v>105.77564059458246</v>
      </c>
      <c r="G511" s="226">
        <f>Dat_02!E510</f>
        <v>95.428625213493561</v>
      </c>
      <c r="I511" s="227">
        <f>Dat_02!G510</f>
        <v>0</v>
      </c>
      <c r="J511" s="233"/>
    </row>
    <row r="512" spans="2:10">
      <c r="B512" s="224"/>
      <c r="C512" s="225">
        <f>Dat_02!B511</f>
        <v>45282</v>
      </c>
      <c r="D512" s="224"/>
      <c r="E512" s="226">
        <f>Dat_02!C511</f>
        <v>84.189741525495421</v>
      </c>
      <c r="F512" s="226">
        <f>Dat_02!D511</f>
        <v>105.77564059458246</v>
      </c>
      <c r="G512" s="226">
        <f>Dat_02!E511</f>
        <v>84.189741525495421</v>
      </c>
      <c r="I512" s="227">
        <f>Dat_02!G511</f>
        <v>0</v>
      </c>
      <c r="J512" s="233"/>
    </row>
    <row r="513" spans="2:10">
      <c r="B513" s="224"/>
      <c r="C513" s="225">
        <f>Dat_02!B512</f>
        <v>45283</v>
      </c>
      <c r="D513" s="224"/>
      <c r="E513" s="226">
        <f>Dat_02!C512</f>
        <v>81.954695937491707</v>
      </c>
      <c r="F513" s="226">
        <f>Dat_02!D512</f>
        <v>105.77564059458246</v>
      </c>
      <c r="G513" s="226">
        <f>Dat_02!E512</f>
        <v>81.954695937491707</v>
      </c>
      <c r="I513" s="227">
        <f>Dat_02!G512</f>
        <v>0</v>
      </c>
      <c r="J513" s="233"/>
    </row>
    <row r="514" spans="2:10">
      <c r="B514" s="224"/>
      <c r="C514" s="225">
        <f>Dat_02!B513</f>
        <v>45284</v>
      </c>
      <c r="D514" s="224"/>
      <c r="E514" s="226">
        <f>Dat_02!C513</f>
        <v>105.69303443349543</v>
      </c>
      <c r="F514" s="226">
        <f>Dat_02!D513</f>
        <v>105.77564059458246</v>
      </c>
      <c r="G514" s="226">
        <f>Dat_02!E513</f>
        <v>105.69303443349543</v>
      </c>
      <c r="I514" s="227">
        <f>Dat_02!G513</f>
        <v>0</v>
      </c>
      <c r="J514" s="233"/>
    </row>
    <row r="515" spans="2:10">
      <c r="B515" s="224"/>
      <c r="C515" s="225">
        <f>Dat_02!B514</f>
        <v>45285</v>
      </c>
      <c r="D515" s="224"/>
      <c r="E515" s="226">
        <f>Dat_02!C514</f>
        <v>86.753080425495426</v>
      </c>
      <c r="F515" s="226">
        <f>Dat_02!D514</f>
        <v>105.77564059458246</v>
      </c>
      <c r="G515" s="226">
        <f>Dat_02!E514</f>
        <v>86.753080425495426</v>
      </c>
      <c r="I515" s="227">
        <f>Dat_02!G514</f>
        <v>0</v>
      </c>
      <c r="J515" s="233"/>
    </row>
    <row r="516" spans="2:10">
      <c r="B516" s="224"/>
      <c r="C516" s="225">
        <f>Dat_02!B515</f>
        <v>45286</v>
      </c>
      <c r="D516" s="224"/>
      <c r="E516" s="226">
        <f>Dat_02!C515</f>
        <v>121.07046378949357</v>
      </c>
      <c r="F516" s="226">
        <f>Dat_02!D515</f>
        <v>105.77564059458246</v>
      </c>
      <c r="G516" s="226">
        <f>Dat_02!E515</f>
        <v>105.77564059458246</v>
      </c>
      <c r="I516" s="227">
        <f>Dat_02!G515</f>
        <v>0</v>
      </c>
      <c r="J516" s="233"/>
    </row>
    <row r="517" spans="2:10">
      <c r="B517" s="224"/>
      <c r="C517" s="225">
        <f>Dat_02!B516</f>
        <v>45287</v>
      </c>
      <c r="D517" s="224"/>
      <c r="E517" s="226">
        <f>Dat_02!C516</f>
        <v>130.46747255014625</v>
      </c>
      <c r="F517" s="226">
        <f>Dat_02!D516</f>
        <v>105.77564059458246</v>
      </c>
      <c r="G517" s="226">
        <f>Dat_02!E516</f>
        <v>105.77564059458246</v>
      </c>
      <c r="I517" s="227">
        <f>Dat_02!G516</f>
        <v>0</v>
      </c>
      <c r="J517" s="233"/>
    </row>
    <row r="518" spans="2:10">
      <c r="B518" s="224"/>
      <c r="C518" s="225">
        <f>Dat_02!B517</f>
        <v>45288</v>
      </c>
      <c r="D518" s="224"/>
      <c r="E518" s="226">
        <f>Dat_02!C517</f>
        <v>126.01592622614812</v>
      </c>
      <c r="F518" s="226">
        <f>Dat_02!D517</f>
        <v>105.77564059458246</v>
      </c>
      <c r="G518" s="226">
        <f>Dat_02!E517</f>
        <v>105.77564059458246</v>
      </c>
      <c r="I518" s="227">
        <f>Dat_02!G517</f>
        <v>0</v>
      </c>
      <c r="J518" s="233"/>
    </row>
    <row r="519" spans="2:10">
      <c r="B519" s="224"/>
      <c r="C519" s="225">
        <f>Dat_02!B518</f>
        <v>45289</v>
      </c>
      <c r="D519" s="224"/>
      <c r="E519" s="226">
        <f>Dat_02!C518</f>
        <v>137.24377890614628</v>
      </c>
      <c r="F519" s="226">
        <f>Dat_02!D518</f>
        <v>105.77564059458246</v>
      </c>
      <c r="G519" s="226">
        <f>Dat_02!E518</f>
        <v>105.77564059458246</v>
      </c>
      <c r="I519" s="227">
        <f>Dat_02!G518</f>
        <v>0</v>
      </c>
      <c r="J519" s="233"/>
    </row>
    <row r="520" spans="2:10">
      <c r="B520" s="224"/>
      <c r="C520" s="225">
        <f>Dat_02!B519</f>
        <v>45290</v>
      </c>
      <c r="D520" s="224"/>
      <c r="E520" s="226">
        <f>Dat_02!C519</f>
        <v>80.772191482146255</v>
      </c>
      <c r="F520" s="226">
        <f>Dat_02!D519</f>
        <v>105.77564059458246</v>
      </c>
      <c r="G520" s="226">
        <f>Dat_02!E519</f>
        <v>80.772191482146255</v>
      </c>
      <c r="I520" s="227">
        <f>Dat_02!G519</f>
        <v>0</v>
      </c>
      <c r="J520" s="233"/>
    </row>
    <row r="521" spans="2:10">
      <c r="B521" s="224"/>
      <c r="C521" s="225">
        <f>Dat_02!B520</f>
        <v>45291</v>
      </c>
      <c r="D521" s="224"/>
      <c r="E521" s="226">
        <f>Dat_02!C520</f>
        <v>58.310094374148129</v>
      </c>
      <c r="F521" s="226">
        <f>Dat_02!D520</f>
        <v>105.77564059458246</v>
      </c>
      <c r="G521" s="226">
        <f>Dat_02!E520</f>
        <v>58.310094374148129</v>
      </c>
      <c r="I521" s="227">
        <f>Dat_02!G520</f>
        <v>0</v>
      </c>
      <c r="J521" s="233"/>
    </row>
    <row r="522" spans="2:10">
      <c r="B522" s="224"/>
      <c r="C522" s="225">
        <f>Dat_02!B521</f>
        <v>45292</v>
      </c>
      <c r="D522" s="224"/>
      <c r="E522" s="226">
        <f>Dat_02!C521</f>
        <v>43.990629766148125</v>
      </c>
      <c r="F522" s="226">
        <f>Dat_02!D521</f>
        <v>117.73333309338341</v>
      </c>
      <c r="G522" s="226">
        <f>Dat_02!E521</f>
        <v>43.990629766148125</v>
      </c>
      <c r="I522" s="227">
        <f>Dat_02!G521</f>
        <v>0</v>
      </c>
      <c r="J522" s="233"/>
    </row>
    <row r="523" spans="2:10">
      <c r="B523" s="224"/>
      <c r="C523" s="225">
        <f>Dat_02!B522</f>
        <v>45293</v>
      </c>
      <c r="D523" s="224"/>
      <c r="E523" s="226">
        <f>Dat_02!C522</f>
        <v>53.376614536146263</v>
      </c>
      <c r="F523" s="226">
        <f>Dat_02!D522</f>
        <v>117.73333309338341</v>
      </c>
      <c r="G523" s="226">
        <f>Dat_02!E522</f>
        <v>53.376614536146263</v>
      </c>
      <c r="I523" s="227">
        <f>Dat_02!G522</f>
        <v>0</v>
      </c>
      <c r="J523" s="233"/>
    </row>
    <row r="524" spans="2:10">
      <c r="B524" s="224"/>
      <c r="C524" s="225">
        <f>Dat_02!B523</f>
        <v>45294</v>
      </c>
      <c r="D524" s="224"/>
      <c r="E524" s="226">
        <f>Dat_02!C523</f>
        <v>93.558296938338032</v>
      </c>
      <c r="F524" s="226">
        <f>Dat_02!D523</f>
        <v>117.73333309338341</v>
      </c>
      <c r="G524" s="226">
        <f>Dat_02!E523</f>
        <v>93.558296938338032</v>
      </c>
      <c r="I524" s="227">
        <f>Dat_02!G523</f>
        <v>0</v>
      </c>
      <c r="J524" s="233"/>
    </row>
    <row r="525" spans="2:10">
      <c r="B525" s="224"/>
      <c r="C525" s="225">
        <f>Dat_02!B524</f>
        <v>45295</v>
      </c>
      <c r="D525" s="224"/>
      <c r="E525" s="226">
        <f>Dat_02!C524</f>
        <v>139.48524847033804</v>
      </c>
      <c r="F525" s="226">
        <f>Dat_02!D524</f>
        <v>117.73333309338341</v>
      </c>
      <c r="G525" s="226">
        <f>Dat_02!E524</f>
        <v>117.73333309338341</v>
      </c>
      <c r="I525" s="227">
        <f>Dat_02!G524</f>
        <v>0</v>
      </c>
      <c r="J525" s="233"/>
    </row>
    <row r="526" spans="2:10">
      <c r="B526" s="224"/>
      <c r="C526" s="225">
        <f>Dat_02!B525</f>
        <v>45296</v>
      </c>
      <c r="D526" s="224"/>
      <c r="E526" s="226">
        <f>Dat_02!C525</f>
        <v>83.489900142339891</v>
      </c>
      <c r="F526" s="226">
        <f>Dat_02!D525</f>
        <v>117.73333309338341</v>
      </c>
      <c r="G526" s="226">
        <f>Dat_02!E525</f>
        <v>83.489900142339891</v>
      </c>
      <c r="I526" s="227">
        <f>Dat_02!G525</f>
        <v>0</v>
      </c>
      <c r="J526" s="233"/>
    </row>
    <row r="527" spans="2:10">
      <c r="B527" s="224"/>
      <c r="C527" s="225">
        <f>Dat_02!B526</f>
        <v>45297</v>
      </c>
      <c r="D527" s="224"/>
      <c r="E527" s="226">
        <f>Dat_02!C526</f>
        <v>78.510581654339887</v>
      </c>
      <c r="F527" s="226">
        <f>Dat_02!D526</f>
        <v>117.73333309338341</v>
      </c>
      <c r="G527" s="226">
        <f>Dat_02!E526</f>
        <v>78.510581654339887</v>
      </c>
      <c r="I527" s="227">
        <f>Dat_02!G526</f>
        <v>0</v>
      </c>
      <c r="J527" s="233"/>
    </row>
    <row r="528" spans="2:10">
      <c r="B528" s="224"/>
      <c r="C528" s="225">
        <f>Dat_02!B527</f>
        <v>45298</v>
      </c>
      <c r="D528" s="224"/>
      <c r="E528" s="226">
        <f>Dat_02!C527</f>
        <v>89.808458702336168</v>
      </c>
      <c r="F528" s="226">
        <f>Dat_02!D527</f>
        <v>117.73333309338341</v>
      </c>
      <c r="G528" s="226">
        <f>Dat_02!E527</f>
        <v>89.808458702336168</v>
      </c>
      <c r="I528" s="227">
        <f>Dat_02!G527</f>
        <v>0</v>
      </c>
      <c r="J528" s="233"/>
    </row>
    <row r="529" spans="2:10">
      <c r="B529" s="224"/>
      <c r="C529" s="225">
        <f>Dat_02!B528</f>
        <v>45299</v>
      </c>
      <c r="D529" s="224"/>
      <c r="E529" s="226">
        <f>Dat_02!C528</f>
        <v>145.83787332633992</v>
      </c>
      <c r="F529" s="226">
        <f>Dat_02!D528</f>
        <v>117.73333309338341</v>
      </c>
      <c r="G529" s="226">
        <f>Dat_02!E528</f>
        <v>117.73333309338341</v>
      </c>
      <c r="I529" s="227">
        <f>Dat_02!G528</f>
        <v>0</v>
      </c>
      <c r="J529" s="233"/>
    </row>
    <row r="530" spans="2:10">
      <c r="B530" s="224"/>
      <c r="C530" s="225">
        <f>Dat_02!B529</f>
        <v>45300</v>
      </c>
      <c r="D530" s="224"/>
      <c r="E530" s="226">
        <f>Dat_02!C529</f>
        <v>172.8468486413399</v>
      </c>
      <c r="F530" s="226">
        <f>Dat_02!D529</f>
        <v>117.73333309338341</v>
      </c>
      <c r="G530" s="226">
        <f>Dat_02!E529</f>
        <v>117.73333309338341</v>
      </c>
      <c r="I530" s="227">
        <f>Dat_02!G529</f>
        <v>0</v>
      </c>
      <c r="J530" s="233"/>
    </row>
    <row r="531" spans="2:10">
      <c r="B531" s="224"/>
      <c r="C531" s="225">
        <f>Dat_02!B530</f>
        <v>45301</v>
      </c>
      <c r="D531" s="224"/>
      <c r="E531" s="226">
        <f>Dat_02!C530</f>
        <v>126.52901041382533</v>
      </c>
      <c r="F531" s="226">
        <f>Dat_02!D530</f>
        <v>117.73333309338341</v>
      </c>
      <c r="G531" s="226">
        <f>Dat_02!E530</f>
        <v>117.73333309338341</v>
      </c>
      <c r="I531" s="227">
        <f>Dat_02!G530</f>
        <v>0</v>
      </c>
      <c r="J531" s="233"/>
    </row>
    <row r="532" spans="2:10">
      <c r="B532" s="224"/>
      <c r="C532" s="225">
        <f>Dat_02!B531</f>
        <v>45302</v>
      </c>
      <c r="D532" s="224"/>
      <c r="E532" s="226">
        <f>Dat_02!C531</f>
        <v>120.5656523498272</v>
      </c>
      <c r="F532" s="226">
        <f>Dat_02!D531</f>
        <v>117.73333309338341</v>
      </c>
      <c r="G532" s="226">
        <f>Dat_02!E531</f>
        <v>117.73333309338341</v>
      </c>
      <c r="I532" s="227">
        <f>Dat_02!G531</f>
        <v>0</v>
      </c>
      <c r="J532" s="233"/>
    </row>
    <row r="533" spans="2:10">
      <c r="B533" s="224"/>
      <c r="C533" s="225">
        <f>Dat_02!B532</f>
        <v>45303</v>
      </c>
      <c r="D533" s="224"/>
      <c r="E533" s="226">
        <f>Dat_02!C532</f>
        <v>88.731937729827195</v>
      </c>
      <c r="F533" s="226">
        <f>Dat_02!D532</f>
        <v>117.73333309338341</v>
      </c>
      <c r="G533" s="226">
        <f>Dat_02!E532</f>
        <v>88.731937729827195</v>
      </c>
      <c r="I533" s="227">
        <f>Dat_02!G532</f>
        <v>0</v>
      </c>
      <c r="J533" s="233"/>
    </row>
    <row r="534" spans="2:10">
      <c r="B534" s="224"/>
      <c r="C534" s="225">
        <f>Dat_02!B533</f>
        <v>45304</v>
      </c>
      <c r="D534" s="224"/>
      <c r="E534" s="226">
        <f>Dat_02!C533</f>
        <v>99.26450957382535</v>
      </c>
      <c r="F534" s="226">
        <f>Dat_02!D533</f>
        <v>117.73333309338341</v>
      </c>
      <c r="G534" s="226">
        <f>Dat_02!E533</f>
        <v>99.26450957382535</v>
      </c>
      <c r="I534" s="227">
        <f>Dat_02!G533</f>
        <v>0</v>
      </c>
      <c r="J534" s="233"/>
    </row>
    <row r="535" spans="2:10">
      <c r="B535" s="224"/>
      <c r="C535" s="225">
        <f>Dat_02!B534</f>
        <v>45305</v>
      </c>
      <c r="D535" s="224"/>
      <c r="E535" s="226">
        <f>Dat_02!C534</f>
        <v>71.107035441827207</v>
      </c>
      <c r="F535" s="226">
        <f>Dat_02!D534</f>
        <v>117.73333309338341</v>
      </c>
      <c r="G535" s="226">
        <f>Dat_02!E534</f>
        <v>71.107035441827207</v>
      </c>
      <c r="I535" s="227">
        <f>Dat_02!G534</f>
        <v>0</v>
      </c>
      <c r="J535" s="233"/>
    </row>
    <row r="536" spans="2:10">
      <c r="B536" s="224"/>
      <c r="C536" s="225">
        <f>Dat_02!B535</f>
        <v>45306</v>
      </c>
      <c r="D536" s="224"/>
      <c r="E536" s="226">
        <f>Dat_02!C535</f>
        <v>99.303589133825326</v>
      </c>
      <c r="F536" s="226">
        <f>Dat_02!D535</f>
        <v>117.73333309338341</v>
      </c>
      <c r="G536" s="226">
        <f>Dat_02!E535</f>
        <v>99.303589133825326</v>
      </c>
      <c r="I536" s="227">
        <f>Dat_02!G535</f>
        <v>117.73333309338341</v>
      </c>
      <c r="J536" s="233"/>
    </row>
    <row r="537" spans="2:10">
      <c r="B537" s="224"/>
      <c r="C537" s="225">
        <f>Dat_02!B536</f>
        <v>45307</v>
      </c>
      <c r="D537" s="224"/>
      <c r="E537" s="226">
        <f>Dat_02!C536</f>
        <v>74.10610517782905</v>
      </c>
      <c r="F537" s="226">
        <f>Dat_02!D536</f>
        <v>117.73333309338341</v>
      </c>
      <c r="G537" s="226">
        <f>Dat_02!E536</f>
        <v>74.10610517782905</v>
      </c>
      <c r="I537" s="227">
        <f>Dat_02!G536</f>
        <v>0</v>
      </c>
      <c r="J537" s="233"/>
    </row>
    <row r="538" spans="2:10">
      <c r="B538" s="224"/>
      <c r="C538" s="225">
        <f>Dat_02!B537</f>
        <v>45308</v>
      </c>
      <c r="D538" s="224"/>
      <c r="E538" s="226">
        <f>Dat_02!C537</f>
        <v>289.19519349339851</v>
      </c>
      <c r="F538" s="226">
        <f>Dat_02!D537</f>
        <v>117.73333309338341</v>
      </c>
      <c r="G538" s="226">
        <f>Dat_02!E537</f>
        <v>117.73333309338341</v>
      </c>
      <c r="I538" s="227">
        <f>Dat_02!G537</f>
        <v>0</v>
      </c>
      <c r="J538" s="233"/>
    </row>
    <row r="539" spans="2:10">
      <c r="B539" s="224"/>
      <c r="C539" s="225">
        <f>Dat_02!B538</f>
        <v>45309</v>
      </c>
      <c r="D539" s="224"/>
      <c r="E539" s="226">
        <f>Dat_02!C538</f>
        <v>304.43938394139849</v>
      </c>
      <c r="F539" s="226">
        <f>Dat_02!D538</f>
        <v>117.73333309338341</v>
      </c>
      <c r="G539" s="226">
        <f>Dat_02!E538</f>
        <v>117.73333309338341</v>
      </c>
      <c r="I539" s="227">
        <f>Dat_02!G538</f>
        <v>0</v>
      </c>
      <c r="J539" s="233"/>
    </row>
    <row r="540" spans="2:10">
      <c r="B540" s="224"/>
      <c r="C540" s="225">
        <f>Dat_02!B539</f>
        <v>45310</v>
      </c>
      <c r="D540" s="224"/>
      <c r="E540" s="226">
        <f>Dat_02!C539</f>
        <v>321.96625062540033</v>
      </c>
      <c r="F540" s="226">
        <f>Dat_02!D539</f>
        <v>117.73333309338341</v>
      </c>
      <c r="G540" s="226">
        <f>Dat_02!E539</f>
        <v>117.73333309338341</v>
      </c>
      <c r="I540" s="227">
        <f>Dat_02!G539</f>
        <v>0</v>
      </c>
      <c r="J540" s="233"/>
    </row>
    <row r="541" spans="2:10">
      <c r="B541" s="224"/>
      <c r="C541" s="225">
        <f>Dat_02!B540</f>
        <v>45311</v>
      </c>
      <c r="D541" s="224"/>
      <c r="E541" s="226">
        <f>Dat_02!C540</f>
        <v>322.88644108940031</v>
      </c>
      <c r="F541" s="226">
        <f>Dat_02!D540</f>
        <v>117.73333309338341</v>
      </c>
      <c r="G541" s="226">
        <f>Dat_02!E540</f>
        <v>117.73333309338341</v>
      </c>
      <c r="I541" s="227">
        <f>Dat_02!G540</f>
        <v>0</v>
      </c>
      <c r="J541" s="233"/>
    </row>
    <row r="542" spans="2:10">
      <c r="B542" s="224"/>
      <c r="C542" s="225">
        <f>Dat_02!B541</f>
        <v>45312</v>
      </c>
      <c r="D542" s="224"/>
      <c r="E542" s="226">
        <f>Dat_02!C541</f>
        <v>323.73067605340037</v>
      </c>
      <c r="F542" s="226">
        <f>Dat_02!D541</f>
        <v>117.73333309338341</v>
      </c>
      <c r="G542" s="226">
        <f>Dat_02!E541</f>
        <v>117.73333309338341</v>
      </c>
      <c r="I542" s="227">
        <f>Dat_02!G541</f>
        <v>0</v>
      </c>
      <c r="J542" s="233"/>
    </row>
    <row r="543" spans="2:10">
      <c r="B543" s="224"/>
      <c r="C543" s="225">
        <f>Dat_02!B542</f>
        <v>45313</v>
      </c>
      <c r="D543" s="224"/>
      <c r="E543" s="226">
        <f>Dat_02!C542</f>
        <v>327.93894640239853</v>
      </c>
      <c r="F543" s="226">
        <f>Dat_02!D542</f>
        <v>117.73333309338341</v>
      </c>
      <c r="G543" s="226">
        <f>Dat_02!E542</f>
        <v>117.73333309338341</v>
      </c>
      <c r="I543" s="227">
        <f>Dat_02!G542</f>
        <v>0</v>
      </c>
      <c r="J543" s="233"/>
    </row>
    <row r="544" spans="2:10">
      <c r="B544" s="224"/>
      <c r="C544" s="225">
        <f>Dat_02!B543</f>
        <v>45314</v>
      </c>
      <c r="D544" s="224"/>
      <c r="E544" s="226">
        <f>Dat_02!C543</f>
        <v>334.1230574524003</v>
      </c>
      <c r="F544" s="226">
        <f>Dat_02!D543</f>
        <v>117.73333309338341</v>
      </c>
      <c r="G544" s="226">
        <f>Dat_02!E543</f>
        <v>117.73333309338341</v>
      </c>
      <c r="I544" s="227">
        <f>Dat_02!G543</f>
        <v>0</v>
      </c>
      <c r="J544" s="233"/>
    </row>
    <row r="545" spans="2:10">
      <c r="B545" s="224"/>
      <c r="C545" s="225">
        <f>Dat_02!B544</f>
        <v>45315</v>
      </c>
      <c r="D545" s="224"/>
      <c r="E545" s="226">
        <f>Dat_02!C544</f>
        <v>172.33110386489705</v>
      </c>
      <c r="F545" s="226">
        <f>Dat_02!D544</f>
        <v>117.73333309338341</v>
      </c>
      <c r="G545" s="226">
        <f>Dat_02!E544</f>
        <v>117.73333309338341</v>
      </c>
      <c r="I545" s="227">
        <f>Dat_02!G544</f>
        <v>0</v>
      </c>
      <c r="J545" s="233"/>
    </row>
    <row r="546" spans="2:10">
      <c r="B546" s="224"/>
      <c r="C546" s="225">
        <f>Dat_02!B545</f>
        <v>45316</v>
      </c>
      <c r="D546" s="224"/>
      <c r="E546" s="226">
        <f>Dat_02!C545</f>
        <v>187.79909531289888</v>
      </c>
      <c r="F546" s="226">
        <f>Dat_02!D545</f>
        <v>117.73333309338341</v>
      </c>
      <c r="G546" s="226">
        <f>Dat_02!E545</f>
        <v>117.73333309338341</v>
      </c>
      <c r="I546" s="227">
        <f>Dat_02!G545</f>
        <v>0</v>
      </c>
      <c r="J546" s="233"/>
    </row>
    <row r="547" spans="2:10">
      <c r="B547" s="224"/>
      <c r="C547" s="225">
        <f>Dat_02!B546</f>
        <v>45317</v>
      </c>
      <c r="D547" s="224"/>
      <c r="E547" s="226">
        <f>Dat_02!C546</f>
        <v>197.33439962889329</v>
      </c>
      <c r="F547" s="226">
        <f>Dat_02!D546</f>
        <v>117.73333309338341</v>
      </c>
      <c r="G547" s="226">
        <f>Dat_02!E546</f>
        <v>117.73333309338341</v>
      </c>
      <c r="I547" s="227">
        <f>Dat_02!G546</f>
        <v>0</v>
      </c>
      <c r="J547" s="233"/>
    </row>
    <row r="548" spans="2:10">
      <c r="B548" s="224"/>
      <c r="C548" s="225">
        <f>Dat_02!B547</f>
        <v>45318</v>
      </c>
      <c r="D548" s="224"/>
      <c r="E548" s="226">
        <f>Dat_02!C547</f>
        <v>155.09314256089891</v>
      </c>
      <c r="F548" s="226">
        <f>Dat_02!D547</f>
        <v>117.73333309338341</v>
      </c>
      <c r="G548" s="226">
        <f>Dat_02!E547</f>
        <v>117.73333309338341</v>
      </c>
      <c r="I548" s="227">
        <f>Dat_02!G547</f>
        <v>0</v>
      </c>
      <c r="J548" s="233"/>
    </row>
    <row r="549" spans="2:10">
      <c r="B549" s="224"/>
      <c r="C549" s="225">
        <f>Dat_02!B548</f>
        <v>45319</v>
      </c>
      <c r="D549" s="224"/>
      <c r="E549" s="226">
        <f>Dat_02!C548</f>
        <v>142.19875371289891</v>
      </c>
      <c r="F549" s="226">
        <f>Dat_02!D548</f>
        <v>117.73333309338341</v>
      </c>
      <c r="G549" s="226">
        <f>Dat_02!E548</f>
        <v>117.73333309338341</v>
      </c>
      <c r="I549" s="227">
        <f>Dat_02!G548</f>
        <v>0</v>
      </c>
      <c r="J549" s="233"/>
    </row>
    <row r="550" spans="2:10">
      <c r="B550" s="224"/>
      <c r="C550" s="225">
        <f>Dat_02!B549</f>
        <v>45320</v>
      </c>
      <c r="D550" s="224"/>
      <c r="E550" s="226">
        <f>Dat_02!C549</f>
        <v>166.60100950889702</v>
      </c>
      <c r="F550" s="226">
        <f>Dat_02!D549</f>
        <v>117.73333309338341</v>
      </c>
      <c r="G550" s="226">
        <f>Dat_02!E549</f>
        <v>117.73333309338341</v>
      </c>
      <c r="I550" s="227">
        <f>Dat_02!G549</f>
        <v>0</v>
      </c>
      <c r="J550" s="233"/>
    </row>
    <row r="551" spans="2:10">
      <c r="B551" s="224"/>
      <c r="C551" s="225">
        <f>Dat_02!B550</f>
        <v>45321</v>
      </c>
      <c r="D551" s="224"/>
      <c r="E551" s="226">
        <f>Dat_02!C550</f>
        <v>191.85532296889517</v>
      </c>
      <c r="F551" s="226">
        <f>Dat_02!D550</f>
        <v>117.73333309338341</v>
      </c>
      <c r="G551" s="226">
        <f>Dat_02!E550</f>
        <v>117.73333309338341</v>
      </c>
      <c r="I551" s="227">
        <f>Dat_02!G550</f>
        <v>0</v>
      </c>
      <c r="J551" s="233"/>
    </row>
    <row r="552" spans="2:10">
      <c r="B552" s="224"/>
      <c r="C552" s="225">
        <f>Dat_02!B551</f>
        <v>45322</v>
      </c>
      <c r="D552" s="224"/>
      <c r="E552" s="226">
        <f>Dat_02!C551</f>
        <v>125.67725729313773</v>
      </c>
      <c r="F552" s="226">
        <f>Dat_02!D551</f>
        <v>117.73333309338341</v>
      </c>
      <c r="G552" s="226">
        <f>Dat_02!E551</f>
        <v>117.73333309338341</v>
      </c>
      <c r="I552" s="227">
        <f>Dat_02!G551</f>
        <v>0</v>
      </c>
      <c r="J552" s="233"/>
    </row>
    <row r="553" spans="2:10">
      <c r="B553" s="224"/>
      <c r="C553" s="225">
        <f>Dat_02!B552</f>
        <v>45323</v>
      </c>
      <c r="D553" s="224"/>
      <c r="E553" s="226">
        <f>Dat_02!C552</f>
        <v>113.61144992513587</v>
      </c>
      <c r="F553" s="226">
        <f>Dat_02!D552</f>
        <v>123.24675909882176</v>
      </c>
      <c r="G553" s="226">
        <f>Dat_02!E552</f>
        <v>113.61144992513587</v>
      </c>
      <c r="I553" s="227">
        <f>Dat_02!G552</f>
        <v>0</v>
      </c>
      <c r="J553" s="233"/>
    </row>
    <row r="554" spans="2:10">
      <c r="B554" s="224"/>
      <c r="C554" s="225">
        <f>Dat_02!B553</f>
        <v>45324</v>
      </c>
      <c r="D554" s="224"/>
      <c r="E554" s="226">
        <f>Dat_02!C553</f>
        <v>86.168504877137735</v>
      </c>
      <c r="F554" s="226">
        <f>Dat_02!D553</f>
        <v>123.24675909882176</v>
      </c>
      <c r="G554" s="226">
        <f>Dat_02!E553</f>
        <v>86.168504877137735</v>
      </c>
      <c r="I554" s="227">
        <f>Dat_02!G553</f>
        <v>0</v>
      </c>
      <c r="J554" s="233"/>
    </row>
    <row r="555" spans="2:10">
      <c r="B555" s="224"/>
      <c r="C555" s="225">
        <f>Dat_02!B554</f>
        <v>45325</v>
      </c>
      <c r="D555" s="224"/>
      <c r="E555" s="226">
        <f>Dat_02!C554</f>
        <v>68.485321005135859</v>
      </c>
      <c r="F555" s="226">
        <f>Dat_02!D554</f>
        <v>123.24675909882176</v>
      </c>
      <c r="G555" s="226">
        <f>Dat_02!E554</f>
        <v>68.485321005135859</v>
      </c>
      <c r="I555" s="227">
        <f>Dat_02!G554</f>
        <v>0</v>
      </c>
      <c r="J555" s="233"/>
    </row>
    <row r="556" spans="2:10">
      <c r="B556" s="224"/>
      <c r="C556" s="225">
        <f>Dat_02!B555</f>
        <v>45326</v>
      </c>
      <c r="D556" s="224"/>
      <c r="E556" s="226">
        <f>Dat_02!C555</f>
        <v>54.309322513139591</v>
      </c>
      <c r="F556" s="226">
        <f>Dat_02!D555</f>
        <v>123.24675909882176</v>
      </c>
      <c r="G556" s="226">
        <f>Dat_02!E555</f>
        <v>54.309322513139591</v>
      </c>
      <c r="I556" s="227">
        <f>Dat_02!G555</f>
        <v>0</v>
      </c>
      <c r="J556" s="233"/>
    </row>
    <row r="557" spans="2:10">
      <c r="B557" s="224"/>
      <c r="C557" s="225">
        <f>Dat_02!B556</f>
        <v>45327</v>
      </c>
      <c r="D557" s="224"/>
      <c r="E557" s="226">
        <f>Dat_02!C556</f>
        <v>105.76662061713773</v>
      </c>
      <c r="F557" s="226">
        <f>Dat_02!D556</f>
        <v>123.24675909882176</v>
      </c>
      <c r="G557" s="226">
        <f>Dat_02!E556</f>
        <v>105.76662061713773</v>
      </c>
      <c r="I557" s="227">
        <f>Dat_02!G556</f>
        <v>0</v>
      </c>
      <c r="J557" s="233"/>
    </row>
    <row r="558" spans="2:10">
      <c r="B558" s="224"/>
      <c r="C558" s="225">
        <f>Dat_02!B557</f>
        <v>45328</v>
      </c>
      <c r="D558" s="224"/>
      <c r="E558" s="226">
        <f>Dat_02!C557</f>
        <v>101.06598587713586</v>
      </c>
      <c r="F558" s="226">
        <f>Dat_02!D557</f>
        <v>123.24675909882176</v>
      </c>
      <c r="G558" s="226">
        <f>Dat_02!E557</f>
        <v>101.06598587713586</v>
      </c>
      <c r="I558" s="227">
        <f>Dat_02!G557</f>
        <v>0</v>
      </c>
      <c r="J558" s="233"/>
    </row>
    <row r="559" spans="2:10">
      <c r="B559" s="224"/>
      <c r="C559" s="225">
        <f>Dat_02!B558</f>
        <v>45329</v>
      </c>
      <c r="D559" s="224"/>
      <c r="E559" s="226">
        <f>Dat_02!C558</f>
        <v>122.28854868134586</v>
      </c>
      <c r="F559" s="226">
        <f>Dat_02!D558</f>
        <v>123.24675909882176</v>
      </c>
      <c r="G559" s="226">
        <f>Dat_02!E558</f>
        <v>122.28854868134586</v>
      </c>
      <c r="I559" s="227">
        <f>Dat_02!G558</f>
        <v>0</v>
      </c>
      <c r="J559" s="233"/>
    </row>
    <row r="560" spans="2:10">
      <c r="B560" s="224"/>
      <c r="C560" s="225">
        <f>Dat_02!B559</f>
        <v>45330</v>
      </c>
      <c r="D560" s="224"/>
      <c r="E560" s="226">
        <f>Dat_02!C559</f>
        <v>119.15357943334958</v>
      </c>
      <c r="F560" s="226">
        <f>Dat_02!D559</f>
        <v>123.24675909882176</v>
      </c>
      <c r="G560" s="226">
        <f>Dat_02!E559</f>
        <v>119.15357943334958</v>
      </c>
      <c r="I560" s="227">
        <f>Dat_02!G559</f>
        <v>0</v>
      </c>
      <c r="J560" s="233"/>
    </row>
    <row r="561" spans="2:10">
      <c r="B561" s="224"/>
      <c r="C561" s="225">
        <f>Dat_02!B560</f>
        <v>45331</v>
      </c>
      <c r="D561" s="224"/>
      <c r="E561" s="226">
        <f>Dat_02!C560</f>
        <v>120.39103317734399</v>
      </c>
      <c r="F561" s="226">
        <f>Dat_02!D560</f>
        <v>123.24675909882176</v>
      </c>
      <c r="G561" s="226">
        <f>Dat_02!E560</f>
        <v>120.39103317734399</v>
      </c>
      <c r="I561" s="227">
        <f>Dat_02!G560</f>
        <v>0</v>
      </c>
      <c r="J561" s="233"/>
    </row>
    <row r="562" spans="2:10">
      <c r="B562" s="224"/>
      <c r="C562" s="225">
        <f>Dat_02!B561</f>
        <v>45332</v>
      </c>
      <c r="D562" s="224"/>
      <c r="E562" s="226">
        <f>Dat_02!C561</f>
        <v>79.305829521347704</v>
      </c>
      <c r="F562" s="226">
        <f>Dat_02!D561</f>
        <v>123.24675909882176</v>
      </c>
      <c r="G562" s="226">
        <f>Dat_02!E561</f>
        <v>79.305829521347704</v>
      </c>
      <c r="I562" s="227">
        <f>Dat_02!G561</f>
        <v>0</v>
      </c>
      <c r="J562" s="233"/>
    </row>
    <row r="563" spans="2:10">
      <c r="B563" s="224"/>
      <c r="C563" s="225">
        <f>Dat_02!B562</f>
        <v>45333</v>
      </c>
      <c r="D563" s="224"/>
      <c r="E563" s="226">
        <f>Dat_02!C562</f>
        <v>89.449654257349579</v>
      </c>
      <c r="F563" s="226">
        <f>Dat_02!D562</f>
        <v>123.24675909882176</v>
      </c>
      <c r="G563" s="226">
        <f>Dat_02!E562</f>
        <v>89.449654257349579</v>
      </c>
      <c r="I563" s="227">
        <f>Dat_02!G562</f>
        <v>0</v>
      </c>
      <c r="J563" s="233"/>
    </row>
    <row r="564" spans="2:10">
      <c r="B564" s="224"/>
      <c r="C564" s="225">
        <f>Dat_02!B563</f>
        <v>45334</v>
      </c>
      <c r="D564" s="224"/>
      <c r="E564" s="226">
        <f>Dat_02!C563</f>
        <v>103.00871392534586</v>
      </c>
      <c r="F564" s="226">
        <f>Dat_02!D563</f>
        <v>123.24675909882176</v>
      </c>
      <c r="G564" s="226">
        <f>Dat_02!E563</f>
        <v>103.00871392534586</v>
      </c>
      <c r="I564" s="227">
        <f>Dat_02!G563</f>
        <v>0</v>
      </c>
      <c r="J564" s="233"/>
    </row>
    <row r="565" spans="2:10">
      <c r="B565" s="224"/>
      <c r="C565" s="225">
        <f>Dat_02!B564</f>
        <v>45335</v>
      </c>
      <c r="D565" s="224"/>
      <c r="E565" s="226">
        <f>Dat_02!C564</f>
        <v>153.54620028534771</v>
      </c>
      <c r="F565" s="226">
        <f>Dat_02!D564</f>
        <v>123.24675909882176</v>
      </c>
      <c r="G565" s="226">
        <f>Dat_02!E564</f>
        <v>123.24675909882176</v>
      </c>
      <c r="I565" s="227">
        <f>Dat_02!G564</f>
        <v>0</v>
      </c>
      <c r="J565" s="233"/>
    </row>
    <row r="566" spans="2:10">
      <c r="B566" s="224"/>
      <c r="C566" s="225">
        <f>Dat_02!B565</f>
        <v>45336</v>
      </c>
      <c r="D566" s="224"/>
      <c r="E566" s="226">
        <f>Dat_02!C565</f>
        <v>154.11643092467583</v>
      </c>
      <c r="F566" s="226">
        <f>Dat_02!D565</f>
        <v>123.24675909882176</v>
      </c>
      <c r="G566" s="226">
        <f>Dat_02!E565</f>
        <v>123.24675909882176</v>
      </c>
      <c r="I566" s="227">
        <f>Dat_02!G565</f>
        <v>0</v>
      </c>
      <c r="J566" s="233"/>
    </row>
    <row r="567" spans="2:10">
      <c r="B567" s="224"/>
      <c r="C567" s="225">
        <f>Dat_02!B566</f>
        <v>45337</v>
      </c>
      <c r="D567" s="224"/>
      <c r="E567" s="226">
        <f>Dat_02!C566</f>
        <v>143.90651973267771</v>
      </c>
      <c r="F567" s="226">
        <f>Dat_02!D566</f>
        <v>123.24675909882176</v>
      </c>
      <c r="G567" s="226">
        <f>Dat_02!E566</f>
        <v>123.24675909882176</v>
      </c>
      <c r="I567" s="227">
        <f>Dat_02!G566</f>
        <v>123.24675909882176</v>
      </c>
      <c r="J567" s="233"/>
    </row>
    <row r="568" spans="2:10">
      <c r="B568" s="224"/>
      <c r="C568" s="225">
        <f>Dat_02!B567</f>
        <v>45338</v>
      </c>
      <c r="D568" s="224"/>
      <c r="E568" s="226">
        <f>Dat_02!C567</f>
        <v>132.00201114867582</v>
      </c>
      <c r="F568" s="226">
        <f>Dat_02!D567</f>
        <v>123.24675909882176</v>
      </c>
      <c r="G568" s="226">
        <f>Dat_02!E567</f>
        <v>123.24675909882176</v>
      </c>
      <c r="I568" s="227">
        <f>Dat_02!G567</f>
        <v>0</v>
      </c>
      <c r="J568" s="233"/>
    </row>
    <row r="569" spans="2:10">
      <c r="B569" s="224"/>
      <c r="C569" s="225">
        <f>Dat_02!B568</f>
        <v>45339</v>
      </c>
      <c r="D569" s="224"/>
      <c r="E569" s="226">
        <f>Dat_02!C568</f>
        <v>117.47030697267397</v>
      </c>
      <c r="F569" s="226">
        <f>Dat_02!D568</f>
        <v>123.24675909882176</v>
      </c>
      <c r="G569" s="226">
        <f>Dat_02!E568</f>
        <v>117.47030697267397</v>
      </c>
      <c r="I569" s="227">
        <f>Dat_02!G568</f>
        <v>0</v>
      </c>
      <c r="J569" s="233"/>
    </row>
    <row r="570" spans="2:10">
      <c r="B570" s="224"/>
      <c r="C570" s="225">
        <f>Dat_02!B569</f>
        <v>45340</v>
      </c>
      <c r="D570" s="224"/>
      <c r="E570" s="226">
        <f>Dat_02!C569</f>
        <v>109.5993949366777</v>
      </c>
      <c r="F570" s="226">
        <f>Dat_02!D569</f>
        <v>123.24675909882176</v>
      </c>
      <c r="G570" s="226">
        <f>Dat_02!E569</f>
        <v>109.5993949366777</v>
      </c>
      <c r="I570" s="227">
        <f>Dat_02!G569</f>
        <v>0</v>
      </c>
      <c r="J570" s="233"/>
    </row>
    <row r="571" spans="2:10">
      <c r="B571" s="224"/>
      <c r="C571" s="225">
        <f>Dat_02!B570</f>
        <v>45341</v>
      </c>
      <c r="D571" s="224"/>
      <c r="E571" s="226">
        <f>Dat_02!C570</f>
        <v>102.83659453667582</v>
      </c>
      <c r="F571" s="226">
        <f>Dat_02!D570</f>
        <v>123.24675909882176</v>
      </c>
      <c r="G571" s="226">
        <f>Dat_02!E570</f>
        <v>102.83659453667582</v>
      </c>
      <c r="I571" s="227">
        <f>Dat_02!G570</f>
        <v>0</v>
      </c>
      <c r="J571" s="233"/>
    </row>
    <row r="572" spans="2:10">
      <c r="B572" s="224"/>
      <c r="C572" s="225">
        <f>Dat_02!B571</f>
        <v>45342</v>
      </c>
      <c r="D572" s="224"/>
      <c r="E572" s="226">
        <f>Dat_02!C571</f>
        <v>140.39129904467583</v>
      </c>
      <c r="F572" s="226">
        <f>Dat_02!D571</f>
        <v>123.24675909882176</v>
      </c>
      <c r="G572" s="226">
        <f>Dat_02!E571</f>
        <v>123.24675909882176</v>
      </c>
      <c r="I572" s="227">
        <f>Dat_02!G571</f>
        <v>0</v>
      </c>
      <c r="J572" s="233"/>
    </row>
    <row r="573" spans="2:10">
      <c r="B573" s="224"/>
      <c r="C573" s="225">
        <f>Dat_02!B572</f>
        <v>45343</v>
      </c>
      <c r="D573" s="224"/>
      <c r="E573" s="226">
        <f>Dat_02!C572</f>
        <v>178.83464696162031</v>
      </c>
      <c r="F573" s="226">
        <f>Dat_02!D572</f>
        <v>123.24675909882176</v>
      </c>
      <c r="G573" s="226">
        <f>Dat_02!E572</f>
        <v>123.24675909882176</v>
      </c>
      <c r="I573" s="227">
        <f>Dat_02!G572</f>
        <v>0</v>
      </c>
      <c r="J573" s="233"/>
    </row>
    <row r="574" spans="2:10">
      <c r="B574" s="224"/>
      <c r="C574" s="225">
        <f>Dat_02!B573</f>
        <v>45344</v>
      </c>
      <c r="D574" s="224"/>
      <c r="E574" s="226">
        <f>Dat_02!C573</f>
        <v>123.10703588562218</v>
      </c>
      <c r="F574" s="226">
        <f>Dat_02!D573</f>
        <v>123.24675909882176</v>
      </c>
      <c r="G574" s="226">
        <f>Dat_02!E573</f>
        <v>123.10703588562218</v>
      </c>
      <c r="I574" s="227">
        <f>Dat_02!G573</f>
        <v>0</v>
      </c>
      <c r="J574" s="233"/>
    </row>
    <row r="575" spans="2:10">
      <c r="B575" s="224"/>
      <c r="C575" s="225">
        <f>Dat_02!B574</f>
        <v>45345</v>
      </c>
      <c r="D575" s="224"/>
      <c r="E575" s="226">
        <f>Dat_02!C574</f>
        <v>108.95650575362032</v>
      </c>
      <c r="F575" s="226">
        <f>Dat_02!D574</f>
        <v>123.24675909882176</v>
      </c>
      <c r="G575" s="226">
        <f>Dat_02!E574</f>
        <v>108.95650575362032</v>
      </c>
      <c r="I575" s="227">
        <f>Dat_02!G574</f>
        <v>0</v>
      </c>
      <c r="J575" s="233"/>
    </row>
    <row r="576" spans="2:10">
      <c r="B576" s="224"/>
      <c r="C576" s="225">
        <f>Dat_02!B575</f>
        <v>45346</v>
      </c>
      <c r="D576" s="224"/>
      <c r="E576" s="226">
        <f>Dat_02!C575</f>
        <v>102.35917537762033</v>
      </c>
      <c r="F576" s="226">
        <f>Dat_02!D575</f>
        <v>123.24675909882176</v>
      </c>
      <c r="G576" s="226">
        <f>Dat_02!E575</f>
        <v>102.35917537762033</v>
      </c>
      <c r="I576" s="227">
        <f>Dat_02!G575</f>
        <v>0</v>
      </c>
      <c r="J576" s="233"/>
    </row>
    <row r="577" spans="2:10">
      <c r="B577" s="224"/>
      <c r="C577" s="225">
        <f>Dat_02!B576</f>
        <v>45347</v>
      </c>
      <c r="D577" s="224"/>
      <c r="E577" s="226">
        <f>Dat_02!C576</f>
        <v>101.28505481762032</v>
      </c>
      <c r="F577" s="226">
        <f>Dat_02!D576</f>
        <v>123.24675909882176</v>
      </c>
      <c r="G577" s="226">
        <f>Dat_02!E576</f>
        <v>101.28505481762032</v>
      </c>
      <c r="I577" s="227">
        <f>Dat_02!G576</f>
        <v>0</v>
      </c>
      <c r="J577" s="233"/>
    </row>
    <row r="578" spans="2:10">
      <c r="B578" s="224"/>
      <c r="C578" s="225">
        <f>Dat_02!B577</f>
        <v>45348</v>
      </c>
      <c r="D578" s="224"/>
      <c r="E578" s="226">
        <f>Dat_02!C577</f>
        <v>132.23952649762407</v>
      </c>
      <c r="F578" s="226">
        <f>Dat_02!D577</f>
        <v>123.24675909882176</v>
      </c>
      <c r="G578" s="226">
        <f>Dat_02!E577</f>
        <v>123.24675909882176</v>
      </c>
      <c r="I578" s="227">
        <f>Dat_02!G577</f>
        <v>0</v>
      </c>
      <c r="J578" s="233"/>
    </row>
    <row r="579" spans="2:10">
      <c r="B579" s="224"/>
      <c r="C579" s="225">
        <f>Dat_02!B578</f>
        <v>45349</v>
      </c>
      <c r="D579" s="224"/>
      <c r="E579" s="226">
        <f>Dat_02!C578</f>
        <v>143.34250574162033</v>
      </c>
      <c r="F579" s="226">
        <f>Dat_02!D578</f>
        <v>123.24675909882176</v>
      </c>
      <c r="G579" s="226">
        <f>Dat_02!E578</f>
        <v>123.24675909882176</v>
      </c>
      <c r="I579" s="227">
        <f>Dat_02!G578</f>
        <v>0</v>
      </c>
      <c r="J579" s="233"/>
    </row>
    <row r="580" spans="2:10">
      <c r="B580" s="224"/>
      <c r="C580" s="225">
        <f>Dat_02!B579</f>
        <v>45350</v>
      </c>
      <c r="D580" s="224"/>
      <c r="E580" s="226">
        <f>Dat_02!C579</f>
        <v>202.49332748474106</v>
      </c>
      <c r="F580" s="226">
        <f>Dat_02!D579</f>
        <v>123.24675909882176</v>
      </c>
      <c r="G580" s="226">
        <f>Dat_02!E579</f>
        <v>123.24675909882176</v>
      </c>
      <c r="I580" s="227">
        <f>Dat_02!G579</f>
        <v>0</v>
      </c>
      <c r="J580" s="233"/>
    </row>
    <row r="581" spans="2:10">
      <c r="B581" s="224"/>
      <c r="C581" s="225">
        <f>Dat_02!B580</f>
        <v>45351</v>
      </c>
      <c r="D581" s="224"/>
      <c r="E581" s="226">
        <f>Dat_02!C580</f>
        <v>207.01034946474479</v>
      </c>
      <c r="F581" s="226">
        <f>Dat_02!D580</f>
        <v>123.24675909882176</v>
      </c>
      <c r="G581" s="226">
        <f>Dat_02!E580</f>
        <v>123.24675909882176</v>
      </c>
      <c r="I581" s="227">
        <f>Dat_02!G580</f>
        <v>0</v>
      </c>
      <c r="J581" s="233"/>
    </row>
    <row r="582" spans="2:10">
      <c r="B582" s="224"/>
      <c r="C582" s="225">
        <f>Dat_02!B581</f>
        <v>45352</v>
      </c>
      <c r="D582" s="224"/>
      <c r="E582" s="226">
        <f>Dat_02!C581</f>
        <v>208.86176576073922</v>
      </c>
      <c r="F582" s="226">
        <f>Dat_02!D581</f>
        <v>124.21094116612664</v>
      </c>
      <c r="G582" s="226">
        <f>Dat_02!E581</f>
        <v>124.21094116612664</v>
      </c>
      <c r="I582" s="227">
        <f>Dat_02!G581</f>
        <v>0</v>
      </c>
      <c r="J582" s="233"/>
    </row>
    <row r="583" spans="2:10">
      <c r="B583" s="224"/>
      <c r="C583" s="225">
        <f>Dat_02!B582</f>
        <v>45353</v>
      </c>
      <c r="D583" s="224"/>
      <c r="E583" s="226">
        <f>Dat_02!C582</f>
        <v>209.11036981274293</v>
      </c>
      <c r="F583" s="226">
        <f>Dat_02!D582</f>
        <v>124.21094116612664</v>
      </c>
      <c r="G583" s="226">
        <f>Dat_02!E582</f>
        <v>124.21094116612664</v>
      </c>
      <c r="I583" s="227">
        <f>Dat_02!G582</f>
        <v>0</v>
      </c>
      <c r="J583" s="233"/>
    </row>
    <row r="584" spans="2:10">
      <c r="B584" s="224"/>
      <c r="C584" s="225">
        <f>Dat_02!B583</f>
        <v>45354</v>
      </c>
      <c r="D584" s="224"/>
      <c r="E584" s="226">
        <f>Dat_02!C583</f>
        <v>195.23583224074105</v>
      </c>
      <c r="F584" s="226">
        <f>Dat_02!D583</f>
        <v>124.21094116612664</v>
      </c>
      <c r="G584" s="226">
        <f>Dat_02!E583</f>
        <v>124.21094116612664</v>
      </c>
      <c r="I584" s="227">
        <f>Dat_02!G583</f>
        <v>0</v>
      </c>
      <c r="J584" s="233"/>
    </row>
    <row r="585" spans="2:10">
      <c r="B585" s="224"/>
      <c r="C585" s="225">
        <f>Dat_02!B584</f>
        <v>45355</v>
      </c>
      <c r="D585" s="224"/>
      <c r="E585" s="226">
        <f>Dat_02!C584</f>
        <v>210.94218839274293</v>
      </c>
      <c r="F585" s="226">
        <f>Dat_02!D584</f>
        <v>124.21094116612664</v>
      </c>
      <c r="G585" s="226">
        <f>Dat_02!E584</f>
        <v>124.21094116612664</v>
      </c>
      <c r="I585" s="227">
        <f>Dat_02!G584</f>
        <v>0</v>
      </c>
      <c r="J585" s="233"/>
    </row>
    <row r="586" spans="2:10">
      <c r="B586" s="224"/>
      <c r="C586" s="225">
        <f>Dat_02!B585</f>
        <v>45356</v>
      </c>
      <c r="D586" s="224"/>
      <c r="E586" s="226">
        <f>Dat_02!C585</f>
        <v>235.52572274874106</v>
      </c>
      <c r="F586" s="226">
        <f>Dat_02!D585</f>
        <v>124.21094116612664</v>
      </c>
      <c r="G586" s="226">
        <f>Dat_02!E585</f>
        <v>124.21094116612664</v>
      </c>
      <c r="I586" s="227">
        <f>Dat_02!G585</f>
        <v>0</v>
      </c>
      <c r="J586" s="233"/>
    </row>
    <row r="587" spans="2:10">
      <c r="B587" s="224"/>
      <c r="C587" s="225">
        <f>Dat_02!B586</f>
        <v>45357</v>
      </c>
      <c r="D587" s="224"/>
      <c r="E587" s="226">
        <f>Dat_02!C586</f>
        <v>231.9306936648228</v>
      </c>
      <c r="F587" s="226">
        <f>Dat_02!D586</f>
        <v>124.21094116612664</v>
      </c>
      <c r="G587" s="226">
        <f>Dat_02!E586</f>
        <v>124.21094116612664</v>
      </c>
      <c r="I587" s="227">
        <f>Dat_02!G586</f>
        <v>0</v>
      </c>
      <c r="J587" s="233"/>
    </row>
    <row r="588" spans="2:10">
      <c r="B588" s="224"/>
      <c r="C588" s="225">
        <f>Dat_02!B587</f>
        <v>45358</v>
      </c>
      <c r="D588" s="224"/>
      <c r="E588" s="226">
        <f>Dat_02!C587</f>
        <v>213.3224108448228</v>
      </c>
      <c r="F588" s="226">
        <f>Dat_02!D587</f>
        <v>124.21094116612664</v>
      </c>
      <c r="G588" s="226">
        <f>Dat_02!E587</f>
        <v>124.21094116612664</v>
      </c>
      <c r="I588" s="227">
        <f>Dat_02!G587</f>
        <v>0</v>
      </c>
      <c r="J588" s="233"/>
    </row>
    <row r="589" spans="2:10">
      <c r="B589" s="224"/>
      <c r="C589" s="225">
        <f>Dat_02!B588</f>
        <v>45359</v>
      </c>
      <c r="D589" s="224"/>
      <c r="E589" s="226">
        <f>Dat_02!C588</f>
        <v>219.19428945282465</v>
      </c>
      <c r="F589" s="226">
        <f>Dat_02!D588</f>
        <v>124.21094116612664</v>
      </c>
      <c r="G589" s="226">
        <f>Dat_02!E588</f>
        <v>124.21094116612664</v>
      </c>
      <c r="I589" s="227">
        <f>Dat_02!G588</f>
        <v>0</v>
      </c>
      <c r="J589" s="233"/>
    </row>
    <row r="590" spans="2:10">
      <c r="B590" s="224"/>
      <c r="C590" s="225">
        <f>Dat_02!B589</f>
        <v>45360</v>
      </c>
      <c r="D590" s="224"/>
      <c r="E590" s="226">
        <f>Dat_02!C589</f>
        <v>216.03596525682278</v>
      </c>
      <c r="F590" s="226">
        <f>Dat_02!D589</f>
        <v>124.21094116612664</v>
      </c>
      <c r="G590" s="226">
        <f>Dat_02!E589</f>
        <v>124.21094116612664</v>
      </c>
      <c r="I590" s="227">
        <f>Dat_02!G589</f>
        <v>0</v>
      </c>
      <c r="J590" s="233"/>
    </row>
    <row r="591" spans="2:10">
      <c r="B591" s="224"/>
      <c r="C591" s="225">
        <f>Dat_02!B590</f>
        <v>45361</v>
      </c>
      <c r="D591" s="224"/>
      <c r="E591" s="226">
        <f>Dat_02!C590</f>
        <v>199.52081670882092</v>
      </c>
      <c r="F591" s="226">
        <f>Dat_02!D590</f>
        <v>124.21094116612664</v>
      </c>
      <c r="G591" s="226">
        <f>Dat_02!E590</f>
        <v>124.21094116612664</v>
      </c>
      <c r="I591" s="227">
        <f>Dat_02!G590</f>
        <v>0</v>
      </c>
      <c r="J591" s="233"/>
    </row>
    <row r="592" spans="2:10">
      <c r="B592" s="224"/>
      <c r="C592" s="225">
        <f>Dat_02!B591</f>
        <v>45362</v>
      </c>
      <c r="D592" s="224"/>
      <c r="E592" s="226">
        <f>Dat_02!C591</f>
        <v>218.60455964882465</v>
      </c>
      <c r="F592" s="226">
        <f>Dat_02!D591</f>
        <v>124.21094116612664</v>
      </c>
      <c r="G592" s="226">
        <f>Dat_02!E591</f>
        <v>124.21094116612664</v>
      </c>
      <c r="I592" s="227">
        <f>Dat_02!G591</f>
        <v>0</v>
      </c>
      <c r="J592" s="233"/>
    </row>
    <row r="593" spans="2:10">
      <c r="B593" s="224"/>
      <c r="C593" s="225">
        <f>Dat_02!B592</f>
        <v>45363</v>
      </c>
      <c r="D593" s="224"/>
      <c r="E593" s="226">
        <f>Dat_02!C592</f>
        <v>232.09785128482466</v>
      </c>
      <c r="F593" s="226">
        <f>Dat_02!D592</f>
        <v>124.21094116612664</v>
      </c>
      <c r="G593" s="226">
        <f>Dat_02!E592</f>
        <v>124.21094116612664</v>
      </c>
      <c r="I593" s="227">
        <f>Dat_02!G592</f>
        <v>0</v>
      </c>
      <c r="J593" s="233"/>
    </row>
    <row r="594" spans="2:10">
      <c r="B594" s="224"/>
      <c r="C594" s="225">
        <f>Dat_02!B593</f>
        <v>45364</v>
      </c>
      <c r="D594" s="224"/>
      <c r="E594" s="226">
        <f>Dat_02!C593</f>
        <v>209.50388243101571</v>
      </c>
      <c r="F594" s="226">
        <f>Dat_02!D593</f>
        <v>124.21094116612664</v>
      </c>
      <c r="G594" s="226">
        <f>Dat_02!E593</f>
        <v>124.21094116612664</v>
      </c>
      <c r="I594" s="227">
        <f>Dat_02!G593</f>
        <v>0</v>
      </c>
      <c r="J594" s="233"/>
    </row>
    <row r="595" spans="2:10">
      <c r="B595" s="224"/>
      <c r="C595" s="225">
        <f>Dat_02!B594</f>
        <v>45365</v>
      </c>
      <c r="D595" s="224"/>
      <c r="E595" s="226">
        <f>Dat_02!C594</f>
        <v>213.71284133901571</v>
      </c>
      <c r="F595" s="226">
        <f>Dat_02!D594</f>
        <v>124.21094116612664</v>
      </c>
      <c r="G595" s="226">
        <f>Dat_02!E594</f>
        <v>124.21094116612664</v>
      </c>
      <c r="I595" s="227">
        <f>Dat_02!G594</f>
        <v>0</v>
      </c>
      <c r="J595" s="233"/>
    </row>
    <row r="596" spans="2:10">
      <c r="B596" s="224"/>
      <c r="C596" s="225">
        <f>Dat_02!B595</f>
        <v>45366</v>
      </c>
      <c r="D596" s="224"/>
      <c r="E596" s="226">
        <f>Dat_02!C595</f>
        <v>220.62686756701942</v>
      </c>
      <c r="F596" s="226">
        <f>Dat_02!D595</f>
        <v>124.21094116612664</v>
      </c>
      <c r="G596" s="226">
        <f>Dat_02!E595</f>
        <v>124.21094116612664</v>
      </c>
      <c r="I596" s="227">
        <f>Dat_02!G595</f>
        <v>124.21094116612664</v>
      </c>
      <c r="J596" s="233"/>
    </row>
    <row r="597" spans="2:10">
      <c r="B597" s="224"/>
      <c r="C597" s="225">
        <f>Dat_02!B596</f>
        <v>45367</v>
      </c>
      <c r="D597" s="224"/>
      <c r="E597" s="226">
        <f>Dat_02!C596</f>
        <v>204.64757958701571</v>
      </c>
      <c r="F597" s="226">
        <f>Dat_02!D596</f>
        <v>124.21094116612664</v>
      </c>
      <c r="G597" s="226">
        <f>Dat_02!E596</f>
        <v>124.21094116612664</v>
      </c>
      <c r="I597" s="227">
        <f>Dat_02!G596</f>
        <v>0</v>
      </c>
      <c r="J597" s="233"/>
    </row>
    <row r="598" spans="2:10">
      <c r="B598" s="224"/>
      <c r="C598" s="225">
        <f>Dat_02!B597</f>
        <v>45368</v>
      </c>
      <c r="D598" s="224"/>
      <c r="E598" s="226">
        <f>Dat_02!C597</f>
        <v>205.80028040701569</v>
      </c>
      <c r="F598" s="226">
        <f>Dat_02!D597</f>
        <v>124.21094116612664</v>
      </c>
      <c r="G598" s="226">
        <f>Dat_02!E597</f>
        <v>124.21094116612664</v>
      </c>
      <c r="I598" s="227">
        <f>Dat_02!G597</f>
        <v>0</v>
      </c>
      <c r="J598" s="233"/>
    </row>
    <row r="599" spans="2:10">
      <c r="B599" s="224"/>
      <c r="C599" s="225">
        <f>Dat_02!B598</f>
        <v>45369</v>
      </c>
      <c r="D599" s="224"/>
      <c r="E599" s="226">
        <f>Dat_02!C598</f>
        <v>225.34181118701756</v>
      </c>
      <c r="F599" s="226">
        <f>Dat_02!D598</f>
        <v>124.21094116612664</v>
      </c>
      <c r="G599" s="226">
        <f>Dat_02!E598</f>
        <v>124.21094116612664</v>
      </c>
      <c r="I599" s="227">
        <f>Dat_02!G598</f>
        <v>0</v>
      </c>
      <c r="J599" s="233"/>
    </row>
    <row r="600" spans="2:10">
      <c r="B600" s="224"/>
      <c r="C600" s="225">
        <f>Dat_02!B599</f>
        <v>45370</v>
      </c>
      <c r="D600" s="224"/>
      <c r="E600" s="226">
        <f>Dat_02!C599</f>
        <v>231.95094266701943</v>
      </c>
      <c r="F600" s="226">
        <f>Dat_02!D599</f>
        <v>124.21094116612664</v>
      </c>
      <c r="G600" s="226">
        <f>Dat_02!E599</f>
        <v>124.21094116612664</v>
      </c>
      <c r="I600" s="227">
        <f>Dat_02!G599</f>
        <v>0</v>
      </c>
      <c r="J600" s="233"/>
    </row>
    <row r="601" spans="2:10">
      <c r="B601" s="224"/>
      <c r="C601" s="225">
        <f>Dat_02!B600</f>
        <v>45371</v>
      </c>
      <c r="D601" s="224"/>
      <c r="E601" s="226">
        <f>Dat_02!C600</f>
        <v>196.36262742418339</v>
      </c>
      <c r="F601" s="226">
        <f>Dat_02!D600</f>
        <v>124.21094116612664</v>
      </c>
      <c r="G601" s="226">
        <f>Dat_02!E600</f>
        <v>124.21094116612664</v>
      </c>
      <c r="I601" s="227">
        <f>Dat_02!G600</f>
        <v>0</v>
      </c>
      <c r="J601" s="233"/>
    </row>
    <row r="602" spans="2:10">
      <c r="B602" s="224"/>
      <c r="C602" s="225">
        <f>Dat_02!B601</f>
        <v>45372</v>
      </c>
      <c r="D602" s="224"/>
      <c r="E602" s="226">
        <f>Dat_02!C601</f>
        <v>174.40513921218712</v>
      </c>
      <c r="F602" s="226">
        <f>Dat_02!D601</f>
        <v>124.21094116612664</v>
      </c>
      <c r="G602" s="226">
        <f>Dat_02!E601</f>
        <v>124.21094116612664</v>
      </c>
      <c r="I602" s="227">
        <f>Dat_02!G601</f>
        <v>0</v>
      </c>
      <c r="J602" s="233"/>
    </row>
    <row r="603" spans="2:10">
      <c r="B603" s="224"/>
      <c r="C603" s="225">
        <f>Dat_02!B602</f>
        <v>45373</v>
      </c>
      <c r="D603" s="224"/>
      <c r="E603" s="226">
        <f>Dat_02!C602</f>
        <v>182.65841938818525</v>
      </c>
      <c r="F603" s="226">
        <f>Dat_02!D602</f>
        <v>124.21094116612664</v>
      </c>
      <c r="G603" s="226">
        <f>Dat_02!E602</f>
        <v>124.21094116612664</v>
      </c>
      <c r="I603" s="227">
        <f>Dat_02!G602</f>
        <v>0</v>
      </c>
      <c r="J603" s="233"/>
    </row>
    <row r="604" spans="2:10">
      <c r="B604" s="224"/>
      <c r="C604" s="225">
        <f>Dat_02!B603</f>
        <v>45374</v>
      </c>
      <c r="D604" s="224"/>
      <c r="E604" s="226">
        <f>Dat_02!C603</f>
        <v>143.49102618018341</v>
      </c>
      <c r="F604" s="226">
        <f>Dat_02!D603</f>
        <v>124.21094116612664</v>
      </c>
      <c r="G604" s="226">
        <f>Dat_02!E603</f>
        <v>124.21094116612664</v>
      </c>
      <c r="I604" s="227">
        <f>Dat_02!G603</f>
        <v>0</v>
      </c>
      <c r="J604" s="233"/>
    </row>
    <row r="605" spans="2:10">
      <c r="B605" s="224"/>
      <c r="C605" s="225">
        <f>Dat_02!B604</f>
        <v>45375</v>
      </c>
      <c r="D605" s="224"/>
      <c r="E605" s="226">
        <f>Dat_02!C604</f>
        <v>134.71799561218899</v>
      </c>
      <c r="F605" s="226">
        <f>Dat_02!D604</f>
        <v>124.21094116612664</v>
      </c>
      <c r="G605" s="226">
        <f>Dat_02!E604</f>
        <v>124.21094116612664</v>
      </c>
      <c r="I605" s="227">
        <f>Dat_02!G604</f>
        <v>0</v>
      </c>
      <c r="J605" s="233"/>
    </row>
    <row r="606" spans="2:10">
      <c r="B606" s="224"/>
      <c r="C606" s="225">
        <f>Dat_02!B605</f>
        <v>45376</v>
      </c>
      <c r="D606" s="224"/>
      <c r="E606" s="226">
        <f>Dat_02!C605</f>
        <v>187.36683584818712</v>
      </c>
      <c r="F606" s="226">
        <f>Dat_02!D605</f>
        <v>124.21094116612664</v>
      </c>
      <c r="G606" s="226">
        <f>Dat_02!E605</f>
        <v>124.21094116612664</v>
      </c>
      <c r="I606" s="227">
        <f>Dat_02!G605</f>
        <v>0</v>
      </c>
      <c r="J606" s="233"/>
    </row>
    <row r="607" spans="2:10">
      <c r="B607" s="224"/>
      <c r="C607" s="225">
        <f>Dat_02!B606</f>
        <v>45377</v>
      </c>
      <c r="D607" s="224"/>
      <c r="E607" s="226">
        <f>Dat_02!C606</f>
        <v>176.51579457218526</v>
      </c>
      <c r="F607" s="226">
        <f>Dat_02!D606</f>
        <v>124.21094116612664</v>
      </c>
      <c r="G607" s="226">
        <f>Dat_02!E606</f>
        <v>124.21094116612664</v>
      </c>
      <c r="I607" s="227">
        <f>Dat_02!G606</f>
        <v>0</v>
      </c>
      <c r="J607" s="233"/>
    </row>
    <row r="608" spans="2:10">
      <c r="B608" s="224"/>
      <c r="C608" s="225">
        <f>Dat_02!B607</f>
        <v>45378</v>
      </c>
      <c r="D608" s="224"/>
      <c r="E608" s="226">
        <f>Dat_02!C607</f>
        <v>221.98280508788727</v>
      </c>
      <c r="F608" s="226">
        <f>Dat_02!D607</f>
        <v>124.21094116612664</v>
      </c>
      <c r="G608" s="226">
        <f>Dat_02!E607</f>
        <v>124.21094116612664</v>
      </c>
      <c r="I608" s="227">
        <f>Dat_02!G607</f>
        <v>0</v>
      </c>
      <c r="J608" s="233"/>
    </row>
    <row r="609" spans="2:10">
      <c r="B609" s="224"/>
      <c r="C609" s="225">
        <f>Dat_02!B608</f>
        <v>45379</v>
      </c>
      <c r="D609" s="224"/>
      <c r="E609" s="226">
        <f>Dat_02!C608</f>
        <v>227.73512533589098</v>
      </c>
      <c r="F609" s="226">
        <f>Dat_02!D608</f>
        <v>124.21094116612664</v>
      </c>
      <c r="G609" s="226">
        <f>Dat_02!E608</f>
        <v>124.21094116612664</v>
      </c>
      <c r="I609" s="227">
        <f>Dat_02!G608</f>
        <v>0</v>
      </c>
      <c r="J609" s="233"/>
    </row>
    <row r="610" spans="2:10">
      <c r="B610" s="224"/>
      <c r="C610" s="225">
        <f>Dat_02!B609</f>
        <v>45380</v>
      </c>
      <c r="D610" s="224"/>
      <c r="E610" s="226">
        <f>Dat_02!C609</f>
        <v>242.25747727988724</v>
      </c>
      <c r="F610" s="226">
        <f>Dat_02!D609</f>
        <v>124.21094116612664</v>
      </c>
      <c r="G610" s="226">
        <f>Dat_02!E609</f>
        <v>124.21094116612664</v>
      </c>
      <c r="I610" s="227">
        <f>Dat_02!G609</f>
        <v>0</v>
      </c>
      <c r="J610" s="233"/>
    </row>
    <row r="611" spans="2:10">
      <c r="B611" s="224"/>
      <c r="C611" s="225">
        <f>Dat_02!B610</f>
        <v>45381</v>
      </c>
      <c r="D611" s="224"/>
      <c r="E611" s="226">
        <f>Dat_02!C610</f>
        <v>249.87690140788538</v>
      </c>
      <c r="F611" s="226">
        <f>Dat_02!D610</f>
        <v>124.21094116612664</v>
      </c>
      <c r="G611" s="226">
        <f>Dat_02!E610</f>
        <v>124.21094116612664</v>
      </c>
      <c r="I611" s="227">
        <f>Dat_02!G610</f>
        <v>0</v>
      </c>
      <c r="J611" s="233"/>
    </row>
    <row r="612" spans="2:10">
      <c r="B612" s="224"/>
      <c r="C612" s="225">
        <f>Dat_02!B611</f>
        <v>45382</v>
      </c>
      <c r="D612" s="224"/>
      <c r="E612" s="226">
        <f>Dat_02!C611</f>
        <v>242.05115775188912</v>
      </c>
      <c r="F612" s="226">
        <f>Dat_02!D611</f>
        <v>124.21094116612664</v>
      </c>
      <c r="G612" s="226">
        <f>Dat_02!E611</f>
        <v>124.21094116612664</v>
      </c>
      <c r="I612" s="227">
        <f>Dat_02!G611</f>
        <v>0</v>
      </c>
      <c r="J612" s="233"/>
    </row>
    <row r="613" spans="2:10">
      <c r="B613" s="224"/>
      <c r="C613" s="225">
        <f>Dat_02!B612</f>
        <v>45383</v>
      </c>
      <c r="D613" s="224"/>
      <c r="E613" s="226">
        <f>Dat_02!C612</f>
        <v>241.60885793988911</v>
      </c>
      <c r="F613" s="226">
        <f>Dat_02!D612</f>
        <v>120.48277695281465</v>
      </c>
      <c r="G613" s="226">
        <f>Dat_02!E612</f>
        <v>120.48277695281465</v>
      </c>
      <c r="I613" s="227">
        <f>Dat_02!G612</f>
        <v>0</v>
      </c>
      <c r="J613" s="233"/>
    </row>
    <row r="614" spans="2:10">
      <c r="B614" s="224"/>
      <c r="C614" s="225">
        <f>Dat_02!B613</f>
        <v>45384</v>
      </c>
      <c r="D614" s="224"/>
      <c r="E614" s="226">
        <f>Dat_02!C613</f>
        <v>254.39731122788726</v>
      </c>
      <c r="F614" s="226">
        <f>Dat_02!D613</f>
        <v>120.48277695281465</v>
      </c>
      <c r="G614" s="226">
        <f>Dat_02!E613</f>
        <v>120.48277695281465</v>
      </c>
      <c r="I614" s="227">
        <f>Dat_02!G613</f>
        <v>0</v>
      </c>
      <c r="J614" s="233"/>
    </row>
    <row r="615" spans="2:10">
      <c r="B615" s="224"/>
      <c r="C615" s="225">
        <f>Dat_02!B614</f>
        <v>45385</v>
      </c>
      <c r="D615" s="224"/>
      <c r="E615" s="226">
        <f>Dat_02!C614</f>
        <v>262.20646880166044</v>
      </c>
      <c r="F615" s="226">
        <f>Dat_02!D614</f>
        <v>120.48277695281465</v>
      </c>
      <c r="G615" s="226">
        <f>Dat_02!E614</f>
        <v>120.48277695281465</v>
      </c>
      <c r="I615" s="227">
        <f>Dat_02!G614</f>
        <v>0</v>
      </c>
      <c r="J615" s="233"/>
    </row>
    <row r="616" spans="2:10">
      <c r="B616" s="224"/>
      <c r="C616" s="225">
        <f>Dat_02!B615</f>
        <v>45386</v>
      </c>
      <c r="D616" s="224"/>
      <c r="E616" s="226">
        <f>Dat_02!C615</f>
        <v>260.8100189136623</v>
      </c>
      <c r="F616" s="226">
        <f>Dat_02!D615</f>
        <v>120.48277695281465</v>
      </c>
      <c r="G616" s="226">
        <f>Dat_02!E615</f>
        <v>120.48277695281465</v>
      </c>
      <c r="I616" s="227">
        <f>Dat_02!G615</f>
        <v>0</v>
      </c>
      <c r="J616" s="233"/>
    </row>
    <row r="617" spans="2:10">
      <c r="B617" s="224"/>
      <c r="C617" s="225">
        <f>Dat_02!B616</f>
        <v>45387</v>
      </c>
      <c r="D617" s="224"/>
      <c r="E617" s="226">
        <f>Dat_02!C616</f>
        <v>255.16462006966046</v>
      </c>
      <c r="F617" s="226">
        <f>Dat_02!D616</f>
        <v>120.48277695281465</v>
      </c>
      <c r="G617" s="226">
        <f>Dat_02!E616</f>
        <v>120.48277695281465</v>
      </c>
      <c r="I617" s="227">
        <f>Dat_02!G616</f>
        <v>0</v>
      </c>
      <c r="J617" s="233"/>
    </row>
    <row r="618" spans="2:10">
      <c r="B618" s="224"/>
      <c r="C618" s="225">
        <f>Dat_02!B617</f>
        <v>45388</v>
      </c>
      <c r="D618" s="224"/>
      <c r="E618" s="226">
        <f>Dat_02!C617</f>
        <v>257.89640141766046</v>
      </c>
      <c r="F618" s="226">
        <f>Dat_02!D617</f>
        <v>120.48277695281465</v>
      </c>
      <c r="G618" s="226">
        <f>Dat_02!E617</f>
        <v>120.48277695281465</v>
      </c>
      <c r="I618" s="227">
        <f>Dat_02!G617</f>
        <v>0</v>
      </c>
      <c r="J618" s="233"/>
    </row>
    <row r="619" spans="2:10">
      <c r="B619" s="224"/>
      <c r="C619" s="225">
        <f>Dat_02!B618</f>
        <v>45389</v>
      </c>
      <c r="D619" s="224"/>
      <c r="E619" s="226">
        <f>Dat_02!C618</f>
        <v>265.74342469766049</v>
      </c>
      <c r="F619" s="226">
        <f>Dat_02!D618</f>
        <v>120.48277695281465</v>
      </c>
      <c r="G619" s="226">
        <f>Dat_02!E618</f>
        <v>120.48277695281465</v>
      </c>
      <c r="I619" s="227">
        <f>Dat_02!G618</f>
        <v>0</v>
      </c>
      <c r="J619" s="233"/>
    </row>
    <row r="620" spans="2:10">
      <c r="B620" s="224"/>
      <c r="C620" s="225">
        <f>Dat_02!B619</f>
        <v>45390</v>
      </c>
      <c r="D620" s="224"/>
      <c r="E620" s="226">
        <f>Dat_02!C619</f>
        <v>268.45493480165862</v>
      </c>
      <c r="F620" s="226">
        <f>Dat_02!D619</f>
        <v>120.48277695281465</v>
      </c>
      <c r="G620" s="226">
        <f>Dat_02!E619</f>
        <v>120.48277695281465</v>
      </c>
      <c r="I620" s="227">
        <f>Dat_02!G619</f>
        <v>0</v>
      </c>
      <c r="J620" s="233"/>
    </row>
    <row r="621" spans="2:10">
      <c r="B621" s="224"/>
      <c r="C621" s="225">
        <f>Dat_02!B620</f>
        <v>45391</v>
      </c>
      <c r="D621" s="224"/>
      <c r="E621" s="226">
        <f>Dat_02!C620</f>
        <v>261.42315213066047</v>
      </c>
      <c r="F621" s="226">
        <f>Dat_02!D620</f>
        <v>120.48277695281465</v>
      </c>
      <c r="G621" s="226">
        <f>Dat_02!E620</f>
        <v>120.48277695281465</v>
      </c>
      <c r="I621" s="227">
        <f>Dat_02!G620</f>
        <v>0</v>
      </c>
      <c r="J621" s="233"/>
    </row>
    <row r="622" spans="2:10">
      <c r="B622" s="224"/>
      <c r="C622" s="225">
        <f>Dat_02!B621</f>
        <v>45392</v>
      </c>
      <c r="D622" s="224"/>
      <c r="E622" s="226">
        <f>Dat_02!C621</f>
        <v>192.8654702451166</v>
      </c>
      <c r="F622" s="226">
        <f>Dat_02!D621</f>
        <v>120.48277695281465</v>
      </c>
      <c r="G622" s="226">
        <f>Dat_02!E621</f>
        <v>120.48277695281465</v>
      </c>
      <c r="I622" s="227">
        <f>Dat_02!G621</f>
        <v>0</v>
      </c>
      <c r="J622" s="233"/>
    </row>
    <row r="623" spans="2:10">
      <c r="B623" s="224"/>
      <c r="C623" s="225">
        <f>Dat_02!B622</f>
        <v>45393</v>
      </c>
      <c r="D623" s="224"/>
      <c r="E623" s="226">
        <f>Dat_02!C622</f>
        <v>172.96742761711846</v>
      </c>
      <c r="F623" s="226">
        <f>Dat_02!D622</f>
        <v>120.48277695281465</v>
      </c>
      <c r="G623" s="226">
        <f>Dat_02!E622</f>
        <v>120.48277695281465</v>
      </c>
      <c r="I623" s="227">
        <f>Dat_02!G622</f>
        <v>0</v>
      </c>
      <c r="J623" s="233"/>
    </row>
    <row r="624" spans="2:10">
      <c r="B624" s="224"/>
      <c r="C624" s="225">
        <f>Dat_02!B623</f>
        <v>45394</v>
      </c>
      <c r="D624" s="224"/>
      <c r="E624" s="226">
        <f>Dat_02!C623</f>
        <v>193.76569346511289</v>
      </c>
      <c r="F624" s="226">
        <f>Dat_02!D623</f>
        <v>120.48277695281465</v>
      </c>
      <c r="G624" s="226">
        <f>Dat_02!E623</f>
        <v>120.48277695281465</v>
      </c>
      <c r="I624" s="227">
        <f>Dat_02!G623</f>
        <v>0</v>
      </c>
      <c r="J624" s="233"/>
    </row>
    <row r="625" spans="2:10">
      <c r="B625" s="224"/>
      <c r="C625" s="225">
        <f>Dat_02!B624</f>
        <v>45395</v>
      </c>
      <c r="D625" s="224"/>
      <c r="E625" s="226">
        <f>Dat_02!C624</f>
        <v>177.08682986911847</v>
      </c>
      <c r="F625" s="226">
        <f>Dat_02!D624</f>
        <v>120.48277695281465</v>
      </c>
      <c r="G625" s="226">
        <f>Dat_02!E624</f>
        <v>120.48277695281465</v>
      </c>
      <c r="I625" s="227">
        <f>Dat_02!G624</f>
        <v>0</v>
      </c>
      <c r="J625" s="233"/>
    </row>
    <row r="626" spans="2:10">
      <c r="B626" s="224"/>
      <c r="C626" s="225">
        <f>Dat_02!B625</f>
        <v>45396</v>
      </c>
      <c r="D626" s="224"/>
      <c r="E626" s="226">
        <f>Dat_02!C625</f>
        <v>164.3685818811166</v>
      </c>
      <c r="F626" s="226">
        <f>Dat_02!D625</f>
        <v>120.48277695281465</v>
      </c>
      <c r="G626" s="226">
        <f>Dat_02!E625</f>
        <v>120.48277695281465</v>
      </c>
      <c r="I626" s="227">
        <f>Dat_02!G625</f>
        <v>0</v>
      </c>
      <c r="J626" s="233"/>
    </row>
    <row r="627" spans="2:10">
      <c r="B627" s="224"/>
      <c r="C627" s="225">
        <f>Dat_02!B626</f>
        <v>45397</v>
      </c>
      <c r="D627" s="224"/>
      <c r="E627" s="226">
        <f>Dat_02!C626</f>
        <v>159.50918796911475</v>
      </c>
      <c r="F627" s="226">
        <f>Dat_02!D626</f>
        <v>120.48277695281465</v>
      </c>
      <c r="G627" s="226">
        <f>Dat_02!E626</f>
        <v>120.48277695281465</v>
      </c>
      <c r="I627" s="227">
        <f>Dat_02!G626</f>
        <v>120.48277695281465</v>
      </c>
      <c r="J627" s="233"/>
    </row>
    <row r="628" spans="2:10">
      <c r="B628" s="224"/>
      <c r="C628" s="225">
        <f>Dat_02!B627</f>
        <v>45398</v>
      </c>
      <c r="D628" s="224"/>
      <c r="E628" s="226">
        <f>Dat_02!C627</f>
        <v>145.19918291711849</v>
      </c>
      <c r="F628" s="226">
        <f>Dat_02!D627</f>
        <v>120.48277695281465</v>
      </c>
      <c r="G628" s="226">
        <f>Dat_02!E627</f>
        <v>120.48277695281465</v>
      </c>
      <c r="I628" s="227">
        <f>Dat_02!G627</f>
        <v>0</v>
      </c>
      <c r="J628" s="233"/>
    </row>
    <row r="629" spans="2:10">
      <c r="B629" s="224"/>
      <c r="C629" s="225">
        <f>Dat_02!B628</f>
        <v>45399</v>
      </c>
      <c r="D629" s="224"/>
      <c r="E629" s="226">
        <f>Dat_02!C628</f>
        <v>122.48504982233817</v>
      </c>
      <c r="F629" s="226">
        <f>Dat_02!D628</f>
        <v>120.48277695281465</v>
      </c>
      <c r="G629" s="226">
        <f>Dat_02!E628</f>
        <v>120.48277695281465</v>
      </c>
      <c r="I629" s="227">
        <f>Dat_02!G628</f>
        <v>0</v>
      </c>
      <c r="J629" s="233"/>
    </row>
    <row r="630" spans="2:10">
      <c r="B630" s="224"/>
      <c r="C630" s="225">
        <f>Dat_02!B629</f>
        <v>45400</v>
      </c>
      <c r="D630" s="224"/>
      <c r="E630" s="226">
        <f>Dat_02!C629</f>
        <v>120.6658019663419</v>
      </c>
      <c r="F630" s="226">
        <f>Dat_02!D629</f>
        <v>120.48277695281465</v>
      </c>
      <c r="G630" s="226">
        <f>Dat_02!E629</f>
        <v>120.48277695281465</v>
      </c>
      <c r="I630" s="227">
        <f>Dat_02!G629</f>
        <v>0</v>
      </c>
      <c r="J630" s="233"/>
    </row>
    <row r="631" spans="2:10">
      <c r="B631" s="224"/>
      <c r="C631" s="225">
        <f>Dat_02!B630</f>
        <v>45401</v>
      </c>
      <c r="D631" s="224"/>
      <c r="E631" s="226">
        <f>Dat_02!C630</f>
        <v>136.12585242733817</v>
      </c>
      <c r="F631" s="226">
        <f>Dat_02!D630</f>
        <v>120.48277695281465</v>
      </c>
      <c r="G631" s="226">
        <f>Dat_02!E630</f>
        <v>120.48277695281465</v>
      </c>
      <c r="I631" s="227">
        <f>Dat_02!G630</f>
        <v>0</v>
      </c>
      <c r="J631" s="233"/>
    </row>
    <row r="632" spans="2:10">
      <c r="B632" s="224"/>
      <c r="C632" s="225">
        <f>Dat_02!B631</f>
        <v>45402</v>
      </c>
      <c r="D632" s="224"/>
      <c r="E632" s="226">
        <f>Dat_02!C631</f>
        <v>110.05218576633817</v>
      </c>
      <c r="F632" s="226">
        <f>Dat_02!D631</f>
        <v>120.48277695281465</v>
      </c>
      <c r="G632" s="226">
        <f>Dat_02!E631</f>
        <v>110.05218576633817</v>
      </c>
      <c r="I632" s="227">
        <f>Dat_02!G631</f>
        <v>0</v>
      </c>
      <c r="J632" s="233"/>
    </row>
    <row r="633" spans="2:10">
      <c r="B633" s="224"/>
      <c r="C633" s="225">
        <f>Dat_02!B632</f>
        <v>45403</v>
      </c>
      <c r="D633" s="224"/>
      <c r="E633" s="226">
        <f>Dat_02!C632</f>
        <v>87.440320134340041</v>
      </c>
      <c r="F633" s="226">
        <f>Dat_02!D632</f>
        <v>120.48277695281465</v>
      </c>
      <c r="G633" s="226">
        <f>Dat_02!E632</f>
        <v>87.440320134340041</v>
      </c>
      <c r="I633" s="227">
        <f>Dat_02!G632</f>
        <v>0</v>
      </c>
      <c r="J633" s="233"/>
    </row>
    <row r="634" spans="2:10">
      <c r="B634" s="224"/>
      <c r="C634" s="225">
        <f>Dat_02!B633</f>
        <v>45404</v>
      </c>
      <c r="D634" s="224"/>
      <c r="E634" s="226">
        <f>Dat_02!C633</f>
        <v>92.086433750340035</v>
      </c>
      <c r="F634" s="226">
        <f>Dat_02!D633</f>
        <v>120.48277695281465</v>
      </c>
      <c r="G634" s="226">
        <f>Dat_02!E633</f>
        <v>92.086433750340035</v>
      </c>
      <c r="I634" s="227">
        <f>Dat_02!G633</f>
        <v>0</v>
      </c>
      <c r="J634" s="233"/>
    </row>
    <row r="635" spans="2:10">
      <c r="B635" s="224"/>
      <c r="C635" s="225">
        <f>Dat_02!B634</f>
        <v>45405</v>
      </c>
      <c r="D635" s="224"/>
      <c r="E635" s="226">
        <f>Dat_02!C634</f>
        <v>95.500044146338169</v>
      </c>
      <c r="F635" s="226">
        <f>Dat_02!D634</f>
        <v>120.48277695281465</v>
      </c>
      <c r="G635" s="226">
        <f>Dat_02!E634</f>
        <v>95.500044146338169</v>
      </c>
      <c r="I635" s="227">
        <f>Dat_02!G634</f>
        <v>0</v>
      </c>
      <c r="J635" s="233"/>
    </row>
    <row r="636" spans="2:10">
      <c r="B636" s="224"/>
      <c r="C636" s="225">
        <f>Dat_02!B635</f>
        <v>45406</v>
      </c>
      <c r="D636" s="224"/>
      <c r="E636" s="226">
        <f>Dat_02!C635</f>
        <v>72.270608928215907</v>
      </c>
      <c r="F636" s="226">
        <f>Dat_02!D635</f>
        <v>120.48277695281465</v>
      </c>
      <c r="G636" s="226">
        <f>Dat_02!E635</f>
        <v>72.270608928215907</v>
      </c>
      <c r="I636" s="227">
        <f>Dat_02!G635</f>
        <v>0</v>
      </c>
      <c r="J636" s="233"/>
    </row>
    <row r="637" spans="2:10">
      <c r="B637" s="224"/>
      <c r="C637" s="225">
        <f>Dat_02!B636</f>
        <v>45407</v>
      </c>
      <c r="D637" s="224"/>
      <c r="E637" s="226">
        <f>Dat_02!C636</f>
        <v>123.19493814421219</v>
      </c>
      <c r="F637" s="226">
        <f>Dat_02!D636</f>
        <v>120.48277695281465</v>
      </c>
      <c r="G637" s="226">
        <f>Dat_02!E636</f>
        <v>120.48277695281465</v>
      </c>
      <c r="I637" s="227">
        <f>Dat_02!G636</f>
        <v>0</v>
      </c>
      <c r="J637" s="233"/>
    </row>
    <row r="638" spans="2:10">
      <c r="B638" s="224"/>
      <c r="C638" s="225">
        <f>Dat_02!B637</f>
        <v>45408</v>
      </c>
      <c r="D638" s="224"/>
      <c r="E638" s="226">
        <f>Dat_02!C637</f>
        <v>130.72936060321962</v>
      </c>
      <c r="F638" s="226">
        <f>Dat_02!D637</f>
        <v>120.48277695281465</v>
      </c>
      <c r="G638" s="226">
        <f>Dat_02!E637</f>
        <v>120.48277695281465</v>
      </c>
      <c r="I638" s="227">
        <f>Dat_02!G637</f>
        <v>0</v>
      </c>
      <c r="J638" s="233"/>
    </row>
    <row r="639" spans="2:10">
      <c r="B639" s="224"/>
      <c r="C639" s="225">
        <f>Dat_02!B638</f>
        <v>45409</v>
      </c>
      <c r="D639" s="224"/>
      <c r="E639" s="226">
        <f>Dat_02!C638</f>
        <v>70.729769268219641</v>
      </c>
      <c r="F639" s="226">
        <f>Dat_02!D638</f>
        <v>120.48277695281465</v>
      </c>
      <c r="G639" s="226">
        <f>Dat_02!E638</f>
        <v>70.729769268219641</v>
      </c>
      <c r="I639" s="227">
        <f>Dat_02!G638</f>
        <v>0</v>
      </c>
      <c r="J639" s="233"/>
    </row>
    <row r="640" spans="2:10">
      <c r="B640" s="224"/>
      <c r="C640" s="225">
        <f>Dat_02!B639</f>
        <v>45410</v>
      </c>
      <c r="D640" s="224"/>
      <c r="E640" s="226">
        <f>Dat_02!C639</f>
        <v>73.123158444215903</v>
      </c>
      <c r="F640" s="226">
        <f>Dat_02!D639</f>
        <v>120.48277695281465</v>
      </c>
      <c r="G640" s="226">
        <f>Dat_02!E639</f>
        <v>73.123158444215903</v>
      </c>
      <c r="I640" s="227">
        <f>Dat_02!G639</f>
        <v>0</v>
      </c>
      <c r="J640" s="233"/>
    </row>
    <row r="641" spans="2:10">
      <c r="B641" s="224"/>
      <c r="C641" s="225">
        <f>Dat_02!B640</f>
        <v>45411</v>
      </c>
      <c r="D641" s="224"/>
      <c r="E641" s="226">
        <f>Dat_02!C640</f>
        <v>108.73240559621591</v>
      </c>
      <c r="F641" s="226">
        <f>Dat_02!D640</f>
        <v>120.48277695281465</v>
      </c>
      <c r="G641" s="226">
        <f>Dat_02!E640</f>
        <v>108.73240559621591</v>
      </c>
      <c r="I641" s="227">
        <f>Dat_02!G640</f>
        <v>0</v>
      </c>
      <c r="J641" s="233"/>
    </row>
    <row r="642" spans="2:10">
      <c r="B642" s="224"/>
      <c r="C642" s="225">
        <f>Dat_02!B641</f>
        <v>45412</v>
      </c>
      <c r="D642" s="224"/>
      <c r="E642" s="226">
        <f>Dat_02!C641</f>
        <v>63.328363576215914</v>
      </c>
      <c r="F642" s="226">
        <f>Dat_02!D641</f>
        <v>120.48277695281465</v>
      </c>
      <c r="G642" s="226">
        <f>Dat_02!E641</f>
        <v>63.328363576215914</v>
      </c>
      <c r="I642" s="227">
        <f>Dat_02!G641</f>
        <v>0</v>
      </c>
      <c r="J642" s="233"/>
    </row>
    <row r="643" spans="2:10">
      <c r="B643" s="224"/>
      <c r="C643" s="225">
        <f>Dat_02!B642</f>
        <v>45413</v>
      </c>
      <c r="D643" s="224"/>
      <c r="E643" s="226">
        <f>Dat_02!C642</f>
        <v>77.857236342601396</v>
      </c>
      <c r="F643" s="226">
        <f>Dat_02!D642</f>
        <v>94.598559511397198</v>
      </c>
      <c r="G643" s="226">
        <f>Dat_02!E642</f>
        <v>77.857236342601396</v>
      </c>
      <c r="I643" s="227">
        <f>Dat_02!G642</f>
        <v>0</v>
      </c>
      <c r="J643" s="233"/>
    </row>
    <row r="644" spans="2:10">
      <c r="B644" s="224"/>
      <c r="C644" s="225">
        <f>Dat_02!B643</f>
        <v>45414</v>
      </c>
      <c r="D644" s="224"/>
      <c r="E644" s="226">
        <f>Dat_02!C643</f>
        <v>86.096953002601381</v>
      </c>
      <c r="F644" s="226">
        <f>Dat_02!D643</f>
        <v>94.598559511397198</v>
      </c>
      <c r="G644" s="226">
        <f>Dat_02!E643</f>
        <v>86.096953002601381</v>
      </c>
      <c r="I644" s="227">
        <f>Dat_02!G643</f>
        <v>0</v>
      </c>
      <c r="J644" s="233"/>
    </row>
    <row r="645" spans="2:10">
      <c r="B645" s="224"/>
      <c r="C645" s="225">
        <f>Dat_02!B644</f>
        <v>45415</v>
      </c>
      <c r="D645" s="224"/>
      <c r="E645" s="226">
        <f>Dat_02!C644</f>
        <v>100.51093243460139</v>
      </c>
      <c r="F645" s="226">
        <f>Dat_02!D644</f>
        <v>94.598559511397198</v>
      </c>
      <c r="G645" s="226">
        <f>Dat_02!E644</f>
        <v>94.598559511397198</v>
      </c>
      <c r="I645" s="227">
        <f>Dat_02!G644</f>
        <v>0</v>
      </c>
      <c r="J645" s="233"/>
    </row>
    <row r="646" spans="2:10">
      <c r="B646" s="224"/>
      <c r="C646" s="225">
        <f>Dat_02!B645</f>
        <v>45416</v>
      </c>
      <c r="D646" s="224"/>
      <c r="E646" s="226">
        <f>Dat_02!C645</f>
        <v>103.43349724659767</v>
      </c>
      <c r="F646" s="226">
        <f>Dat_02!D645</f>
        <v>94.598559511397198</v>
      </c>
      <c r="G646" s="226">
        <f>Dat_02!E645</f>
        <v>94.598559511397198</v>
      </c>
      <c r="I646" s="227">
        <f>Dat_02!G645</f>
        <v>0</v>
      </c>
      <c r="J646" s="233"/>
    </row>
    <row r="647" spans="2:10">
      <c r="B647" s="224"/>
      <c r="C647" s="225">
        <f>Dat_02!B646</f>
        <v>45417</v>
      </c>
      <c r="D647" s="224"/>
      <c r="E647" s="226">
        <f>Dat_02!C646</f>
        <v>102.97581737960326</v>
      </c>
      <c r="F647" s="226">
        <f>Dat_02!D646</f>
        <v>94.598559511397198</v>
      </c>
      <c r="G647" s="226">
        <f>Dat_02!E646</f>
        <v>94.598559511397198</v>
      </c>
      <c r="I647" s="227">
        <f>Dat_02!G646</f>
        <v>0</v>
      </c>
      <c r="J647" s="233"/>
    </row>
    <row r="648" spans="2:10">
      <c r="B648" s="224"/>
      <c r="C648" s="225">
        <f>Dat_02!B647</f>
        <v>45418</v>
      </c>
      <c r="D648" s="224"/>
      <c r="E648" s="226">
        <f>Dat_02!C647</f>
        <v>135.80420292159766</v>
      </c>
      <c r="F648" s="226">
        <f>Dat_02!D647</f>
        <v>94.598559511397198</v>
      </c>
      <c r="G648" s="226">
        <f>Dat_02!E647</f>
        <v>94.598559511397198</v>
      </c>
      <c r="I648" s="227">
        <f>Dat_02!G647</f>
        <v>0</v>
      </c>
      <c r="J648" s="233"/>
    </row>
    <row r="649" spans="2:10">
      <c r="B649" s="224"/>
      <c r="C649" s="225">
        <f>Dat_02!B648</f>
        <v>45419</v>
      </c>
      <c r="D649" s="224"/>
      <c r="E649" s="226">
        <f>Dat_02!C648</f>
        <v>113.26744242259952</v>
      </c>
      <c r="F649" s="226">
        <f>Dat_02!D648</f>
        <v>94.598559511397198</v>
      </c>
      <c r="G649" s="226">
        <f>Dat_02!E648</f>
        <v>94.598559511397198</v>
      </c>
      <c r="I649" s="227">
        <f>Dat_02!G648</f>
        <v>0</v>
      </c>
      <c r="J649" s="233"/>
    </row>
    <row r="650" spans="2:10">
      <c r="B650" s="224"/>
      <c r="C650" s="225">
        <f>Dat_02!B649</f>
        <v>45420</v>
      </c>
      <c r="D650" s="224"/>
      <c r="E650" s="226">
        <f>Dat_02!C649</f>
        <v>94.840650238072186</v>
      </c>
      <c r="F650" s="226">
        <f>Dat_02!D649</f>
        <v>94.598559511397198</v>
      </c>
      <c r="G650" s="226">
        <f>Dat_02!E649</f>
        <v>94.598559511397198</v>
      </c>
      <c r="I650" s="227">
        <f>Dat_02!G649</f>
        <v>0</v>
      </c>
      <c r="J650" s="233"/>
    </row>
    <row r="651" spans="2:10">
      <c r="B651" s="224"/>
      <c r="C651" s="225">
        <f>Dat_02!B650</f>
        <v>45421</v>
      </c>
      <c r="D651" s="224"/>
      <c r="E651" s="226">
        <f>Dat_02!C650</f>
        <v>108.87074605407219</v>
      </c>
      <c r="F651" s="226">
        <f>Dat_02!D650</f>
        <v>94.598559511397198</v>
      </c>
      <c r="G651" s="226">
        <f>Dat_02!E650</f>
        <v>94.598559511397198</v>
      </c>
      <c r="I651" s="227">
        <f>Dat_02!G650</f>
        <v>0</v>
      </c>
      <c r="J651" s="233"/>
    </row>
    <row r="652" spans="2:10">
      <c r="B652" s="224"/>
      <c r="C652" s="225">
        <f>Dat_02!B651</f>
        <v>45422</v>
      </c>
      <c r="D652" s="224"/>
      <c r="E652" s="226">
        <f>Dat_02!C651</f>
        <v>109.14187213007031</v>
      </c>
      <c r="F652" s="226">
        <f>Dat_02!D651</f>
        <v>94.598559511397198</v>
      </c>
      <c r="G652" s="226">
        <f>Dat_02!E651</f>
        <v>94.598559511397198</v>
      </c>
      <c r="I652" s="227">
        <f>Dat_02!G651</f>
        <v>0</v>
      </c>
      <c r="J652" s="233"/>
    </row>
    <row r="653" spans="2:10">
      <c r="B653" s="224"/>
      <c r="C653" s="225">
        <f>Dat_02!B652</f>
        <v>45423</v>
      </c>
      <c r="D653" s="224"/>
      <c r="E653" s="226">
        <f>Dat_02!C652</f>
        <v>86.463638798072182</v>
      </c>
      <c r="F653" s="226">
        <f>Dat_02!D652</f>
        <v>94.598559511397198</v>
      </c>
      <c r="G653" s="226">
        <f>Dat_02!E652</f>
        <v>86.463638798072182</v>
      </c>
      <c r="I653" s="227">
        <f>Dat_02!G652</f>
        <v>0</v>
      </c>
      <c r="J653" s="233"/>
    </row>
    <row r="654" spans="2:10">
      <c r="B654" s="224"/>
      <c r="C654" s="225">
        <f>Dat_02!B653</f>
        <v>45424</v>
      </c>
      <c r="D654" s="224"/>
      <c r="E654" s="226">
        <f>Dat_02!C653</f>
        <v>91.458399806070318</v>
      </c>
      <c r="F654" s="226">
        <f>Dat_02!D653</f>
        <v>94.598559511397198</v>
      </c>
      <c r="G654" s="226">
        <f>Dat_02!E653</f>
        <v>91.458399806070318</v>
      </c>
      <c r="I654" s="227">
        <f>Dat_02!G653</f>
        <v>0</v>
      </c>
      <c r="J654" s="233"/>
    </row>
    <row r="655" spans="2:10">
      <c r="B655" s="224"/>
      <c r="C655" s="225">
        <f>Dat_02!B654</f>
        <v>45425</v>
      </c>
      <c r="D655" s="224"/>
      <c r="E655" s="226">
        <f>Dat_02!C654</f>
        <v>97.452820402070316</v>
      </c>
      <c r="F655" s="226">
        <f>Dat_02!D654</f>
        <v>94.598559511397198</v>
      </c>
      <c r="G655" s="226">
        <f>Dat_02!E654</f>
        <v>94.598559511397198</v>
      </c>
      <c r="I655" s="227">
        <f>Dat_02!G654</f>
        <v>0</v>
      </c>
      <c r="J655" s="233"/>
    </row>
    <row r="656" spans="2:10">
      <c r="B656" s="224"/>
      <c r="C656" s="225">
        <f>Dat_02!B655</f>
        <v>45426</v>
      </c>
      <c r="D656" s="224"/>
      <c r="E656" s="226">
        <f>Dat_02!C655</f>
        <v>85.640644494070301</v>
      </c>
      <c r="F656" s="226">
        <f>Dat_02!D655</f>
        <v>94.598559511397198</v>
      </c>
      <c r="G656" s="226">
        <f>Dat_02!E655</f>
        <v>85.640644494070301</v>
      </c>
      <c r="I656" s="227">
        <f>Dat_02!G655</f>
        <v>0</v>
      </c>
      <c r="J656" s="233"/>
    </row>
    <row r="657" spans="2:10">
      <c r="B657" s="224"/>
      <c r="C657" s="225">
        <f>Dat_02!B656</f>
        <v>45427</v>
      </c>
      <c r="D657" s="224"/>
      <c r="E657" s="226">
        <f>Dat_02!C656</f>
        <v>103.75710524701439</v>
      </c>
      <c r="F657" s="226">
        <f>Dat_02!D656</f>
        <v>94.598559511397198</v>
      </c>
      <c r="G657" s="226">
        <f>Dat_02!E656</f>
        <v>94.598559511397198</v>
      </c>
      <c r="I657" s="227">
        <f>Dat_02!G656</f>
        <v>94.598559511397198</v>
      </c>
      <c r="J657" s="233"/>
    </row>
    <row r="658" spans="2:10">
      <c r="B658" s="224"/>
      <c r="C658" s="225">
        <f>Dat_02!B657</f>
        <v>45428</v>
      </c>
      <c r="D658" s="224"/>
      <c r="E658" s="226">
        <f>Dat_02!C657</f>
        <v>119.73690667101626</v>
      </c>
      <c r="F658" s="226">
        <f>Dat_02!D657</f>
        <v>94.598559511397198</v>
      </c>
      <c r="G658" s="226">
        <f>Dat_02!E657</f>
        <v>94.598559511397198</v>
      </c>
      <c r="I658" s="227">
        <f>Dat_02!G657</f>
        <v>0</v>
      </c>
      <c r="J658" s="233"/>
    </row>
    <row r="659" spans="2:10">
      <c r="B659" s="224"/>
      <c r="C659" s="225">
        <f>Dat_02!B658</f>
        <v>45429</v>
      </c>
      <c r="D659" s="224"/>
      <c r="E659" s="226">
        <f>Dat_02!C658</f>
        <v>145.97373886701251</v>
      </c>
      <c r="F659" s="226">
        <f>Dat_02!D658</f>
        <v>94.598559511397198</v>
      </c>
      <c r="G659" s="226">
        <f>Dat_02!E658</f>
        <v>94.598559511397198</v>
      </c>
      <c r="I659" s="227">
        <f>Dat_02!G658</f>
        <v>0</v>
      </c>
      <c r="J659" s="233"/>
    </row>
    <row r="660" spans="2:10">
      <c r="B660" s="224"/>
      <c r="C660" s="225">
        <f>Dat_02!B659</f>
        <v>45430</v>
      </c>
      <c r="D660" s="224"/>
      <c r="E660" s="226">
        <f>Dat_02!C659</f>
        <v>99.294760631014384</v>
      </c>
      <c r="F660" s="226">
        <f>Dat_02!D659</f>
        <v>94.598559511397198</v>
      </c>
      <c r="G660" s="226">
        <f>Dat_02!E659</f>
        <v>94.598559511397198</v>
      </c>
      <c r="I660" s="227">
        <f>Dat_02!G659</f>
        <v>0</v>
      </c>
      <c r="J660" s="233"/>
    </row>
    <row r="661" spans="2:10">
      <c r="B661" s="224"/>
      <c r="C661" s="225">
        <f>Dat_02!B660</f>
        <v>45431</v>
      </c>
      <c r="D661" s="224"/>
      <c r="E661" s="226">
        <f>Dat_02!C660</f>
        <v>89.405080147018111</v>
      </c>
      <c r="F661" s="226">
        <f>Dat_02!D660</f>
        <v>94.598559511397198</v>
      </c>
      <c r="G661" s="226">
        <f>Dat_02!E660</f>
        <v>89.405080147018111</v>
      </c>
      <c r="I661" s="227">
        <f>Dat_02!G660</f>
        <v>0</v>
      </c>
      <c r="J661" s="233"/>
    </row>
    <row r="662" spans="2:10">
      <c r="B662" s="224"/>
      <c r="C662" s="225">
        <f>Dat_02!B661</f>
        <v>45432</v>
      </c>
      <c r="D662" s="224"/>
      <c r="E662" s="226">
        <f>Dat_02!C661</f>
        <v>103.74426495901253</v>
      </c>
      <c r="F662" s="226">
        <f>Dat_02!D661</f>
        <v>94.598559511397198</v>
      </c>
      <c r="G662" s="226">
        <f>Dat_02!E661</f>
        <v>94.598559511397198</v>
      </c>
      <c r="I662" s="227">
        <f>Dat_02!G661</f>
        <v>0</v>
      </c>
      <c r="J662" s="233"/>
    </row>
    <row r="663" spans="2:10">
      <c r="B663" s="224"/>
      <c r="C663" s="225">
        <f>Dat_02!B662</f>
        <v>45433</v>
      </c>
      <c r="D663" s="224"/>
      <c r="E663" s="226">
        <f>Dat_02!C662</f>
        <v>117.88630363801438</v>
      </c>
      <c r="F663" s="226">
        <f>Dat_02!D662</f>
        <v>94.598559511397198</v>
      </c>
      <c r="G663" s="226">
        <f>Dat_02!E662</f>
        <v>94.598559511397198</v>
      </c>
      <c r="I663" s="227">
        <f>Dat_02!G662</f>
        <v>0</v>
      </c>
      <c r="J663" s="233"/>
    </row>
    <row r="664" spans="2:10">
      <c r="B664" s="224"/>
      <c r="C664" s="225">
        <f>Dat_02!B663</f>
        <v>45434</v>
      </c>
      <c r="D664" s="224"/>
      <c r="E664" s="226">
        <f>Dat_02!C663</f>
        <v>112.49343206372031</v>
      </c>
      <c r="F664" s="226">
        <f>Dat_02!D663</f>
        <v>94.598559511397198</v>
      </c>
      <c r="G664" s="226">
        <f>Dat_02!E663</f>
        <v>94.598559511397198</v>
      </c>
      <c r="I664" s="227">
        <f>Dat_02!G663</f>
        <v>0</v>
      </c>
      <c r="J664" s="233"/>
    </row>
    <row r="665" spans="2:10">
      <c r="B665" s="224"/>
      <c r="C665" s="225">
        <f>Dat_02!B664</f>
        <v>45435</v>
      </c>
      <c r="D665" s="224"/>
      <c r="E665" s="226">
        <f>Dat_02!C664</f>
        <v>117.8541247807203</v>
      </c>
      <c r="F665" s="226">
        <f>Dat_02!D664</f>
        <v>94.598559511397198</v>
      </c>
      <c r="G665" s="226">
        <f>Dat_02!E664</f>
        <v>94.598559511397198</v>
      </c>
      <c r="I665" s="227">
        <f>Dat_02!G664</f>
        <v>0</v>
      </c>
      <c r="J665" s="233"/>
    </row>
    <row r="666" spans="2:10">
      <c r="B666" s="224"/>
      <c r="C666" s="225">
        <f>Dat_02!B665</f>
        <v>45436</v>
      </c>
      <c r="D666" s="224"/>
      <c r="E666" s="226">
        <f>Dat_02!C665</f>
        <v>112.78953175571844</v>
      </c>
      <c r="F666" s="226">
        <f>Dat_02!D665</f>
        <v>94.598559511397198</v>
      </c>
      <c r="G666" s="226">
        <f>Dat_02!E665</f>
        <v>94.598559511397198</v>
      </c>
      <c r="I666" s="227">
        <f>Dat_02!G665</f>
        <v>0</v>
      </c>
      <c r="J666" s="233"/>
    </row>
    <row r="667" spans="2:10">
      <c r="B667" s="224"/>
      <c r="C667" s="225">
        <f>Dat_02!B666</f>
        <v>45437</v>
      </c>
      <c r="D667" s="224"/>
      <c r="E667" s="226">
        <f>Dat_02!C666</f>
        <v>97.840737526716595</v>
      </c>
      <c r="F667" s="226">
        <f>Dat_02!D666</f>
        <v>94.598559511397198</v>
      </c>
      <c r="G667" s="226">
        <f>Dat_02!E666</f>
        <v>94.598559511397198</v>
      </c>
      <c r="I667" s="227">
        <f>Dat_02!G666</f>
        <v>0</v>
      </c>
      <c r="J667" s="233"/>
    </row>
    <row r="668" spans="2:10">
      <c r="B668" s="224"/>
      <c r="C668" s="225">
        <f>Dat_02!B667</f>
        <v>45438</v>
      </c>
      <c r="D668" s="224"/>
      <c r="E668" s="226">
        <f>Dat_02!C667</f>
        <v>90.850104247716587</v>
      </c>
      <c r="F668" s="226">
        <f>Dat_02!D667</f>
        <v>94.598559511397198</v>
      </c>
      <c r="G668" s="226">
        <f>Dat_02!E667</f>
        <v>90.850104247716587</v>
      </c>
      <c r="I668" s="227">
        <f>Dat_02!G667</f>
        <v>0</v>
      </c>
      <c r="J668" s="233"/>
    </row>
    <row r="669" spans="2:10">
      <c r="B669" s="224"/>
      <c r="C669" s="225">
        <f>Dat_02!B668</f>
        <v>45439</v>
      </c>
      <c r="D669" s="224"/>
      <c r="E669" s="226">
        <f>Dat_02!C668</f>
        <v>99.31338818772403</v>
      </c>
      <c r="F669" s="226">
        <f>Dat_02!D668</f>
        <v>94.598559511397198</v>
      </c>
      <c r="G669" s="226">
        <f>Dat_02!E668</f>
        <v>94.598559511397198</v>
      </c>
      <c r="I669" s="227">
        <f>Dat_02!G668</f>
        <v>0</v>
      </c>
      <c r="J669" s="233"/>
    </row>
    <row r="670" spans="2:10">
      <c r="B670" s="224"/>
      <c r="C670" s="225">
        <f>Dat_02!B669</f>
        <v>45440</v>
      </c>
      <c r="D670" s="224"/>
      <c r="E670" s="226">
        <f>Dat_02!C669</f>
        <v>109.04541840771658</v>
      </c>
      <c r="F670" s="226">
        <f>Dat_02!D669</f>
        <v>94.598559511397198</v>
      </c>
      <c r="G670" s="226">
        <f>Dat_02!E669</f>
        <v>94.598559511397198</v>
      </c>
      <c r="I670" s="227">
        <f>Dat_02!G669</f>
        <v>0</v>
      </c>
      <c r="J670" s="233"/>
    </row>
    <row r="671" spans="2:10">
      <c r="B671" s="224"/>
      <c r="C671" s="225">
        <f>Dat_02!B670</f>
        <v>45441</v>
      </c>
      <c r="D671" s="224"/>
      <c r="E671" s="226">
        <f>Dat_02!C670</f>
        <v>90.513166513554538</v>
      </c>
      <c r="F671" s="226">
        <f>Dat_02!D670</f>
        <v>94.598559511397198</v>
      </c>
      <c r="G671" s="226">
        <f>Dat_02!E670</f>
        <v>90.513166513554538</v>
      </c>
      <c r="I671" s="227">
        <f>Dat_02!G670</f>
        <v>0</v>
      </c>
      <c r="J671" s="233"/>
    </row>
    <row r="672" spans="2:10">
      <c r="B672" s="224"/>
      <c r="C672" s="225">
        <f>Dat_02!B671</f>
        <v>45442</v>
      </c>
      <c r="D672" s="224"/>
      <c r="E672" s="226">
        <f>Dat_02!C671</f>
        <v>76.978392994548955</v>
      </c>
      <c r="F672" s="226">
        <f>Dat_02!D671</f>
        <v>94.598559511397198</v>
      </c>
      <c r="G672" s="226">
        <f>Dat_02!E671</f>
        <v>76.978392994548955</v>
      </c>
      <c r="I672" s="227">
        <f>Dat_02!G671</f>
        <v>0</v>
      </c>
      <c r="J672" s="233"/>
    </row>
    <row r="673" spans="2:10">
      <c r="B673" s="224"/>
      <c r="C673" s="225">
        <f>Dat_02!B672</f>
        <v>45443</v>
      </c>
      <c r="D673" s="224"/>
      <c r="E673" s="226">
        <f>Dat_02!C672</f>
        <v>63.362365402552662</v>
      </c>
      <c r="F673" s="226">
        <f>Dat_02!D672</f>
        <v>94.598559511397198</v>
      </c>
      <c r="G673" s="226">
        <f>Dat_02!E672</f>
        <v>63.362365402552662</v>
      </c>
      <c r="I673" s="227">
        <f>Dat_02!G672</f>
        <v>0</v>
      </c>
      <c r="J673" s="233"/>
    </row>
    <row r="674" spans="2:10">
      <c r="B674" s="224"/>
      <c r="C674" s="225">
        <f>Dat_02!B673</f>
        <v>45444</v>
      </c>
      <c r="D674" s="224"/>
      <c r="E674" s="226">
        <f>Dat_02!C673</f>
        <v>38.286462895550805</v>
      </c>
      <c r="F674" s="226">
        <f>Dat_02!D673</f>
        <v>62.118181047620702</v>
      </c>
      <c r="G674" s="226">
        <f>Dat_02!E673</f>
        <v>38.286462895550805</v>
      </c>
      <c r="I674" s="227">
        <f>Dat_02!G673</f>
        <v>0</v>
      </c>
      <c r="J674" s="233"/>
    </row>
    <row r="675" spans="2:10">
      <c r="B675" s="224"/>
      <c r="C675" s="225">
        <f>Dat_02!B674</f>
        <v>45445</v>
      </c>
      <c r="D675" s="224"/>
      <c r="E675" s="226">
        <f>Dat_02!C674</f>
        <v>34.959588805550801</v>
      </c>
      <c r="F675" s="226">
        <f>Dat_02!D674</f>
        <v>62.118181047620702</v>
      </c>
      <c r="G675" s="226">
        <f>Dat_02!E674</f>
        <v>34.959588805550801</v>
      </c>
      <c r="I675" s="227">
        <f>Dat_02!G674</f>
        <v>0</v>
      </c>
      <c r="J675" s="233"/>
    </row>
    <row r="676" spans="2:10">
      <c r="B676" s="224"/>
      <c r="C676" s="225">
        <f>Dat_02!B675</f>
        <v>45446</v>
      </c>
      <c r="D676" s="224"/>
      <c r="E676" s="226">
        <f>Dat_02!C675</f>
        <v>65.684311642548948</v>
      </c>
      <c r="F676" s="226">
        <f>Dat_02!D675</f>
        <v>62.118181047620702</v>
      </c>
      <c r="G676" s="226">
        <f>Dat_02!E675</f>
        <v>62.118181047620702</v>
      </c>
      <c r="I676" s="227">
        <f>Dat_02!G675</f>
        <v>0</v>
      </c>
      <c r="J676" s="233"/>
    </row>
    <row r="677" spans="2:10">
      <c r="B677" s="224"/>
      <c r="C677" s="225">
        <f>Dat_02!B676</f>
        <v>45447</v>
      </c>
      <c r="D677" s="224"/>
      <c r="E677" s="226">
        <f>Dat_02!C676</f>
        <v>97.593656746552682</v>
      </c>
      <c r="F677" s="226">
        <f>Dat_02!D676</f>
        <v>62.118181047620702</v>
      </c>
      <c r="G677" s="226">
        <f>Dat_02!E676</f>
        <v>62.118181047620702</v>
      </c>
      <c r="I677" s="227">
        <f>Dat_02!G676</f>
        <v>0</v>
      </c>
      <c r="J677" s="233"/>
    </row>
    <row r="678" spans="2:10">
      <c r="B678" s="224"/>
      <c r="C678" s="225">
        <f>Dat_02!B677</f>
        <v>45448</v>
      </c>
      <c r="D678" s="224"/>
      <c r="E678" s="226">
        <f>Dat_02!C677</f>
        <v>78.081712932758435</v>
      </c>
      <c r="F678" s="226">
        <f>Dat_02!D677</f>
        <v>62.118181047620702</v>
      </c>
      <c r="G678" s="226">
        <f>Dat_02!E677</f>
        <v>62.118181047620702</v>
      </c>
      <c r="I678" s="227">
        <f>Dat_02!G677</f>
        <v>0</v>
      </c>
      <c r="J678" s="233"/>
    </row>
    <row r="679" spans="2:10">
      <c r="B679" s="224"/>
      <c r="C679" s="225">
        <f>Dat_02!B678</f>
        <v>45449</v>
      </c>
      <c r="D679" s="224"/>
      <c r="E679" s="226">
        <f>Dat_02!C678</f>
        <v>67.729828634758434</v>
      </c>
      <c r="F679" s="226">
        <f>Dat_02!D678</f>
        <v>62.118181047620702</v>
      </c>
      <c r="G679" s="226">
        <f>Dat_02!E678</f>
        <v>62.118181047620702</v>
      </c>
      <c r="I679" s="227">
        <f>Dat_02!G678</f>
        <v>0</v>
      </c>
      <c r="J679" s="233"/>
    </row>
    <row r="680" spans="2:10">
      <c r="B680" s="224"/>
      <c r="C680" s="225">
        <f>Dat_02!B679</f>
        <v>45450</v>
      </c>
      <c r="D680" s="224"/>
      <c r="E680" s="226">
        <f>Dat_02!C679</f>
        <v>69.196284622756579</v>
      </c>
      <c r="F680" s="226">
        <f>Dat_02!D679</f>
        <v>62.118181047620702</v>
      </c>
      <c r="G680" s="226">
        <f>Dat_02!E679</f>
        <v>62.118181047620702</v>
      </c>
      <c r="I680" s="227">
        <f>Dat_02!G679</f>
        <v>0</v>
      </c>
      <c r="J680" s="233"/>
    </row>
    <row r="681" spans="2:10">
      <c r="B681" s="224"/>
      <c r="C681" s="225">
        <f>Dat_02!B680</f>
        <v>45451</v>
      </c>
      <c r="D681" s="224"/>
      <c r="E681" s="226">
        <f>Dat_02!C680</f>
        <v>49.344224186758439</v>
      </c>
      <c r="F681" s="226">
        <f>Dat_02!D680</f>
        <v>62.118181047620702</v>
      </c>
      <c r="G681" s="226">
        <f>Dat_02!E680</f>
        <v>49.344224186758439</v>
      </c>
      <c r="I681" s="227">
        <f>Dat_02!G680</f>
        <v>0</v>
      </c>
      <c r="J681" s="233"/>
    </row>
    <row r="682" spans="2:10">
      <c r="B682" s="224"/>
      <c r="C682" s="225">
        <f>Dat_02!B681</f>
        <v>45452</v>
      </c>
      <c r="D682" s="224"/>
      <c r="E682" s="226">
        <f>Dat_02!C681</f>
        <v>18.885342987756573</v>
      </c>
      <c r="F682" s="226">
        <f>Dat_02!D681</f>
        <v>62.118181047620702</v>
      </c>
      <c r="G682" s="226">
        <f>Dat_02!E681</f>
        <v>18.885342987756573</v>
      </c>
      <c r="I682" s="227">
        <f>Dat_02!G681</f>
        <v>0</v>
      </c>
      <c r="J682" s="233"/>
    </row>
    <row r="683" spans="2:10">
      <c r="B683" s="224"/>
      <c r="C683" s="225">
        <f>Dat_02!B682</f>
        <v>45453</v>
      </c>
      <c r="D683" s="224"/>
      <c r="E683" s="226">
        <f>Dat_02!C682</f>
        <v>35.339031890758442</v>
      </c>
      <c r="F683" s="226">
        <f>Dat_02!D682</f>
        <v>62.118181047620702</v>
      </c>
      <c r="G683" s="226">
        <f>Dat_02!E682</f>
        <v>35.339031890758442</v>
      </c>
      <c r="I683" s="227">
        <f>Dat_02!G682</f>
        <v>0</v>
      </c>
      <c r="J683" s="233"/>
    </row>
    <row r="684" spans="2:10">
      <c r="B684" s="224"/>
      <c r="C684" s="225">
        <f>Dat_02!B683</f>
        <v>45454</v>
      </c>
      <c r="D684" s="224"/>
      <c r="E684" s="226">
        <f>Dat_02!C683</f>
        <v>37.933004026758439</v>
      </c>
      <c r="F684" s="226">
        <f>Dat_02!D683</f>
        <v>62.118181047620702</v>
      </c>
      <c r="G684" s="226">
        <f>Dat_02!E683</f>
        <v>37.933004026758439</v>
      </c>
      <c r="I684" s="227">
        <f>Dat_02!G683</f>
        <v>0</v>
      </c>
      <c r="J684" s="233"/>
    </row>
    <row r="685" spans="2:10">
      <c r="B685" s="224"/>
      <c r="C685" s="225">
        <f>Dat_02!B684</f>
        <v>45455</v>
      </c>
      <c r="D685" s="224"/>
      <c r="E685" s="226">
        <f>Dat_02!C684</f>
        <v>59.43926322416776</v>
      </c>
      <c r="F685" s="226">
        <f>Dat_02!D684</f>
        <v>62.118181047620702</v>
      </c>
      <c r="G685" s="226">
        <f>Dat_02!E684</f>
        <v>59.43926322416776</v>
      </c>
      <c r="I685" s="227">
        <f>Dat_02!G684</f>
        <v>0</v>
      </c>
      <c r="J685" s="233"/>
    </row>
    <row r="686" spans="2:10">
      <c r="B686" s="224"/>
      <c r="C686" s="225">
        <f>Dat_02!B685</f>
        <v>45456</v>
      </c>
      <c r="D686" s="224"/>
      <c r="E686" s="226">
        <f>Dat_02!C685</f>
        <v>64.68352216116962</v>
      </c>
      <c r="F686" s="226">
        <f>Dat_02!D685</f>
        <v>62.118181047620702</v>
      </c>
      <c r="G686" s="226">
        <f>Dat_02!E685</f>
        <v>62.118181047620702</v>
      </c>
      <c r="I686" s="227">
        <f>Dat_02!G685</f>
        <v>0</v>
      </c>
      <c r="J686" s="233"/>
    </row>
    <row r="687" spans="2:10">
      <c r="B687" s="224"/>
      <c r="C687" s="225">
        <f>Dat_02!B686</f>
        <v>45457</v>
      </c>
      <c r="D687" s="224"/>
      <c r="E687" s="226">
        <f>Dat_02!C686</f>
        <v>55.261341413165894</v>
      </c>
      <c r="F687" s="226">
        <f>Dat_02!D686</f>
        <v>62.118181047620702</v>
      </c>
      <c r="G687" s="226">
        <f>Dat_02!E686</f>
        <v>55.261341413165894</v>
      </c>
      <c r="I687" s="227">
        <f>Dat_02!G686</f>
        <v>0</v>
      </c>
      <c r="J687" s="233"/>
    </row>
    <row r="688" spans="2:10">
      <c r="B688" s="224"/>
      <c r="C688" s="225">
        <f>Dat_02!B687</f>
        <v>45458</v>
      </c>
      <c r="D688" s="224"/>
      <c r="E688" s="226">
        <f>Dat_02!C687</f>
        <v>29.175896317171485</v>
      </c>
      <c r="F688" s="226">
        <f>Dat_02!D687</f>
        <v>62.118181047620702</v>
      </c>
      <c r="G688" s="226">
        <f>Dat_02!E687</f>
        <v>29.175896317171485</v>
      </c>
      <c r="I688" s="227">
        <f>Dat_02!G687</f>
        <v>62.118181047620702</v>
      </c>
      <c r="J688" s="233"/>
    </row>
    <row r="689" spans="2:10">
      <c r="B689" s="224"/>
      <c r="C689" s="225">
        <f>Dat_02!B688</f>
        <v>45459</v>
      </c>
      <c r="D689" s="224"/>
      <c r="E689" s="226">
        <f>Dat_02!C688</f>
        <v>36.188644523165891</v>
      </c>
      <c r="F689" s="226">
        <f>Dat_02!D688</f>
        <v>62.118181047620702</v>
      </c>
      <c r="G689" s="226">
        <f>Dat_02!E688</f>
        <v>36.188644523165891</v>
      </c>
      <c r="I689" s="227">
        <f>Dat_02!G688</f>
        <v>0</v>
      </c>
      <c r="J689" s="233"/>
    </row>
    <row r="690" spans="2:10">
      <c r="B690" s="224"/>
      <c r="C690" s="225">
        <f>Dat_02!B689</f>
        <v>45460</v>
      </c>
      <c r="D690" s="224"/>
      <c r="E690" s="226">
        <f>Dat_02!C689</f>
        <v>57.547679084169623</v>
      </c>
      <c r="F690" s="226">
        <f>Dat_02!D689</f>
        <v>62.118181047620702</v>
      </c>
      <c r="G690" s="226">
        <f>Dat_02!E689</f>
        <v>57.547679084169623</v>
      </c>
      <c r="I690" s="227">
        <f>Dat_02!G689</f>
        <v>0</v>
      </c>
      <c r="J690" s="233"/>
    </row>
    <row r="691" spans="2:10">
      <c r="B691" s="224"/>
      <c r="C691" s="225">
        <f>Dat_02!B690</f>
        <v>45461</v>
      </c>
      <c r="D691" s="224"/>
      <c r="E691" s="226">
        <f>Dat_02!C690</f>
        <v>80.580196965169634</v>
      </c>
      <c r="F691" s="226">
        <f>Dat_02!D690</f>
        <v>62.118181047620702</v>
      </c>
      <c r="G691" s="226">
        <f>Dat_02!E690</f>
        <v>62.118181047620702</v>
      </c>
      <c r="I691" s="227">
        <f>Dat_02!G690</f>
        <v>0</v>
      </c>
      <c r="J691" s="233"/>
    </row>
    <row r="692" spans="2:10">
      <c r="B692" s="224"/>
      <c r="C692" s="225">
        <f>Dat_02!B691</f>
        <v>45462</v>
      </c>
      <c r="D692" s="224"/>
      <c r="E692" s="226">
        <f>Dat_02!C691</f>
        <v>86.256016643855276</v>
      </c>
      <c r="F692" s="226">
        <f>Dat_02!D691</f>
        <v>62.118181047620702</v>
      </c>
      <c r="G692" s="226">
        <f>Dat_02!E691</f>
        <v>62.118181047620702</v>
      </c>
      <c r="I692" s="227">
        <f>Dat_02!G691</f>
        <v>0</v>
      </c>
      <c r="J692" s="233"/>
    </row>
    <row r="693" spans="2:10">
      <c r="B693" s="224"/>
      <c r="C693" s="225">
        <f>Dat_02!B692</f>
        <v>45463</v>
      </c>
      <c r="D693" s="224"/>
      <c r="E693" s="226">
        <f>Dat_02!C692</f>
        <v>74.659843505859001</v>
      </c>
      <c r="F693" s="226">
        <f>Dat_02!D692</f>
        <v>62.118181047620702</v>
      </c>
      <c r="G693" s="226">
        <f>Dat_02!E692</f>
        <v>62.118181047620702</v>
      </c>
      <c r="I693" s="227">
        <f>Dat_02!G692</f>
        <v>0</v>
      </c>
      <c r="J693" s="233"/>
    </row>
    <row r="694" spans="2:10">
      <c r="B694" s="224"/>
      <c r="C694" s="225">
        <f>Dat_02!B693</f>
        <v>45464</v>
      </c>
      <c r="D694" s="224"/>
      <c r="E694" s="226">
        <f>Dat_02!C693</f>
        <v>72.302200409853413</v>
      </c>
      <c r="F694" s="226">
        <f>Dat_02!D693</f>
        <v>62.118181047620702</v>
      </c>
      <c r="G694" s="226">
        <f>Dat_02!E693</f>
        <v>62.118181047620702</v>
      </c>
      <c r="I694" s="227">
        <f>Dat_02!G693</f>
        <v>0</v>
      </c>
      <c r="J694" s="233"/>
    </row>
    <row r="695" spans="2:10">
      <c r="B695" s="224"/>
      <c r="C695" s="225">
        <f>Dat_02!B694</f>
        <v>45465</v>
      </c>
      <c r="D695" s="224"/>
      <c r="E695" s="226">
        <f>Dat_02!C694</f>
        <v>47.727151326860863</v>
      </c>
      <c r="F695" s="226">
        <f>Dat_02!D694</f>
        <v>62.118181047620702</v>
      </c>
      <c r="G695" s="226">
        <f>Dat_02!E694</f>
        <v>47.727151326860863</v>
      </c>
      <c r="I695" s="227">
        <f>Dat_02!G694</f>
        <v>0</v>
      </c>
      <c r="J695" s="233"/>
    </row>
    <row r="696" spans="2:10">
      <c r="B696" s="224"/>
      <c r="C696" s="225">
        <f>Dat_02!B695</f>
        <v>45466</v>
      </c>
      <c r="D696" s="224"/>
      <c r="E696" s="226">
        <f>Dat_02!C695</f>
        <v>33.742812844855273</v>
      </c>
      <c r="F696" s="226">
        <f>Dat_02!D695</f>
        <v>62.118181047620702</v>
      </c>
      <c r="G696" s="226">
        <f>Dat_02!E695</f>
        <v>33.742812844855273</v>
      </c>
      <c r="I696" s="227">
        <f>Dat_02!G695</f>
        <v>0</v>
      </c>
      <c r="J696" s="233"/>
    </row>
    <row r="697" spans="2:10">
      <c r="B697" s="224"/>
      <c r="C697" s="225">
        <f>Dat_02!B696</f>
        <v>45467</v>
      </c>
      <c r="D697" s="224"/>
      <c r="E697" s="226">
        <f>Dat_02!C696</f>
        <v>52.527604297859</v>
      </c>
      <c r="F697" s="226">
        <f>Dat_02!D696</f>
        <v>62.118181047620702</v>
      </c>
      <c r="G697" s="226">
        <f>Dat_02!E696</f>
        <v>52.527604297859</v>
      </c>
      <c r="I697" s="227">
        <f>Dat_02!G696</f>
        <v>0</v>
      </c>
      <c r="J697" s="233"/>
    </row>
    <row r="698" spans="2:10">
      <c r="B698" s="224"/>
      <c r="C698" s="225">
        <f>Dat_02!B697</f>
        <v>45468</v>
      </c>
      <c r="D698" s="224"/>
      <c r="E698" s="226">
        <f>Dat_02!C697</f>
        <v>67.867485835855277</v>
      </c>
      <c r="F698" s="226">
        <f>Dat_02!D697</f>
        <v>62.118181047620702</v>
      </c>
      <c r="G698" s="226">
        <f>Dat_02!E697</f>
        <v>62.118181047620702</v>
      </c>
      <c r="I698" s="227">
        <f>Dat_02!G697</f>
        <v>0</v>
      </c>
      <c r="J698" s="233"/>
    </row>
    <row r="699" spans="2:10">
      <c r="B699" s="224"/>
      <c r="C699" s="225">
        <f>Dat_02!B698</f>
        <v>45469</v>
      </c>
      <c r="D699" s="224"/>
      <c r="E699" s="226">
        <f>Dat_02!C698</f>
        <v>60.972009802933215</v>
      </c>
      <c r="F699" s="226">
        <f>Dat_02!D698</f>
        <v>62.118181047620702</v>
      </c>
      <c r="G699" s="226">
        <f>Dat_02!E698</f>
        <v>60.972009802933215</v>
      </c>
      <c r="I699" s="227">
        <f>Dat_02!G698</f>
        <v>0</v>
      </c>
      <c r="J699" s="233"/>
    </row>
    <row r="700" spans="2:10">
      <c r="B700" s="224"/>
      <c r="C700" s="225">
        <f>Dat_02!B699</f>
        <v>45470</v>
      </c>
      <c r="D700" s="224"/>
      <c r="E700" s="226">
        <f>Dat_02!C699</f>
        <v>56.595744420935077</v>
      </c>
      <c r="F700" s="226">
        <f>Dat_02!D699</f>
        <v>62.118181047620702</v>
      </c>
      <c r="G700" s="226">
        <f>Dat_02!E699</f>
        <v>56.595744420935077</v>
      </c>
      <c r="I700" s="227">
        <f>Dat_02!G699</f>
        <v>0</v>
      </c>
      <c r="J700" s="233"/>
    </row>
    <row r="701" spans="2:10">
      <c r="B701" s="224"/>
      <c r="C701" s="225">
        <f>Dat_02!B700</f>
        <v>45471</v>
      </c>
      <c r="D701" s="224"/>
      <c r="E701" s="226">
        <f>Dat_02!C700</f>
        <v>50.196387182935084</v>
      </c>
      <c r="F701" s="226">
        <f>Dat_02!D700</f>
        <v>62.118181047620702</v>
      </c>
      <c r="G701" s="226">
        <f>Dat_02!E700</f>
        <v>50.196387182935084</v>
      </c>
      <c r="I701" s="227">
        <f>Dat_02!G700</f>
        <v>0</v>
      </c>
      <c r="J701" s="233"/>
    </row>
    <row r="702" spans="2:10">
      <c r="B702" s="224"/>
      <c r="C702" s="225">
        <f>Dat_02!B701</f>
        <v>45472</v>
      </c>
      <c r="D702" s="224"/>
      <c r="E702" s="226">
        <f>Dat_02!C701</f>
        <v>33.269418029936951</v>
      </c>
      <c r="F702" s="226">
        <f>Dat_02!D701</f>
        <v>62.118181047620702</v>
      </c>
      <c r="G702" s="226">
        <f>Dat_02!E701</f>
        <v>33.269418029936951</v>
      </c>
      <c r="I702" s="227">
        <f>Dat_02!G701</f>
        <v>0</v>
      </c>
      <c r="J702" s="233"/>
    </row>
    <row r="703" spans="2:10">
      <c r="B703" s="224"/>
      <c r="C703" s="225">
        <f>Dat_02!B702</f>
        <v>45473</v>
      </c>
      <c r="D703" s="224"/>
      <c r="E703" s="226">
        <f>Dat_02!C702</f>
        <v>30.098874029933228</v>
      </c>
      <c r="F703" s="226">
        <f>Dat_02!D702</f>
        <v>62.118181047620702</v>
      </c>
      <c r="G703" s="226">
        <f>Dat_02!E702</f>
        <v>30.098874029933228</v>
      </c>
      <c r="I703" s="227">
        <f>Dat_02!G702</f>
        <v>0</v>
      </c>
      <c r="J703" s="233"/>
    </row>
    <row r="704" spans="2:10">
      <c r="B704" s="224"/>
      <c r="C704" s="225">
        <f>Dat_02!B703</f>
        <v>45474</v>
      </c>
      <c r="D704" s="224"/>
      <c r="E704" s="226">
        <f>Dat_02!C703</f>
        <v>19.921730996933221</v>
      </c>
      <c r="F704" s="226">
        <f>Dat_02!D703</f>
        <v>25.875165676448685</v>
      </c>
      <c r="G704" s="226">
        <f>Dat_02!E703</f>
        <v>19.921730996933221</v>
      </c>
      <c r="I704" s="227">
        <f>Dat_02!G703</f>
        <v>0</v>
      </c>
      <c r="J704" s="233"/>
    </row>
    <row r="705" spans="2:10">
      <c r="B705" s="224"/>
      <c r="C705" s="225">
        <f>Dat_02!B704</f>
        <v>45475</v>
      </c>
      <c r="D705" s="224"/>
      <c r="E705" s="226">
        <f>Dat_02!C704</f>
        <v>32.955377538935075</v>
      </c>
      <c r="F705" s="226">
        <f>Dat_02!D704</f>
        <v>25.875165676448685</v>
      </c>
      <c r="G705" s="226">
        <f>Dat_02!E704</f>
        <v>25.875165676448685</v>
      </c>
      <c r="I705" s="227">
        <f>Dat_02!G704</f>
        <v>0</v>
      </c>
      <c r="J705" s="233"/>
    </row>
    <row r="706" spans="2:10">
      <c r="B706" s="224"/>
      <c r="C706" s="225">
        <f>Dat_02!B705</f>
        <v>45476</v>
      </c>
      <c r="D706" s="224"/>
      <c r="E706" s="226">
        <f>Dat_02!C705</f>
        <v>50.665537232607164</v>
      </c>
      <c r="F706" s="226">
        <f>Dat_02!D705</f>
        <v>25.875165676448685</v>
      </c>
      <c r="G706" s="226">
        <f>Dat_02!E705</f>
        <v>25.875165676448685</v>
      </c>
      <c r="I706" s="227">
        <f>Dat_02!G705</f>
        <v>0</v>
      </c>
      <c r="J706" s="233"/>
    </row>
    <row r="707" spans="2:10">
      <c r="B707" s="224"/>
      <c r="C707" s="225">
        <f>Dat_02!B706</f>
        <v>45477</v>
      </c>
      <c r="D707" s="224"/>
      <c r="E707" s="226">
        <f>Dat_02!C706</f>
        <v>42.649060307609034</v>
      </c>
      <c r="F707" s="226">
        <f>Dat_02!D706</f>
        <v>25.875165676448685</v>
      </c>
      <c r="G707" s="226">
        <f>Dat_02!E706</f>
        <v>25.875165676448685</v>
      </c>
      <c r="I707" s="227">
        <f>Dat_02!G706</f>
        <v>0</v>
      </c>
      <c r="J707" s="233"/>
    </row>
    <row r="708" spans="2:10">
      <c r="B708" s="224"/>
      <c r="C708" s="225">
        <f>Dat_02!B707</f>
        <v>45478</v>
      </c>
      <c r="D708" s="224"/>
      <c r="E708" s="226">
        <f>Dat_02!C707</f>
        <v>43.589782433607162</v>
      </c>
      <c r="F708" s="226">
        <f>Dat_02!D707</f>
        <v>25.875165676448685</v>
      </c>
      <c r="G708" s="226">
        <f>Dat_02!E707</f>
        <v>25.875165676448685</v>
      </c>
      <c r="I708" s="227">
        <f>Dat_02!G707</f>
        <v>0</v>
      </c>
      <c r="J708" s="233"/>
    </row>
    <row r="709" spans="2:10">
      <c r="B709" s="224"/>
      <c r="C709" s="225">
        <f>Dat_02!B708</f>
        <v>45479</v>
      </c>
      <c r="D709" s="224"/>
      <c r="E709" s="226">
        <f>Dat_02!C708</f>
        <v>13.55264597160717</v>
      </c>
      <c r="F709" s="226">
        <f>Dat_02!D708</f>
        <v>25.875165676448685</v>
      </c>
      <c r="G709" s="226">
        <f>Dat_02!E708</f>
        <v>13.55264597160717</v>
      </c>
      <c r="I709" s="227">
        <f>Dat_02!G708</f>
        <v>0</v>
      </c>
      <c r="J709" s="233"/>
    </row>
    <row r="710" spans="2:10">
      <c r="B710" s="224"/>
      <c r="C710" s="225">
        <f>Dat_02!B709</f>
        <v>45480</v>
      </c>
      <c r="D710" s="224"/>
      <c r="E710" s="226">
        <f>Dat_02!C709</f>
        <v>17.822251617607165</v>
      </c>
      <c r="F710" s="226">
        <f>Dat_02!D709</f>
        <v>25.875165676448685</v>
      </c>
      <c r="G710" s="226">
        <f>Dat_02!E709</f>
        <v>17.822251617607165</v>
      </c>
      <c r="I710" s="227">
        <f>Dat_02!G709</f>
        <v>0</v>
      </c>
      <c r="J710" s="233"/>
    </row>
    <row r="711" spans="2:10">
      <c r="B711" s="224"/>
      <c r="C711" s="225">
        <f>Dat_02!B710</f>
        <v>45481</v>
      </c>
      <c r="D711" s="224"/>
      <c r="E711" s="226">
        <f>Dat_02!C710</f>
        <v>34.019863139609029</v>
      </c>
      <c r="F711" s="226">
        <f>Dat_02!D710</f>
        <v>25.875165676448685</v>
      </c>
      <c r="G711" s="226">
        <f>Dat_02!E710</f>
        <v>25.875165676448685</v>
      </c>
      <c r="I711" s="227">
        <f>Dat_02!G710</f>
        <v>0</v>
      </c>
      <c r="J711" s="233"/>
    </row>
    <row r="712" spans="2:10">
      <c r="B712" s="224"/>
      <c r="C712" s="225">
        <f>Dat_02!B711</f>
        <v>45482</v>
      </c>
      <c r="D712" s="224"/>
      <c r="E712" s="226">
        <f>Dat_02!C711</f>
        <v>40.287331012607176</v>
      </c>
      <c r="F712" s="226">
        <f>Dat_02!D711</f>
        <v>25.875165676448685</v>
      </c>
      <c r="G712" s="226">
        <f>Dat_02!E711</f>
        <v>25.875165676448685</v>
      </c>
      <c r="I712" s="227">
        <f>Dat_02!G711</f>
        <v>0</v>
      </c>
      <c r="J712" s="233"/>
    </row>
    <row r="713" spans="2:10">
      <c r="B713" s="224"/>
      <c r="C713" s="225">
        <f>Dat_02!B712</f>
        <v>45483</v>
      </c>
      <c r="D713" s="224"/>
      <c r="E713" s="226">
        <f>Dat_02!C712</f>
        <v>39.887391230845054</v>
      </c>
      <c r="F713" s="226">
        <f>Dat_02!D712</f>
        <v>25.875165676448685</v>
      </c>
      <c r="G713" s="226">
        <f>Dat_02!E712</f>
        <v>25.875165676448685</v>
      </c>
      <c r="I713" s="227">
        <f>Dat_02!G712</f>
        <v>0</v>
      </c>
      <c r="J713" s="233"/>
    </row>
    <row r="714" spans="2:10">
      <c r="B714" s="224"/>
      <c r="C714" s="225">
        <f>Dat_02!B713</f>
        <v>45484</v>
      </c>
      <c r="D714" s="224"/>
      <c r="E714" s="226">
        <f>Dat_02!C713</f>
        <v>40.154201100841327</v>
      </c>
      <c r="F714" s="226">
        <f>Dat_02!D713</f>
        <v>25.875165676448685</v>
      </c>
      <c r="G714" s="226">
        <f>Dat_02!E713</f>
        <v>25.875165676448685</v>
      </c>
      <c r="I714" s="227">
        <f>Dat_02!G713</f>
        <v>0</v>
      </c>
      <c r="J714" s="233"/>
    </row>
    <row r="715" spans="2:10">
      <c r="B715" s="224"/>
      <c r="C715" s="225">
        <f>Dat_02!B714</f>
        <v>45485</v>
      </c>
      <c r="D715" s="224"/>
      <c r="E715" s="226">
        <f>Dat_02!C714</f>
        <v>26.245739094843184</v>
      </c>
      <c r="F715" s="226">
        <f>Dat_02!D714</f>
        <v>25.875165676448685</v>
      </c>
      <c r="G715" s="226">
        <f>Dat_02!E714</f>
        <v>25.875165676448685</v>
      </c>
      <c r="I715" s="227">
        <f>Dat_02!G714</f>
        <v>0</v>
      </c>
      <c r="J715" s="233"/>
    </row>
    <row r="716" spans="2:10">
      <c r="B716" s="224"/>
      <c r="C716" s="225">
        <f>Dat_02!B715</f>
        <v>45486</v>
      </c>
      <c r="D716" s="224"/>
      <c r="E716" s="226">
        <f>Dat_02!C715</f>
        <v>12.135431256841329</v>
      </c>
      <c r="F716" s="226">
        <f>Dat_02!D715</f>
        <v>25.875165676448685</v>
      </c>
      <c r="G716" s="226">
        <f>Dat_02!E715</f>
        <v>12.135431256841329</v>
      </c>
      <c r="I716" s="227">
        <f>Dat_02!G715</f>
        <v>0</v>
      </c>
      <c r="J716" s="233"/>
    </row>
    <row r="717" spans="2:10">
      <c r="B717" s="224"/>
      <c r="C717" s="225">
        <f>Dat_02!B716</f>
        <v>45487</v>
      </c>
      <c r="D717" s="224"/>
      <c r="E717" s="226">
        <f>Dat_02!C716</f>
        <v>4.1122439878450532</v>
      </c>
      <c r="F717" s="226">
        <f>Dat_02!D716</f>
        <v>25.875165676448685</v>
      </c>
      <c r="G717" s="226">
        <f>Dat_02!E716</f>
        <v>4.1122439878450532</v>
      </c>
      <c r="I717" s="227">
        <f>Dat_02!G716</f>
        <v>0</v>
      </c>
      <c r="J717" s="233"/>
    </row>
    <row r="718" spans="2:10">
      <c r="B718" s="224"/>
      <c r="C718" s="225">
        <f>Dat_02!B717</f>
        <v>45488</v>
      </c>
      <c r="D718" s="224"/>
      <c r="E718" s="226">
        <f>Dat_02!C717</f>
        <v>9.5468783338413274</v>
      </c>
      <c r="F718" s="226">
        <f>Dat_02!D717</f>
        <v>25.875165676448685</v>
      </c>
      <c r="G718" s="226">
        <f>Dat_02!E717</f>
        <v>9.5468783338413274</v>
      </c>
      <c r="I718" s="227">
        <f>Dat_02!G717</f>
        <v>25.875165676448685</v>
      </c>
      <c r="J718" s="233"/>
    </row>
    <row r="719" spans="2:10">
      <c r="B719" s="224"/>
      <c r="C719" s="225">
        <f>Dat_02!B718</f>
        <v>45489</v>
      </c>
      <c r="D719" s="224"/>
      <c r="E719" s="226">
        <f>Dat_02!C718</f>
        <v>33.42654932284691</v>
      </c>
      <c r="F719" s="226">
        <f>Dat_02!D718</f>
        <v>25.875165676448685</v>
      </c>
      <c r="G719" s="226">
        <f>Dat_02!E718</f>
        <v>25.875165676448685</v>
      </c>
      <c r="I719" s="227">
        <f>Dat_02!G718</f>
        <v>0</v>
      </c>
      <c r="J719" s="233"/>
    </row>
    <row r="720" spans="2:10">
      <c r="B720" s="224"/>
      <c r="C720" s="225">
        <f>Dat_02!B719</f>
        <v>45490</v>
      </c>
      <c r="D720" s="224"/>
      <c r="E720" s="226">
        <f>Dat_02!C719</f>
        <v>25.374006574998873</v>
      </c>
      <c r="F720" s="226">
        <f>Dat_02!D719</f>
        <v>25.875165676448685</v>
      </c>
      <c r="G720" s="226">
        <f>Dat_02!E719</f>
        <v>25.374006574998873</v>
      </c>
      <c r="I720" s="227">
        <f>Dat_02!G719</f>
        <v>0</v>
      </c>
      <c r="J720" s="233"/>
    </row>
    <row r="721" spans="2:10">
      <c r="B721" s="224"/>
      <c r="C721" s="225">
        <f>Dat_02!B720</f>
        <v>45491</v>
      </c>
      <c r="D721" s="224"/>
      <c r="E721" s="226">
        <f>Dat_02!C720</f>
        <v>45.873251555000735</v>
      </c>
      <c r="F721" s="226">
        <f>Dat_02!D720</f>
        <v>25.875165676448685</v>
      </c>
      <c r="G721" s="226">
        <f>Dat_02!E720</f>
        <v>25.875165676448685</v>
      </c>
      <c r="I721" s="227">
        <f>Dat_02!G720</f>
        <v>0</v>
      </c>
      <c r="J721" s="233"/>
    </row>
    <row r="722" spans="2:10">
      <c r="B722" s="224"/>
      <c r="C722" s="225">
        <f>Dat_02!B721</f>
        <v>45492</v>
      </c>
      <c r="D722" s="224"/>
      <c r="E722" s="226">
        <f>Dat_02!C721</f>
        <v>30.904016791002608</v>
      </c>
      <c r="F722" s="226">
        <f>Dat_02!D721</f>
        <v>25.875165676448685</v>
      </c>
      <c r="G722" s="226">
        <f>Dat_02!E721</f>
        <v>25.875165676448685</v>
      </c>
      <c r="I722" s="227">
        <f>Dat_02!G721</f>
        <v>0</v>
      </c>
      <c r="J722" s="233"/>
    </row>
    <row r="723" spans="2:10">
      <c r="B723" s="224"/>
      <c r="C723" s="225">
        <f>Dat_02!B722</f>
        <v>45493</v>
      </c>
      <c r="D723" s="224"/>
      <c r="E723" s="226">
        <f>Dat_02!C722</f>
        <v>1.0077448070007375</v>
      </c>
      <c r="F723" s="226">
        <f>Dat_02!D722</f>
        <v>25.875165676448685</v>
      </c>
      <c r="G723" s="226">
        <f>Dat_02!E722</f>
        <v>1.0077448070007375</v>
      </c>
      <c r="I723" s="227">
        <f>Dat_02!G722</f>
        <v>0</v>
      </c>
      <c r="J723" s="233"/>
    </row>
    <row r="724" spans="2:10">
      <c r="B724" s="224"/>
      <c r="C724" s="225">
        <f>Dat_02!B723</f>
        <v>45494</v>
      </c>
      <c r="D724" s="224"/>
      <c r="E724" s="226">
        <f>Dat_02!C723</f>
        <v>1.0527215990026015</v>
      </c>
      <c r="F724" s="226">
        <f>Dat_02!D723</f>
        <v>25.875165676448685</v>
      </c>
      <c r="G724" s="226">
        <f>Dat_02!E723</f>
        <v>1.0527215990026015</v>
      </c>
      <c r="I724" s="227">
        <f>Dat_02!G723</f>
        <v>0</v>
      </c>
      <c r="J724" s="233"/>
    </row>
    <row r="725" spans="2:10">
      <c r="B725" s="224"/>
      <c r="C725" s="225">
        <f>Dat_02!B724</f>
        <v>45495</v>
      </c>
      <c r="D725" s="224"/>
      <c r="E725" s="226">
        <f>Dat_02!C724</f>
        <v>1.0246350630007437</v>
      </c>
      <c r="F725" s="226">
        <f>Dat_02!D724</f>
        <v>25.875165676448685</v>
      </c>
      <c r="G725" s="226">
        <f>Dat_02!E724</f>
        <v>1.0246350630007437</v>
      </c>
      <c r="I725" s="227">
        <f>Dat_02!G724</f>
        <v>0</v>
      </c>
      <c r="J725" s="233"/>
    </row>
    <row r="726" spans="2:10">
      <c r="B726" s="224"/>
      <c r="C726" s="225">
        <f>Dat_02!B725</f>
        <v>45496</v>
      </c>
      <c r="D726" s="224"/>
      <c r="E726" s="226">
        <f>Dat_02!C725</f>
        <v>3.2234268750007469</v>
      </c>
      <c r="F726" s="226">
        <f>Dat_02!D725</f>
        <v>25.875165676448685</v>
      </c>
      <c r="G726" s="226">
        <f>Dat_02!E725</f>
        <v>3.2234268750007469</v>
      </c>
      <c r="I726" s="227">
        <f>Dat_02!G725</f>
        <v>0</v>
      </c>
      <c r="J726" s="233"/>
    </row>
    <row r="727" spans="2:10">
      <c r="B727" s="224"/>
      <c r="C727" s="225">
        <f>Dat_02!B726</f>
        <v>45497</v>
      </c>
      <c r="D727" s="224"/>
      <c r="E727" s="226">
        <f>Dat_02!C726</f>
        <v>1.8528455255350855</v>
      </c>
      <c r="F727" s="226">
        <f>Dat_02!D726</f>
        <v>25.875165676448685</v>
      </c>
      <c r="G727" s="226">
        <f>Dat_02!E726</f>
        <v>1.8528455255350855</v>
      </c>
      <c r="I727" s="227">
        <f>Dat_02!G726</f>
        <v>0</v>
      </c>
      <c r="J727" s="233"/>
    </row>
    <row r="728" spans="2:10">
      <c r="B728" s="224"/>
      <c r="C728" s="225">
        <f>Dat_02!B727</f>
        <v>45498</v>
      </c>
      <c r="D728" s="224"/>
      <c r="E728" s="226">
        <f>Dat_02!C727</f>
        <v>26.222543087538796</v>
      </c>
      <c r="F728" s="226">
        <f>Dat_02!D727</f>
        <v>25.875165676448685</v>
      </c>
      <c r="G728" s="226">
        <f>Dat_02!E727</f>
        <v>25.875165676448685</v>
      </c>
      <c r="I728" s="227">
        <f>Dat_02!G727</f>
        <v>0</v>
      </c>
      <c r="J728" s="233"/>
    </row>
    <row r="729" spans="2:10">
      <c r="B729" s="224"/>
      <c r="C729" s="225">
        <f>Dat_02!B728</f>
        <v>45499</v>
      </c>
      <c r="D729" s="224"/>
      <c r="E729" s="226">
        <f>Dat_02!C728</f>
        <v>14.562202612535081</v>
      </c>
      <c r="F729" s="226">
        <f>Dat_02!D728</f>
        <v>25.875165676448685</v>
      </c>
      <c r="G729" s="226">
        <f>Dat_02!E728</f>
        <v>14.562202612535081</v>
      </c>
      <c r="I729" s="227">
        <f>Dat_02!G728</f>
        <v>0</v>
      </c>
      <c r="J729" s="233"/>
    </row>
    <row r="730" spans="2:10">
      <c r="B730" s="224"/>
      <c r="C730" s="225">
        <f>Dat_02!B729</f>
        <v>45500</v>
      </c>
      <c r="D730" s="224"/>
      <c r="E730" s="226">
        <f>Dat_02!C729</f>
        <v>17.308269968536944</v>
      </c>
      <c r="F730" s="226">
        <f>Dat_02!D729</f>
        <v>25.875165676448685</v>
      </c>
      <c r="G730" s="226">
        <f>Dat_02!E729</f>
        <v>17.308269968536944</v>
      </c>
      <c r="I730" s="227">
        <f>Dat_02!G729</f>
        <v>0</v>
      </c>
      <c r="J730" s="233"/>
    </row>
    <row r="731" spans="2:10">
      <c r="B731" s="224"/>
      <c r="C731" s="225">
        <f>Dat_02!B730</f>
        <v>45501</v>
      </c>
      <c r="D731" s="224"/>
      <c r="E731" s="226">
        <f>Dat_02!C730</f>
        <v>1.4702178345369394</v>
      </c>
      <c r="F731" s="226">
        <f>Dat_02!D730</f>
        <v>25.875165676448685</v>
      </c>
      <c r="G731" s="226">
        <f>Dat_02!E730</f>
        <v>1.4702178345369394</v>
      </c>
      <c r="I731" s="227">
        <f>Dat_02!G730</f>
        <v>0</v>
      </c>
      <c r="J731" s="233"/>
    </row>
    <row r="732" spans="2:10">
      <c r="B732" s="224"/>
      <c r="C732" s="225">
        <f>Dat_02!B731</f>
        <v>45502</v>
      </c>
      <c r="D732" s="224"/>
      <c r="E732" s="226">
        <f>Dat_02!C731</f>
        <v>18.003951853535082</v>
      </c>
      <c r="F732" s="226">
        <f>Dat_02!D731</f>
        <v>25.875165676448685</v>
      </c>
      <c r="G732" s="226">
        <f>Dat_02!E731</f>
        <v>18.003951853535082</v>
      </c>
      <c r="I732" s="227">
        <f>Dat_02!G731</f>
        <v>0</v>
      </c>
      <c r="J732" s="233"/>
    </row>
    <row r="733" spans="2:10">
      <c r="B733" s="224"/>
      <c r="C733" s="225">
        <f>Dat_02!B732</f>
        <v>45503</v>
      </c>
      <c r="D733" s="224"/>
      <c r="E733" s="226">
        <f>Dat_02!C732</f>
        <v>15.426319300538802</v>
      </c>
      <c r="F733" s="226">
        <f>Dat_02!D732</f>
        <v>25.875165676448685</v>
      </c>
      <c r="G733" s="226">
        <f>Dat_02!E732</f>
        <v>15.426319300538802</v>
      </c>
      <c r="I733" s="227">
        <f>Dat_02!G732</f>
        <v>0</v>
      </c>
      <c r="J733" s="233"/>
    </row>
    <row r="734" spans="2:10">
      <c r="B734" s="224"/>
      <c r="C734" s="225">
        <f>Dat_02!B733</f>
        <v>45504</v>
      </c>
      <c r="D734" s="224"/>
      <c r="E734" s="226">
        <f>Dat_02!C733</f>
        <v>23.403047202233427</v>
      </c>
      <c r="F734" s="226">
        <f>Dat_02!D733</f>
        <v>25.875165676448685</v>
      </c>
      <c r="G734" s="226">
        <f>Dat_02!E733</f>
        <v>23.403047202233427</v>
      </c>
      <c r="I734" s="227">
        <f>Dat_02!G733</f>
        <v>0</v>
      </c>
      <c r="J734" s="233"/>
    </row>
    <row r="735" spans="2:10">
      <c r="B735" s="224"/>
      <c r="C735" s="225">
        <f>Dat_02!B734</f>
        <v>45505</v>
      </c>
      <c r="D735" s="224"/>
      <c r="E735" s="226">
        <f>Dat_02!C734</f>
        <v>1.3845853582334384</v>
      </c>
      <c r="F735" s="226">
        <f>Dat_02!D734</f>
        <v>15.286777579903106</v>
      </c>
      <c r="G735" s="226">
        <f>Dat_02!E734</f>
        <v>1.3845853582334384</v>
      </c>
      <c r="I735" s="227">
        <f>Dat_02!G734</f>
        <v>0</v>
      </c>
      <c r="J735" s="233"/>
    </row>
    <row r="736" spans="2:10">
      <c r="B736" s="224"/>
      <c r="C736" s="225">
        <f>Dat_02!B735</f>
        <v>45506</v>
      </c>
      <c r="D736" s="224"/>
      <c r="E736" s="226">
        <f>Dat_02!C735</f>
        <v>1.7417967702352981</v>
      </c>
      <c r="F736" s="226">
        <f>Dat_02!D735</f>
        <v>15.286777579903106</v>
      </c>
      <c r="G736" s="226">
        <f>Dat_02!E735</f>
        <v>1.7417967702352981</v>
      </c>
      <c r="I736" s="227">
        <f>Dat_02!G735</f>
        <v>0</v>
      </c>
      <c r="J736" s="233"/>
    </row>
    <row r="737" spans="2:10">
      <c r="B737" s="224"/>
      <c r="C737" s="225">
        <f>Dat_02!B736</f>
        <v>45507</v>
      </c>
      <c r="D737" s="224"/>
      <c r="E737" s="226">
        <f>Dat_02!C736</f>
        <v>1.7761869312334384</v>
      </c>
      <c r="F737" s="226">
        <f>Dat_02!D736</f>
        <v>15.286777579903106</v>
      </c>
      <c r="G737" s="226">
        <f>Dat_02!E736</f>
        <v>1.7761869312334384</v>
      </c>
      <c r="I737" s="227">
        <f>Dat_02!G736</f>
        <v>0</v>
      </c>
      <c r="J737" s="233"/>
    </row>
    <row r="738" spans="2:10">
      <c r="B738" s="224"/>
      <c r="C738" s="225">
        <f>Dat_02!B737</f>
        <v>45508</v>
      </c>
      <c r="D738" s="224"/>
      <c r="E738" s="226">
        <f>Dat_02!C737</f>
        <v>2.1984010832334318</v>
      </c>
      <c r="F738" s="226">
        <f>Dat_02!D737</f>
        <v>15.286777579903106</v>
      </c>
      <c r="G738" s="226">
        <f>Dat_02!E737</f>
        <v>2.1984010832334318</v>
      </c>
      <c r="I738" s="227">
        <f>Dat_02!G737</f>
        <v>0</v>
      </c>
      <c r="J738" s="233"/>
    </row>
    <row r="739" spans="2:10">
      <c r="B739" s="224"/>
      <c r="C739" s="225">
        <f>Dat_02!B738</f>
        <v>45509</v>
      </c>
      <c r="D739" s="224"/>
      <c r="E739" s="226">
        <f>Dat_02!C738</f>
        <v>1.9094402332371538</v>
      </c>
      <c r="F739" s="226">
        <f>Dat_02!D738</f>
        <v>15.286777579903106</v>
      </c>
      <c r="G739" s="226">
        <f>Dat_02!E738</f>
        <v>1.9094402332371538</v>
      </c>
      <c r="I739" s="227">
        <f>Dat_02!G738</f>
        <v>0</v>
      </c>
      <c r="J739" s="233"/>
    </row>
    <row r="740" spans="2:10">
      <c r="B740" s="224"/>
      <c r="C740" s="225">
        <f>Dat_02!B739</f>
        <v>45510</v>
      </c>
      <c r="D740" s="224"/>
      <c r="E740" s="226">
        <f>Dat_02!C739</f>
        <v>1.7397019062334367</v>
      </c>
      <c r="F740" s="226">
        <f>Dat_02!D739</f>
        <v>15.286777579903106</v>
      </c>
      <c r="G740" s="226">
        <f>Dat_02!E739</f>
        <v>1.7397019062334367</v>
      </c>
      <c r="I740" s="227">
        <f>Dat_02!G739</f>
        <v>0</v>
      </c>
      <c r="J740" s="233"/>
    </row>
    <row r="741" spans="2:10">
      <c r="B741" s="224"/>
      <c r="C741" s="225">
        <f>Dat_02!B740</f>
        <v>45511</v>
      </c>
      <c r="D741" s="224"/>
      <c r="E741" s="226">
        <f>Dat_02!C740</f>
        <v>1.6766537629369631</v>
      </c>
      <c r="F741" s="226">
        <f>Dat_02!D740</f>
        <v>15.286777579903106</v>
      </c>
      <c r="G741" s="226">
        <f>Dat_02!E740</f>
        <v>1.6766537629369631</v>
      </c>
      <c r="I741" s="227">
        <f>Dat_02!G740</f>
        <v>0</v>
      </c>
      <c r="J741" s="233"/>
    </row>
    <row r="742" spans="2:10">
      <c r="B742" s="224"/>
      <c r="C742" s="225">
        <f>Dat_02!B741</f>
        <v>45512</v>
      </c>
      <c r="D742" s="224"/>
      <c r="E742" s="226">
        <f>Dat_02!C741</f>
        <v>1.8219221099406859</v>
      </c>
      <c r="F742" s="226">
        <f>Dat_02!D741</f>
        <v>15.286777579903106</v>
      </c>
      <c r="G742" s="226">
        <f>Dat_02!E741</f>
        <v>1.8219221099406859</v>
      </c>
      <c r="I742" s="227">
        <f>Dat_02!G741</f>
        <v>0</v>
      </c>
      <c r="J742" s="233"/>
    </row>
    <row r="743" spans="2:10">
      <c r="B743" s="224"/>
      <c r="C743" s="225">
        <f>Dat_02!B742</f>
        <v>45513</v>
      </c>
      <c r="D743" s="224"/>
      <c r="E743" s="226">
        <f>Dat_02!C742</f>
        <v>1.5547923759388214</v>
      </c>
      <c r="F743" s="226">
        <f>Dat_02!D742</f>
        <v>15.286777579903106</v>
      </c>
      <c r="G743" s="226">
        <f>Dat_02!E742</f>
        <v>1.5547923759388214</v>
      </c>
      <c r="I743" s="227">
        <f>Dat_02!G742</f>
        <v>0</v>
      </c>
      <c r="J743" s="233"/>
    </row>
    <row r="744" spans="2:10">
      <c r="B744" s="224"/>
      <c r="C744" s="225">
        <f>Dat_02!B743</f>
        <v>45514</v>
      </c>
      <c r="D744" s="224"/>
      <c r="E744" s="226">
        <f>Dat_02!C743</f>
        <v>1.3104941479388217</v>
      </c>
      <c r="F744" s="226">
        <f>Dat_02!D743</f>
        <v>15.286777579903106</v>
      </c>
      <c r="G744" s="226">
        <f>Dat_02!E743</f>
        <v>1.3104941479388217</v>
      </c>
      <c r="I744" s="227">
        <f>Dat_02!G743</f>
        <v>0</v>
      </c>
      <c r="J744" s="233"/>
    </row>
    <row r="745" spans="2:10">
      <c r="B745" s="224"/>
      <c r="C745" s="225">
        <f>Dat_02!B744</f>
        <v>45515</v>
      </c>
      <c r="D745" s="224"/>
      <c r="E745" s="226">
        <f>Dat_02!C744</f>
        <v>1.7928450539369587</v>
      </c>
      <c r="F745" s="226">
        <f>Dat_02!D744</f>
        <v>15.286777579903106</v>
      </c>
      <c r="G745" s="226">
        <f>Dat_02!E744</f>
        <v>1.7928450539369587</v>
      </c>
      <c r="I745" s="227">
        <f>Dat_02!G744</f>
        <v>0</v>
      </c>
      <c r="J745" s="233"/>
    </row>
    <row r="746" spans="2:10">
      <c r="B746" s="224"/>
      <c r="C746" s="225">
        <f>Dat_02!B745</f>
        <v>45516</v>
      </c>
      <c r="D746" s="224"/>
      <c r="E746" s="226">
        <f>Dat_02!C745</f>
        <v>0.9079101749406836</v>
      </c>
      <c r="F746" s="226">
        <f>Dat_02!D745</f>
        <v>15.286777579903106</v>
      </c>
      <c r="G746" s="226">
        <f>Dat_02!E745</f>
        <v>0.9079101749406836</v>
      </c>
      <c r="I746" s="227">
        <f>Dat_02!G745</f>
        <v>0</v>
      </c>
      <c r="J746" s="233"/>
    </row>
    <row r="747" spans="2:10">
      <c r="B747" s="224"/>
      <c r="C747" s="225">
        <f>Dat_02!B746</f>
        <v>45517</v>
      </c>
      <c r="D747" s="224"/>
      <c r="E747" s="226">
        <f>Dat_02!C746</f>
        <v>4.6312181269388235</v>
      </c>
      <c r="F747" s="226">
        <f>Dat_02!D746</f>
        <v>15.286777579903106</v>
      </c>
      <c r="G747" s="226">
        <f>Dat_02!E746</f>
        <v>4.6312181269388235</v>
      </c>
      <c r="I747" s="227">
        <f>Dat_02!G746</f>
        <v>0</v>
      </c>
      <c r="J747" s="233"/>
    </row>
    <row r="748" spans="2:10">
      <c r="B748" s="224"/>
      <c r="C748" s="225">
        <f>Dat_02!B747</f>
        <v>45518</v>
      </c>
      <c r="D748" s="224"/>
      <c r="E748" s="226">
        <f>Dat_02!C747</f>
        <v>4.5179822510036249</v>
      </c>
      <c r="F748" s="226">
        <f>Dat_02!D747</f>
        <v>15.286777579903106</v>
      </c>
      <c r="G748" s="226">
        <f>Dat_02!E747</f>
        <v>4.5179822510036249</v>
      </c>
      <c r="I748" s="227">
        <f>Dat_02!G747</f>
        <v>0</v>
      </c>
      <c r="J748" s="233"/>
    </row>
    <row r="749" spans="2:10">
      <c r="B749" s="224"/>
      <c r="C749" s="225">
        <f>Dat_02!B748</f>
        <v>45519</v>
      </c>
      <c r="D749" s="224"/>
      <c r="E749" s="226">
        <f>Dat_02!C748</f>
        <v>4.862556444005488</v>
      </c>
      <c r="F749" s="226">
        <f>Dat_02!D748</f>
        <v>15.286777579903106</v>
      </c>
      <c r="G749" s="226">
        <f>Dat_02!E748</f>
        <v>4.862556444005488</v>
      </c>
      <c r="I749" s="227">
        <f>Dat_02!G748</f>
        <v>15.286777579903106</v>
      </c>
      <c r="J749" s="233"/>
    </row>
    <row r="750" spans="2:10">
      <c r="B750" s="224"/>
      <c r="C750" s="225">
        <f>Dat_02!B749</f>
        <v>45520</v>
      </c>
      <c r="D750" s="224"/>
      <c r="E750" s="226">
        <f>Dat_02!C749</f>
        <v>3.4221165240073534</v>
      </c>
      <c r="F750" s="226">
        <f>Dat_02!D749</f>
        <v>15.286777579903106</v>
      </c>
      <c r="G750" s="226">
        <f>Dat_02!E749</f>
        <v>3.4221165240073534</v>
      </c>
      <c r="I750" s="227">
        <f>Dat_02!G749</f>
        <v>0</v>
      </c>
      <c r="J750" s="233"/>
    </row>
    <row r="751" spans="2:10">
      <c r="B751" s="224"/>
      <c r="C751" s="225">
        <f>Dat_02!B750</f>
        <v>45521</v>
      </c>
      <c r="D751" s="224"/>
      <c r="E751" s="226">
        <f>Dat_02!C750</f>
        <v>2.2011003840073537</v>
      </c>
      <c r="F751" s="226">
        <f>Dat_02!D750</f>
        <v>15.286777579903106</v>
      </c>
      <c r="G751" s="226">
        <f>Dat_02!E750</f>
        <v>2.2011003840073537</v>
      </c>
      <c r="I751" s="227">
        <f>Dat_02!G750</f>
        <v>0</v>
      </c>
      <c r="J751" s="233"/>
    </row>
    <row r="752" spans="2:10">
      <c r="B752" s="224"/>
      <c r="C752" s="225">
        <f>Dat_02!B751</f>
        <v>45522</v>
      </c>
      <c r="D752" s="224"/>
      <c r="E752" s="226">
        <f>Dat_02!C751</f>
        <v>1.572596509003626</v>
      </c>
      <c r="F752" s="226">
        <f>Dat_02!D751</f>
        <v>15.286777579903106</v>
      </c>
      <c r="G752" s="226">
        <f>Dat_02!E751</f>
        <v>1.572596509003626</v>
      </c>
      <c r="I752" s="227">
        <f>Dat_02!G751</f>
        <v>0</v>
      </c>
      <c r="J752" s="233"/>
    </row>
    <row r="753" spans="2:10">
      <c r="B753" s="224"/>
      <c r="C753" s="225">
        <f>Dat_02!B752</f>
        <v>45523</v>
      </c>
      <c r="D753" s="224"/>
      <c r="E753" s="226">
        <f>Dat_02!C752</f>
        <v>1.1953842880036245</v>
      </c>
      <c r="F753" s="226">
        <f>Dat_02!D752</f>
        <v>15.286777579903106</v>
      </c>
      <c r="G753" s="226">
        <f>Dat_02!E752</f>
        <v>1.1953842880036245</v>
      </c>
      <c r="I753" s="227">
        <f>Dat_02!G752</f>
        <v>0</v>
      </c>
      <c r="J753" s="233"/>
    </row>
    <row r="754" spans="2:10">
      <c r="B754" s="224"/>
      <c r="C754" s="225">
        <f>Dat_02!B753</f>
        <v>45524</v>
      </c>
      <c r="D754" s="224"/>
      <c r="E754" s="226">
        <f>Dat_02!C753</f>
        <v>6.8312756870073503</v>
      </c>
      <c r="F754" s="226">
        <f>Dat_02!D753</f>
        <v>15.286777579903106</v>
      </c>
      <c r="G754" s="226">
        <f>Dat_02!E753</f>
        <v>6.8312756870073503</v>
      </c>
      <c r="I754" s="227">
        <f>Dat_02!G753</f>
        <v>0</v>
      </c>
      <c r="J754" s="233"/>
    </row>
    <row r="755" spans="2:10">
      <c r="B755" s="224"/>
      <c r="C755" s="225">
        <f>Dat_02!B754</f>
        <v>45525</v>
      </c>
      <c r="D755" s="224"/>
      <c r="E755" s="226">
        <f>Dat_02!C754</f>
        <v>11.735631864621784</v>
      </c>
      <c r="F755" s="226">
        <f>Dat_02!D754</f>
        <v>15.286777579903106</v>
      </c>
      <c r="G755" s="226">
        <f>Dat_02!E754</f>
        <v>11.735631864621784</v>
      </c>
      <c r="I755" s="227">
        <f>Dat_02!G754</f>
        <v>0</v>
      </c>
      <c r="J755" s="233"/>
    </row>
    <row r="756" spans="2:10">
      <c r="B756" s="224"/>
      <c r="C756" s="225">
        <f>Dat_02!B755</f>
        <v>45526</v>
      </c>
      <c r="D756" s="224"/>
      <c r="E756" s="226">
        <f>Dat_02!C755</f>
        <v>16.308556375627376</v>
      </c>
      <c r="F756" s="226">
        <f>Dat_02!D755</f>
        <v>15.286777579903106</v>
      </c>
      <c r="G756" s="226">
        <f>Dat_02!E755</f>
        <v>15.286777579903106</v>
      </c>
      <c r="I756" s="227">
        <f>Dat_02!G755</f>
        <v>0</v>
      </c>
      <c r="J756" s="233"/>
    </row>
    <row r="757" spans="2:10">
      <c r="B757" s="224"/>
      <c r="C757" s="225">
        <f>Dat_02!B756</f>
        <v>45527</v>
      </c>
      <c r="D757" s="224"/>
      <c r="E757" s="226">
        <f>Dat_02!C756</f>
        <v>10.033083395625509</v>
      </c>
      <c r="F757" s="226">
        <f>Dat_02!D756</f>
        <v>15.286777579903106</v>
      </c>
      <c r="G757" s="226">
        <f>Dat_02!E756</f>
        <v>10.033083395625509</v>
      </c>
      <c r="I757" s="227">
        <f>Dat_02!G756</f>
        <v>0</v>
      </c>
      <c r="J757" s="233"/>
    </row>
    <row r="758" spans="2:10">
      <c r="B758" s="224"/>
      <c r="C758" s="225">
        <f>Dat_02!B757</f>
        <v>45528</v>
      </c>
      <c r="D758" s="224"/>
      <c r="E758" s="226">
        <f>Dat_02!C757</f>
        <v>3.4213069396255085</v>
      </c>
      <c r="F758" s="226">
        <f>Dat_02!D757</f>
        <v>15.286777579903106</v>
      </c>
      <c r="G758" s="226">
        <f>Dat_02!E757</f>
        <v>3.4213069396255085</v>
      </c>
      <c r="I758" s="227">
        <f>Dat_02!G757</f>
        <v>0</v>
      </c>
      <c r="J758" s="233"/>
    </row>
    <row r="759" spans="2:10">
      <c r="B759" s="224"/>
      <c r="C759" s="225">
        <f>Dat_02!B758</f>
        <v>45529</v>
      </c>
      <c r="D759" s="224"/>
      <c r="E759" s="226">
        <f>Dat_02!C758</f>
        <v>1.9701819436255064</v>
      </c>
      <c r="F759" s="226">
        <f>Dat_02!D758</f>
        <v>15.286777579903106</v>
      </c>
      <c r="G759" s="226">
        <f>Dat_02!E758</f>
        <v>1.9701819436255064</v>
      </c>
      <c r="I759" s="227">
        <f>Dat_02!G758</f>
        <v>0</v>
      </c>
      <c r="J759" s="233"/>
    </row>
    <row r="760" spans="2:10">
      <c r="B760" s="224"/>
      <c r="C760" s="225">
        <f>Dat_02!B759</f>
        <v>45530</v>
      </c>
      <c r="D760" s="224"/>
      <c r="E760" s="226">
        <f>Dat_02!C759</f>
        <v>17.130937971623645</v>
      </c>
      <c r="F760" s="226">
        <f>Dat_02!D759</f>
        <v>15.286777579903106</v>
      </c>
      <c r="G760" s="226">
        <f>Dat_02!E759</f>
        <v>15.286777579903106</v>
      </c>
      <c r="I760" s="227">
        <f>Dat_02!G759</f>
        <v>0</v>
      </c>
      <c r="J760" s="233"/>
    </row>
    <row r="761" spans="2:10">
      <c r="B761" s="224"/>
      <c r="C761" s="225">
        <f>Dat_02!B760</f>
        <v>45531</v>
      </c>
      <c r="D761" s="224"/>
      <c r="E761" s="226">
        <f>Dat_02!C760</f>
        <v>18.302664587625507</v>
      </c>
      <c r="F761" s="226">
        <f>Dat_02!D760</f>
        <v>15.286777579903106</v>
      </c>
      <c r="G761" s="226">
        <f>Dat_02!E760</f>
        <v>15.286777579903106</v>
      </c>
      <c r="I761" s="227">
        <f>Dat_02!G760</f>
        <v>0</v>
      </c>
      <c r="J761" s="233"/>
    </row>
    <row r="762" spans="2:10">
      <c r="B762" s="224"/>
      <c r="C762" s="225">
        <f>Dat_02!B761</f>
        <v>45532</v>
      </c>
      <c r="D762" s="224"/>
      <c r="E762" s="226">
        <f>Dat_02!C761</f>
        <v>23.647363284847888</v>
      </c>
      <c r="F762" s="226">
        <f>Dat_02!D761</f>
        <v>15.286777579903106</v>
      </c>
      <c r="G762" s="226">
        <f>Dat_02!E761</f>
        <v>15.286777579903106</v>
      </c>
      <c r="I762" s="227">
        <f>Dat_02!G761</f>
        <v>0</v>
      </c>
      <c r="J762" s="233"/>
    </row>
    <row r="763" spans="2:10">
      <c r="B763" s="224"/>
      <c r="C763" s="225">
        <f>Dat_02!B762</f>
        <v>45533</v>
      </c>
      <c r="D763" s="224"/>
      <c r="E763" s="226">
        <f>Dat_02!C762</f>
        <v>16.11576300884974</v>
      </c>
      <c r="F763" s="226">
        <f>Dat_02!D762</f>
        <v>15.286777579903106</v>
      </c>
      <c r="G763" s="226">
        <f>Dat_02!E762</f>
        <v>15.286777579903106</v>
      </c>
      <c r="I763" s="227">
        <f>Dat_02!G762</f>
        <v>0</v>
      </c>
      <c r="J763" s="233" t="str">
        <f>IF(Dat_02!H398=0,"",Dat_02!H398)</f>
        <v/>
      </c>
    </row>
    <row r="764" spans="2:10">
      <c r="B764" s="229"/>
      <c r="C764" s="230"/>
      <c r="D764" s="231"/>
      <c r="E764" s="231"/>
      <c r="F764" s="231"/>
      <c r="G764" s="231"/>
      <c r="I764" s="295"/>
      <c r="J764" s="148"/>
    </row>
    <row r="765" spans="2:10">
      <c r="B765" s="148"/>
      <c r="C765" s="148"/>
      <c r="D765" s="148"/>
      <c r="E765" s="232"/>
      <c r="F765" s="232"/>
      <c r="G765" s="153"/>
      <c r="H765" s="148"/>
      <c r="I765" s="228"/>
      <c r="J765" s="148"/>
    </row>
    <row r="766" spans="2:10">
      <c r="B766" s="148"/>
      <c r="C766" s="148"/>
      <c r="D766" s="148"/>
      <c r="E766" s="232"/>
      <c r="F766" s="232"/>
      <c r="G766" s="153"/>
      <c r="H766" s="148"/>
      <c r="I766" s="228"/>
      <c r="J766" s="148"/>
    </row>
    <row r="767" spans="2:10">
      <c r="B767" s="148"/>
      <c r="C767" s="148"/>
      <c r="D767" s="148"/>
      <c r="E767" s="232"/>
      <c r="F767" s="232"/>
      <c r="G767" s="153"/>
      <c r="H767" s="148"/>
      <c r="I767" s="228"/>
      <c r="J767" s="148"/>
    </row>
    <row r="768" spans="2:10">
      <c r="B768" s="148"/>
      <c r="C768" s="148"/>
      <c r="D768" s="148"/>
      <c r="E768" s="232"/>
      <c r="F768" s="232"/>
      <c r="G768" s="153"/>
      <c r="H768" s="148"/>
      <c r="I768" s="228"/>
      <c r="J768" s="148"/>
    </row>
    <row r="769" spans="2:10">
      <c r="B769" s="148"/>
      <c r="C769" s="148"/>
      <c r="D769" s="148"/>
      <c r="E769" s="232"/>
      <c r="F769" s="232"/>
      <c r="G769" s="153"/>
      <c r="H769" s="148"/>
      <c r="I769" s="228"/>
      <c r="J769" s="148"/>
    </row>
    <row r="770" spans="2:10">
      <c r="B770" s="148"/>
      <c r="C770" s="148"/>
      <c r="D770" s="148"/>
      <c r="E770" s="232"/>
      <c r="F770" s="232"/>
      <c r="G770" s="153"/>
      <c r="H770" s="148"/>
      <c r="I770" s="228"/>
      <c r="J770" s="148"/>
    </row>
    <row r="771" spans="2:10">
      <c r="B771" s="148"/>
      <c r="C771" s="148"/>
      <c r="D771" s="148"/>
      <c r="E771" s="232"/>
      <c r="F771" s="232"/>
      <c r="G771" s="153"/>
      <c r="H771" s="148"/>
      <c r="I771" s="228"/>
      <c r="J771" s="148"/>
    </row>
    <row r="772" spans="2:10">
      <c r="B772" s="148"/>
      <c r="C772" s="148"/>
      <c r="D772" s="148"/>
      <c r="E772" s="232"/>
      <c r="F772" s="232"/>
      <c r="G772" s="153"/>
      <c r="H772" s="148"/>
      <c r="I772" s="228"/>
      <c r="J772" s="148"/>
    </row>
    <row r="773" spans="2:10">
      <c r="B773" s="148"/>
      <c r="C773" s="148"/>
      <c r="D773" s="148"/>
      <c r="E773" s="232"/>
      <c r="F773" s="232"/>
      <c r="G773" s="153"/>
      <c r="H773" s="148"/>
      <c r="I773" s="228"/>
      <c r="J773" s="148"/>
    </row>
    <row r="774" spans="2:10">
      <c r="B774" s="148"/>
      <c r="C774" s="148"/>
      <c r="D774" s="148"/>
      <c r="E774" s="232"/>
      <c r="F774" s="232"/>
      <c r="G774" s="153"/>
      <c r="H774" s="148"/>
      <c r="I774" s="228"/>
      <c r="J774" s="148"/>
    </row>
    <row r="775" spans="2:10">
      <c r="B775" s="148"/>
      <c r="C775" s="148"/>
      <c r="D775" s="148"/>
      <c r="E775" s="232"/>
      <c r="F775" s="232"/>
      <c r="G775" s="153"/>
      <c r="H775" s="148"/>
      <c r="I775" s="228"/>
      <c r="J775" s="148"/>
    </row>
    <row r="776" spans="2:10">
      <c r="B776" s="148"/>
      <c r="C776" s="148"/>
      <c r="D776" s="148"/>
      <c r="E776" s="232"/>
      <c r="F776" s="232"/>
      <c r="G776" s="153"/>
      <c r="H776" s="148"/>
      <c r="I776" s="228"/>
      <c r="J776" s="148"/>
    </row>
    <row r="777" spans="2:10">
      <c r="B777" s="148"/>
      <c r="C777" s="148"/>
      <c r="D777" s="148"/>
      <c r="E777" s="232"/>
      <c r="F777" s="232"/>
      <c r="G777" s="153"/>
      <c r="H777" s="148"/>
      <c r="I777" s="228"/>
      <c r="J777" s="148"/>
    </row>
    <row r="778" spans="2:10">
      <c r="B778" s="148"/>
      <c r="C778" s="148"/>
      <c r="D778" s="148"/>
      <c r="E778" s="232"/>
      <c r="F778" s="232"/>
      <c r="G778" s="153"/>
      <c r="H778" s="148"/>
      <c r="I778" s="228"/>
      <c r="J778" s="148"/>
    </row>
    <row r="779" spans="2:10">
      <c r="B779" s="148"/>
      <c r="C779" s="148"/>
      <c r="D779" s="148"/>
      <c r="E779" s="232"/>
      <c r="F779" s="232"/>
      <c r="G779" s="153"/>
      <c r="H779" s="148"/>
      <c r="I779" s="228"/>
      <c r="J779" s="148"/>
    </row>
    <row r="780" spans="2:10">
      <c r="B780" s="148"/>
      <c r="C780" s="148"/>
      <c r="D780" s="148"/>
      <c r="E780" s="232"/>
      <c r="F780" s="232"/>
      <c r="G780" s="153"/>
      <c r="H780" s="148"/>
      <c r="I780" s="228"/>
      <c r="J780" s="148"/>
    </row>
    <row r="781" spans="2:10">
      <c r="B781" s="148"/>
      <c r="C781" s="148"/>
      <c r="D781" s="148"/>
      <c r="E781" s="232"/>
      <c r="F781" s="232"/>
      <c r="G781" s="153"/>
      <c r="H781" s="148"/>
      <c r="I781" s="228"/>
      <c r="J781" s="148"/>
    </row>
    <row r="782" spans="2:10">
      <c r="B782" s="148"/>
      <c r="C782" s="148"/>
      <c r="D782" s="148"/>
      <c r="E782" s="232"/>
      <c r="F782" s="232"/>
      <c r="G782" s="153"/>
      <c r="H782" s="148"/>
      <c r="I782" s="228"/>
      <c r="J782" s="148"/>
    </row>
    <row r="783" spans="2:10">
      <c r="B783" s="148"/>
      <c r="C783" s="148"/>
      <c r="D783" s="148"/>
      <c r="E783" s="232"/>
      <c r="F783" s="232"/>
      <c r="G783" s="153"/>
      <c r="H783" s="148"/>
      <c r="I783" s="228"/>
      <c r="J783" s="148"/>
    </row>
    <row r="784" spans="2:10">
      <c r="B784" s="148"/>
      <c r="C784" s="148"/>
      <c r="D784" s="148"/>
      <c r="E784" s="232"/>
      <c r="F784" s="232"/>
      <c r="G784" s="153"/>
      <c r="H784" s="148"/>
      <c r="I784" s="228"/>
      <c r="J784" s="148"/>
    </row>
    <row r="785" spans="2:10">
      <c r="B785" s="148"/>
      <c r="C785" s="148"/>
      <c r="D785" s="148"/>
      <c r="E785" s="232"/>
      <c r="F785" s="232"/>
      <c r="G785" s="153"/>
      <c r="H785" s="148"/>
      <c r="I785" s="228"/>
      <c r="J785" s="148"/>
    </row>
    <row r="786" spans="2:10">
      <c r="B786" s="148"/>
      <c r="C786" s="148"/>
      <c r="D786" s="148"/>
      <c r="E786" s="232"/>
      <c r="F786" s="232"/>
      <c r="G786" s="153"/>
      <c r="H786" s="148"/>
      <c r="I786" s="228"/>
      <c r="J786" s="148"/>
    </row>
    <row r="787" spans="2:10">
      <c r="B787" s="148"/>
      <c r="C787" s="148"/>
      <c r="D787" s="148"/>
      <c r="E787" s="232"/>
      <c r="F787" s="232"/>
      <c r="G787" s="153"/>
      <c r="H787" s="148"/>
      <c r="I787" s="228"/>
      <c r="J787" s="148"/>
    </row>
    <row r="788" spans="2:10">
      <c r="B788" s="148"/>
      <c r="C788" s="148"/>
      <c r="D788" s="148"/>
      <c r="E788" s="232"/>
      <c r="F788" s="232"/>
      <c r="G788" s="153"/>
      <c r="H788" s="148"/>
      <c r="I788" s="228"/>
      <c r="J788" s="148"/>
    </row>
    <row r="789" spans="2:10">
      <c r="B789" s="148"/>
      <c r="C789" s="148"/>
      <c r="D789" s="148"/>
      <c r="E789" s="232"/>
      <c r="F789" s="232"/>
      <c r="G789" s="153"/>
      <c r="H789" s="148"/>
      <c r="I789" s="228"/>
      <c r="J789" s="148"/>
    </row>
    <row r="790" spans="2:10">
      <c r="B790" s="148"/>
      <c r="C790" s="148"/>
      <c r="D790" s="148"/>
      <c r="E790" s="232"/>
      <c r="F790" s="232"/>
      <c r="G790" s="153"/>
      <c r="H790" s="148"/>
      <c r="I790" s="228"/>
      <c r="J790" s="148"/>
    </row>
    <row r="791" spans="2:10">
      <c r="B791" s="148"/>
      <c r="C791" s="148"/>
      <c r="D791" s="148"/>
      <c r="E791" s="232"/>
      <c r="F791" s="232"/>
      <c r="G791" s="153"/>
      <c r="H791" s="148"/>
      <c r="I791" s="228"/>
      <c r="J791" s="148"/>
    </row>
    <row r="792" spans="2:10">
      <c r="B792" s="148"/>
      <c r="C792" s="148"/>
      <c r="D792" s="148"/>
      <c r="E792" s="232"/>
      <c r="F792" s="232"/>
      <c r="G792" s="153"/>
      <c r="H792" s="148"/>
      <c r="I792" s="228"/>
      <c r="J792" s="148"/>
    </row>
    <row r="793" spans="2:10">
      <c r="B793" s="148"/>
      <c r="C793" s="148"/>
      <c r="D793" s="148"/>
      <c r="E793" s="232"/>
      <c r="F793" s="232"/>
      <c r="G793" s="153"/>
      <c r="H793" s="148"/>
      <c r="I793" s="228"/>
      <c r="J793" s="148"/>
    </row>
    <row r="794" spans="2:10">
      <c r="B794" s="148"/>
      <c r="C794" s="148"/>
      <c r="D794" s="148"/>
      <c r="E794" s="232"/>
      <c r="F794" s="232"/>
      <c r="G794" s="153"/>
      <c r="H794" s="148"/>
      <c r="I794" s="228"/>
      <c r="J794" s="148"/>
    </row>
    <row r="795" spans="2:10">
      <c r="B795" s="148"/>
      <c r="C795" s="148"/>
      <c r="D795" s="148"/>
      <c r="E795" s="232"/>
      <c r="F795" s="232"/>
      <c r="G795" s="153"/>
      <c r="H795" s="148"/>
      <c r="I795" s="228"/>
      <c r="J795" s="148"/>
    </row>
    <row r="796" spans="2:10">
      <c r="C796" s="148"/>
      <c r="D796" s="148"/>
      <c r="E796" s="232"/>
      <c r="F796" s="232"/>
      <c r="G796" s="153"/>
    </row>
    <row r="797" spans="2:10">
      <c r="C797" s="148"/>
      <c r="D797" s="148"/>
      <c r="E797" s="232"/>
      <c r="F797" s="232"/>
      <c r="G797" s="153"/>
    </row>
    <row r="798" spans="2:10">
      <c r="C798" s="148"/>
      <c r="D798" s="148"/>
      <c r="E798" s="232"/>
      <c r="F798" s="232"/>
      <c r="G798" s="153"/>
    </row>
    <row r="799" spans="2:10">
      <c r="C799" s="148"/>
      <c r="D799" s="148"/>
      <c r="E799" s="232"/>
      <c r="F799" s="232"/>
      <c r="G799" s="153"/>
    </row>
    <row r="800" spans="2:10">
      <c r="C800" s="148"/>
      <c r="D800" s="148"/>
      <c r="E800" s="232"/>
      <c r="F800" s="232"/>
      <c r="G800" s="153"/>
    </row>
    <row r="801" spans="3:7">
      <c r="C801" s="148"/>
      <c r="D801" s="148"/>
      <c r="E801" s="232"/>
      <c r="F801" s="232"/>
      <c r="G801" s="153"/>
    </row>
    <row r="802" spans="3:7">
      <c r="C802" s="148"/>
      <c r="D802" s="148"/>
      <c r="E802" s="232"/>
      <c r="F802" s="232"/>
      <c r="G802" s="153"/>
    </row>
    <row r="803" spans="3:7">
      <c r="C803" s="148"/>
      <c r="D803" s="148"/>
      <c r="E803" s="232"/>
      <c r="F803" s="232"/>
      <c r="G803" s="153"/>
    </row>
    <row r="804" spans="3:7">
      <c r="C804" s="148"/>
      <c r="D804" s="148"/>
      <c r="E804" s="232"/>
      <c r="F804" s="232"/>
      <c r="G804" s="153"/>
    </row>
    <row r="805" spans="3:7">
      <c r="C805" s="148"/>
      <c r="D805" s="148"/>
      <c r="E805" s="232"/>
      <c r="F805" s="232"/>
      <c r="G805" s="153"/>
    </row>
    <row r="806" spans="3:7">
      <c r="C806" s="148"/>
      <c r="D806" s="148"/>
      <c r="E806" s="232"/>
      <c r="F806" s="232"/>
      <c r="G806" s="153"/>
    </row>
    <row r="807" spans="3:7">
      <c r="C807" s="148"/>
      <c r="D807" s="148"/>
      <c r="E807" s="232"/>
      <c r="F807" s="232"/>
      <c r="G807" s="153"/>
    </row>
    <row r="808" spans="3:7">
      <c r="C808" s="148"/>
      <c r="D808" s="148"/>
      <c r="E808" s="232"/>
      <c r="F808" s="232"/>
      <c r="G808" s="153"/>
    </row>
    <row r="809" spans="3:7">
      <c r="C809" s="148"/>
      <c r="D809" s="148"/>
      <c r="E809" s="232"/>
      <c r="F809" s="232"/>
      <c r="G809" s="153"/>
    </row>
    <row r="810" spans="3:7">
      <c r="C810" s="148"/>
      <c r="D810" s="148"/>
      <c r="E810" s="232"/>
      <c r="F810" s="232"/>
      <c r="G810" s="153"/>
    </row>
    <row r="811" spans="3:7">
      <c r="C811" s="148"/>
      <c r="D811" s="148"/>
      <c r="E811" s="232"/>
      <c r="F811" s="232"/>
      <c r="G811" s="153"/>
    </row>
    <row r="812" spans="3:7">
      <c r="C812" s="148"/>
      <c r="D812" s="148"/>
      <c r="E812" s="232"/>
      <c r="F812" s="232"/>
      <c r="G812" s="153"/>
    </row>
    <row r="813" spans="3:7">
      <c r="C813" s="148"/>
      <c r="D813" s="148"/>
      <c r="E813" s="232"/>
      <c r="F813" s="232"/>
      <c r="G813" s="153"/>
    </row>
  </sheetData>
  <phoneticPr fontId="7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A37" workbookViewId="0">
      <selection activeCell="K61" sqref="K61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1" t="s">
        <v>36</v>
      </c>
      <c r="G3" s="331"/>
      <c r="H3" s="331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f>IF(C5="E",YEAR(Dat_01!B$2)-4,"")</f>
        <v>2020</v>
      </c>
      <c r="C5" s="155" t="s">
        <v>94</v>
      </c>
      <c r="D5" s="151">
        <v>10203.8438416341</v>
      </c>
      <c r="E5" s="152">
        <v>18538.071</v>
      </c>
      <c r="F5" s="152">
        <v>13025.278086900002</v>
      </c>
      <c r="G5" s="152">
        <v>5458.8831046999985</v>
      </c>
      <c r="H5" s="152">
        <v>9322.7080025003343</v>
      </c>
      <c r="I5" s="153">
        <f t="shared" ref="I5:I40" si="0">D5/E5*100</f>
        <v>55.042640853161586</v>
      </c>
      <c r="P5" s="261"/>
      <c r="Q5" s="261"/>
      <c r="R5" s="261"/>
      <c r="S5" s="261"/>
      <c r="T5" s="261"/>
      <c r="U5" s="261"/>
      <c r="V5" s="261"/>
    </row>
    <row r="6" spans="2:22">
      <c r="B6" s="154" t="str">
        <f>IF(C6="E",YEAR(Dat_01!B$2)-4,"")</f>
        <v/>
      </c>
      <c r="C6" s="155" t="s">
        <v>86</v>
      </c>
      <c r="D6" s="151">
        <v>10293.721620606701</v>
      </c>
      <c r="E6" s="152">
        <v>18538.071</v>
      </c>
      <c r="F6" s="152">
        <v>13282.205454749997</v>
      </c>
      <c r="G6" s="152">
        <v>5560.4723572999983</v>
      </c>
      <c r="H6" s="152">
        <v>9851.4627672801198</v>
      </c>
      <c r="I6" s="153">
        <f t="shared" si="0"/>
        <v>55.52746896161257</v>
      </c>
      <c r="P6" s="261"/>
      <c r="Q6" s="261"/>
      <c r="R6" s="261"/>
      <c r="S6" s="261"/>
      <c r="T6" s="261"/>
    </row>
    <row r="7" spans="2:22">
      <c r="B7" s="154" t="str">
        <f>IF(C7="E",YEAR(Dat_01!B$2)-4,"")</f>
        <v/>
      </c>
      <c r="C7" s="155" t="s">
        <v>87</v>
      </c>
      <c r="D7" s="151">
        <v>10922.4629058602</v>
      </c>
      <c r="E7" s="152">
        <v>18538.071</v>
      </c>
      <c r="F7" s="152">
        <v>13779.121679499998</v>
      </c>
      <c r="G7" s="152">
        <v>5822.9730064499981</v>
      </c>
      <c r="H7" s="152">
        <v>10516.451776491249</v>
      </c>
      <c r="I7" s="153">
        <f t="shared" si="0"/>
        <v>58.919090912210883</v>
      </c>
      <c r="P7" s="261"/>
      <c r="Q7" s="261"/>
      <c r="R7" s="261"/>
      <c r="S7" s="261"/>
      <c r="T7" s="261"/>
    </row>
    <row r="8" spans="2:22">
      <c r="B8" s="154" t="str">
        <f>IF(C8="E",YEAR(Dat_01!B$2)-4,"")</f>
        <v/>
      </c>
      <c r="C8" s="155" t="s">
        <v>88</v>
      </c>
      <c r="D8" s="151">
        <v>12482.965359777099</v>
      </c>
      <c r="E8" s="152">
        <v>18538.071</v>
      </c>
      <c r="F8" s="152">
        <v>13901.975652950001</v>
      </c>
      <c r="G8" s="152">
        <v>7108.0951499999992</v>
      </c>
      <c r="H8" s="152">
        <v>11159.497806794267</v>
      </c>
      <c r="I8" s="153">
        <f t="shared" si="0"/>
        <v>67.336916337072509</v>
      </c>
      <c r="P8" s="261"/>
      <c r="Q8" s="261"/>
      <c r="R8" s="261"/>
      <c r="S8" s="261"/>
      <c r="T8" s="261"/>
    </row>
    <row r="9" spans="2:22">
      <c r="B9" s="154" t="str">
        <f>IF(C9="E",YEAR(Dat_01!B$2)-4,"")</f>
        <v/>
      </c>
      <c r="C9" s="155" t="s">
        <v>87</v>
      </c>
      <c r="D9" s="151">
        <v>12968.344471210001</v>
      </c>
      <c r="E9" s="152">
        <v>18538.071</v>
      </c>
      <c r="F9" s="152">
        <v>14115.337503700002</v>
      </c>
      <c r="G9" s="152">
        <v>7120.6441199999972</v>
      </c>
      <c r="H9" s="152">
        <v>11373.399940146151</v>
      </c>
      <c r="I9" s="153">
        <f t="shared" si="0"/>
        <v>69.955199066882429</v>
      </c>
      <c r="P9" s="261"/>
      <c r="Q9" s="261"/>
      <c r="R9" s="261"/>
      <c r="S9" s="261"/>
      <c r="T9" s="261"/>
    </row>
    <row r="10" spans="2:22">
      <c r="B10" s="154" t="str">
        <f>IF(C10="E",YEAR(Dat_01!B$2)-4,"")</f>
        <v/>
      </c>
      <c r="C10" s="155" t="s">
        <v>89</v>
      </c>
      <c r="D10" s="151">
        <v>12284.2351167291</v>
      </c>
      <c r="E10" s="152">
        <v>18538.071</v>
      </c>
      <c r="F10" s="152">
        <v>13804.115890500001</v>
      </c>
      <c r="G10" s="152">
        <v>6599.0676786489421</v>
      </c>
      <c r="H10" s="152">
        <v>10842.247789768779</v>
      </c>
      <c r="I10" s="153">
        <f t="shared" si="0"/>
        <v>66.26490489074672</v>
      </c>
      <c r="P10" s="261"/>
      <c r="Q10" s="261"/>
      <c r="R10" s="261"/>
      <c r="S10" s="261"/>
      <c r="T10" s="261"/>
    </row>
    <row r="11" spans="2:22">
      <c r="B11" s="154" t="str">
        <f>IF(C11="E",YEAR(Dat_01!B$2)-4,"")</f>
        <v/>
      </c>
      <c r="C11" s="155" t="s">
        <v>89</v>
      </c>
      <c r="D11" s="151">
        <v>11078.2673362971</v>
      </c>
      <c r="E11" s="152">
        <v>18538.071</v>
      </c>
      <c r="F11" s="152">
        <v>12335.885264499995</v>
      </c>
      <c r="G11" s="152">
        <v>5738.8141714184449</v>
      </c>
      <c r="H11" s="152">
        <v>9747.2628189624047</v>
      </c>
      <c r="I11" s="153">
        <f t="shared" si="0"/>
        <v>59.75954745397781</v>
      </c>
      <c r="P11" s="261"/>
      <c r="Q11" s="261"/>
      <c r="R11" s="261"/>
      <c r="S11" s="261"/>
      <c r="T11" s="261"/>
    </row>
    <row r="12" spans="2:22">
      <c r="B12" s="154" t="str">
        <f>IF(C12="E",YEAR(Dat_01!B$2)-4,"")</f>
        <v/>
      </c>
      <c r="C12" s="155" t="s">
        <v>88</v>
      </c>
      <c r="D12" s="151">
        <v>9493.5710276489899</v>
      </c>
      <c r="E12" s="152">
        <v>18538.071</v>
      </c>
      <c r="F12" s="152">
        <v>11008.379514400005</v>
      </c>
      <c r="G12" s="152">
        <v>5016.2080297901548</v>
      </c>
      <c r="H12" s="152">
        <v>8682.152701913692</v>
      </c>
      <c r="I12" s="153">
        <f t="shared" si="0"/>
        <v>51.211213009427951</v>
      </c>
      <c r="P12" s="261"/>
      <c r="Q12" s="261"/>
      <c r="R12" s="261"/>
      <c r="S12" s="261"/>
      <c r="T12" s="261"/>
    </row>
    <row r="13" spans="2:22">
      <c r="B13" s="154" t="str">
        <f>IF(C13="E",YEAR(Dat_01!B$2)-4,"")</f>
        <v/>
      </c>
      <c r="C13" s="155" t="s">
        <v>90</v>
      </c>
      <c r="D13" s="151">
        <v>8414.2036093792703</v>
      </c>
      <c r="E13" s="152">
        <v>18538.071</v>
      </c>
      <c r="F13" s="152">
        <v>10216.987657999998</v>
      </c>
      <c r="G13" s="152">
        <v>4709.6077613773832</v>
      </c>
      <c r="H13" s="152">
        <v>7899.635656205076</v>
      </c>
      <c r="I13" s="153">
        <f t="shared" si="0"/>
        <v>45.388776477225008</v>
      </c>
      <c r="P13" s="261"/>
      <c r="Q13" s="261"/>
      <c r="R13" s="261"/>
      <c r="S13" s="261"/>
      <c r="T13" s="261"/>
    </row>
    <row r="14" spans="2:22">
      <c r="B14" s="154" t="str">
        <f>IF(C14="E",YEAR(Dat_01!B$2)-4,"")</f>
        <v/>
      </c>
      <c r="C14" s="155" t="s">
        <v>91</v>
      </c>
      <c r="D14" s="151">
        <v>8468.7189392685304</v>
      </c>
      <c r="E14" s="152">
        <v>18538.071</v>
      </c>
      <c r="F14" s="152">
        <v>9860.0850484999992</v>
      </c>
      <c r="G14" s="152">
        <v>4443.1848832624037</v>
      </c>
      <c r="H14" s="152">
        <v>7706.6327509883004</v>
      </c>
      <c r="I14" s="153">
        <f t="shared" si="0"/>
        <v>45.6828487671049</v>
      </c>
      <c r="P14" s="261"/>
      <c r="Q14" s="261"/>
      <c r="R14" s="261"/>
      <c r="S14" s="261"/>
      <c r="T14" s="261"/>
    </row>
    <row r="15" spans="2:22">
      <c r="B15" s="154" t="str">
        <f>IF(C15="E",YEAR(Dat_01!B$2)-4,"")</f>
        <v/>
      </c>
      <c r="C15" s="155" t="s">
        <v>92</v>
      </c>
      <c r="D15" s="151">
        <v>8407.9337983359892</v>
      </c>
      <c r="E15" s="152">
        <v>18538.071</v>
      </c>
      <c r="F15" s="152">
        <v>11197.565775799998</v>
      </c>
      <c r="G15" s="152">
        <v>4806.2059127499997</v>
      </c>
      <c r="H15" s="152">
        <v>8149.1649360341953</v>
      </c>
      <c r="I15" s="153">
        <f t="shared" si="0"/>
        <v>45.354955207238064</v>
      </c>
      <c r="P15" s="261"/>
      <c r="Q15" s="261"/>
      <c r="R15" s="261"/>
      <c r="S15" s="261"/>
      <c r="T15" s="261"/>
    </row>
    <row r="16" spans="2:22">
      <c r="B16" s="154" t="str">
        <f>IF(C16="E",YEAR(Dat_01!B$2)-4,"")</f>
        <v/>
      </c>
      <c r="C16" s="155" t="s">
        <v>93</v>
      </c>
      <c r="D16" s="151">
        <v>9418.9304168690905</v>
      </c>
      <c r="E16" s="152">
        <v>18538.071</v>
      </c>
      <c r="F16" s="152">
        <v>13334.108503349993</v>
      </c>
      <c r="G16" s="152">
        <v>5321.2928717999985</v>
      </c>
      <c r="H16" s="152">
        <v>8688.9230952214075</v>
      </c>
      <c r="I16" s="153">
        <f t="shared" si="0"/>
        <v>50.808578826076833</v>
      </c>
      <c r="P16" s="261"/>
      <c r="Q16" s="261"/>
      <c r="R16" s="261"/>
      <c r="S16" s="261"/>
      <c r="T16" s="261"/>
    </row>
    <row r="17" spans="2:20">
      <c r="B17" s="154">
        <f>IF(C17="E",YEAR(Dat_01!B$2)-3,"")</f>
        <v>2021</v>
      </c>
      <c r="C17" s="155" t="s">
        <v>94</v>
      </c>
      <c r="D17" s="151">
        <v>9758.5157368181899</v>
      </c>
      <c r="E17" s="152">
        <v>18538.071</v>
      </c>
      <c r="F17" s="152">
        <v>13030.265303050002</v>
      </c>
      <c r="G17" s="152">
        <v>5467.9549016999981</v>
      </c>
      <c r="H17" s="152">
        <v>9460.7335985820428</v>
      </c>
      <c r="I17" s="153">
        <f t="shared" si="0"/>
        <v>52.640405448971414</v>
      </c>
      <c r="P17" s="261"/>
      <c r="Q17" s="261"/>
      <c r="R17" s="261"/>
      <c r="S17" s="261"/>
      <c r="T17" s="261"/>
    </row>
    <row r="18" spans="2:20">
      <c r="B18" s="154" t="str">
        <f>IF(C18="E",YEAR(Dat_01!B$2)-3,"")</f>
        <v/>
      </c>
      <c r="C18" s="155" t="s">
        <v>86</v>
      </c>
      <c r="D18" s="151">
        <v>12661.5058106672</v>
      </c>
      <c r="E18" s="152">
        <v>18538.071</v>
      </c>
      <c r="F18" s="152">
        <v>13350.687899449997</v>
      </c>
      <c r="G18" s="152">
        <v>5578.6608586499988</v>
      </c>
      <c r="H18" s="152">
        <v>10003.035437810451</v>
      </c>
      <c r="I18" s="153">
        <f t="shared" si="0"/>
        <v>68.300017896507143</v>
      </c>
      <c r="P18" s="261"/>
      <c r="Q18" s="261"/>
      <c r="R18" s="261"/>
      <c r="S18" s="261"/>
      <c r="T18" s="261"/>
    </row>
    <row r="19" spans="2:20">
      <c r="B19" s="154" t="str">
        <f>IF(C19="E",YEAR(Dat_01!B$2)-3,"")</f>
        <v/>
      </c>
      <c r="C19" s="155" t="s">
        <v>87</v>
      </c>
      <c r="D19" s="151">
        <v>12144.926731958538</v>
      </c>
      <c r="E19" s="152">
        <v>18538.071</v>
      </c>
      <c r="F19" s="152">
        <v>13867.618216399997</v>
      </c>
      <c r="G19" s="152">
        <v>5886.7781087999983</v>
      </c>
      <c r="H19" s="152">
        <v>10720.346582784256</v>
      </c>
      <c r="I19" s="153">
        <f t="shared" si="0"/>
        <v>65.513433042513086</v>
      </c>
      <c r="P19" s="261"/>
      <c r="Q19" s="261"/>
      <c r="R19" s="261"/>
      <c r="S19" s="261"/>
      <c r="T19" s="261"/>
    </row>
    <row r="20" spans="2:20">
      <c r="B20" s="154" t="str">
        <f>IF(C20="E",YEAR(Dat_01!B$2)-3,"")</f>
        <v/>
      </c>
      <c r="C20" s="155" t="s">
        <v>88</v>
      </c>
      <c r="D20" s="151">
        <v>11299.1892331082</v>
      </c>
      <c r="E20" s="152">
        <v>18538.071</v>
      </c>
      <c r="F20" s="152">
        <v>13950.648185050002</v>
      </c>
      <c r="G20" s="152">
        <v>7160.980094999999</v>
      </c>
      <c r="H20" s="152">
        <v>11307.143756783118</v>
      </c>
      <c r="I20" s="153">
        <f t="shared" si="0"/>
        <v>60.951267438279856</v>
      </c>
      <c r="P20" s="261"/>
      <c r="Q20" s="261"/>
      <c r="R20" s="261"/>
      <c r="S20" s="261"/>
      <c r="T20" s="261"/>
    </row>
    <row r="21" spans="2:20">
      <c r="B21" s="154" t="str">
        <f>IF(C21="E",YEAR(Dat_01!B$2)-3,"")</f>
        <v/>
      </c>
      <c r="C21" s="155" t="s">
        <v>87</v>
      </c>
      <c r="D21" s="151">
        <v>11113.845787991901</v>
      </c>
      <c r="E21" s="152">
        <v>18538.071</v>
      </c>
      <c r="F21" s="152">
        <v>14154.758919950002</v>
      </c>
      <c r="G21" s="152">
        <v>7197.9099209999968</v>
      </c>
      <c r="H21" s="152">
        <v>11468.407586706651</v>
      </c>
      <c r="I21" s="153">
        <f t="shared" si="0"/>
        <v>59.951468456410062</v>
      </c>
      <c r="P21" s="261"/>
      <c r="Q21" s="261"/>
      <c r="R21" s="261"/>
      <c r="S21" s="261"/>
      <c r="T21" s="261"/>
    </row>
    <row r="22" spans="2:20">
      <c r="B22" s="154" t="str">
        <f>IF(C22="E",YEAR(Dat_01!B$2)-3,"")</f>
        <v/>
      </c>
      <c r="C22" s="155" t="s">
        <v>89</v>
      </c>
      <c r="D22" s="151">
        <v>10415.710777083699</v>
      </c>
      <c r="E22" s="152">
        <v>18538.071</v>
      </c>
      <c r="F22" s="152">
        <v>13861.50749955</v>
      </c>
      <c r="G22" s="152">
        <v>6659.6807604989417</v>
      </c>
      <c r="H22" s="152">
        <v>10927.520460105234</v>
      </c>
      <c r="I22" s="153">
        <f t="shared" si="0"/>
        <v>56.185515618554369</v>
      </c>
      <c r="P22" s="261"/>
      <c r="Q22" s="261"/>
      <c r="R22" s="261"/>
      <c r="S22" s="261"/>
      <c r="T22" s="261"/>
    </row>
    <row r="23" spans="2:20">
      <c r="B23" s="154" t="str">
        <f>IF(C23="E",YEAR(Dat_01!B$2)-3,"")</f>
        <v/>
      </c>
      <c r="C23" s="155" t="s">
        <v>89</v>
      </c>
      <c r="D23" s="151">
        <v>8744.6750995529528</v>
      </c>
      <c r="E23" s="152">
        <v>18538.071</v>
      </c>
      <c r="F23" s="152">
        <v>12411.383130949995</v>
      </c>
      <c r="G23" s="152">
        <v>5800.1947457021333</v>
      </c>
      <c r="H23" s="152">
        <v>9824.1360547772583</v>
      </c>
      <c r="I23" s="153">
        <f t="shared" si="0"/>
        <v>47.171440327059663</v>
      </c>
      <c r="P23" s="261"/>
      <c r="Q23" s="261"/>
      <c r="R23" s="261"/>
      <c r="S23" s="261"/>
      <c r="T23" s="261"/>
    </row>
    <row r="24" spans="2:20">
      <c r="B24" s="154" t="str">
        <f>IF(C24="E",YEAR(Dat_01!B$2)-3,"")</f>
        <v/>
      </c>
      <c r="C24" s="155" t="s">
        <v>88</v>
      </c>
      <c r="D24" s="151">
        <v>7124.7383119369397</v>
      </c>
      <c r="E24" s="152">
        <v>18538.071</v>
      </c>
      <c r="F24" s="152">
        <v>11082.055950350004</v>
      </c>
      <c r="G24" s="152">
        <v>5069.3133357481856</v>
      </c>
      <c r="H24" s="152">
        <v>8745.5835792961407</v>
      </c>
      <c r="I24" s="153">
        <f t="shared" si="0"/>
        <v>38.433008007882478</v>
      </c>
      <c r="P24" s="261"/>
      <c r="Q24" s="261"/>
      <c r="R24" s="261"/>
      <c r="S24" s="261"/>
      <c r="T24" s="261"/>
    </row>
    <row r="25" spans="2:20">
      <c r="B25" s="154" t="str">
        <f>IF(C25="E",YEAR(Dat_01!B$2)-3,"")</f>
        <v/>
      </c>
      <c r="C25" s="155" t="s">
        <v>90</v>
      </c>
      <c r="D25" s="151">
        <v>6314.3165171768396</v>
      </c>
      <c r="E25" s="152">
        <v>18538.071</v>
      </c>
      <c r="F25" s="152">
        <v>10288.729394799997</v>
      </c>
      <c r="G25" s="152">
        <v>4739.6054379773832</v>
      </c>
      <c r="H25" s="152">
        <v>7973.9046291740378</v>
      </c>
      <c r="I25" s="153">
        <f t="shared" si="0"/>
        <v>34.061346065493218</v>
      </c>
      <c r="P25" s="261"/>
      <c r="Q25" s="261"/>
      <c r="R25" s="261"/>
      <c r="S25" s="261"/>
      <c r="T25" s="261"/>
    </row>
    <row r="26" spans="2:20">
      <c r="B26" s="154" t="str">
        <f>IF(C26="E",YEAR(Dat_01!B$2)-3,"")</f>
        <v/>
      </c>
      <c r="C26" s="155" t="s">
        <v>91</v>
      </c>
      <c r="D26" s="151">
        <v>5952.5394311548098</v>
      </c>
      <c r="E26" s="152">
        <v>18538.071</v>
      </c>
      <c r="F26" s="152">
        <v>9948.8780525499988</v>
      </c>
      <c r="G26" s="152">
        <v>4467.0470089624023</v>
      </c>
      <c r="H26" s="152">
        <v>7820.7365874517254</v>
      </c>
      <c r="I26" s="153">
        <f t="shared" si="0"/>
        <v>32.109810298788958</v>
      </c>
      <c r="P26" s="261"/>
      <c r="Q26" s="261"/>
      <c r="R26" s="261"/>
      <c r="S26" s="261"/>
      <c r="T26" s="261"/>
    </row>
    <row r="27" spans="2:20">
      <c r="B27" s="154" t="str">
        <f>IF(C27="E",YEAR(Dat_01!B$2)-3,"")</f>
        <v/>
      </c>
      <c r="C27" s="155" t="s">
        <v>92</v>
      </c>
      <c r="D27" s="151">
        <v>5955.5060306251098</v>
      </c>
      <c r="E27" s="152">
        <v>18538.071</v>
      </c>
      <c r="F27" s="152">
        <v>11222.871138699997</v>
      </c>
      <c r="G27" s="152">
        <v>4812.1705738000001</v>
      </c>
      <c r="H27" s="152">
        <v>8187.5351249509931</v>
      </c>
      <c r="I27" s="153">
        <f t="shared" si="0"/>
        <v>32.125813039690641</v>
      </c>
      <c r="P27" s="261"/>
      <c r="Q27" s="261"/>
      <c r="R27" s="261"/>
      <c r="S27" s="261"/>
      <c r="T27" s="261"/>
    </row>
    <row r="28" spans="2:20">
      <c r="B28" s="154" t="str">
        <f>IF(C28="E",YEAR(Dat_01!B$2)-3,"")</f>
        <v/>
      </c>
      <c r="C28" s="155" t="s">
        <v>93</v>
      </c>
      <c r="D28" s="151">
        <v>6678.5636735501203</v>
      </c>
      <c r="E28" s="152">
        <v>18538.071</v>
      </c>
      <c r="F28" s="152">
        <v>13273.133537799993</v>
      </c>
      <c r="G28" s="152">
        <v>5316.2767810999994</v>
      </c>
      <c r="H28" s="152">
        <v>8633.7092310648623</v>
      </c>
      <c r="I28" s="153">
        <f t="shared" si="0"/>
        <v>36.026206143832987</v>
      </c>
      <c r="P28" s="261"/>
      <c r="Q28" s="261"/>
      <c r="R28" s="261"/>
      <c r="S28" s="261"/>
      <c r="T28" s="261"/>
    </row>
    <row r="29" spans="2:20">
      <c r="B29" s="154">
        <f>IF(C29="E",YEAR(Dat_01!B$2)-2,"")</f>
        <v>2022</v>
      </c>
      <c r="C29" s="155" t="s">
        <v>94</v>
      </c>
      <c r="D29" s="151">
        <v>7030.3147235812303</v>
      </c>
      <c r="E29" s="152">
        <v>18538.071</v>
      </c>
      <c r="F29" s="152">
        <v>13035.252519200001</v>
      </c>
      <c r="G29" s="152">
        <v>5477.0266986999977</v>
      </c>
      <c r="H29" s="152">
        <v>9325.0652119229526</v>
      </c>
      <c r="I29" s="153">
        <f t="shared" si="0"/>
        <v>37.923658419375087</v>
      </c>
      <c r="P29" s="261"/>
      <c r="Q29" s="261"/>
      <c r="R29" s="261"/>
      <c r="S29" s="261"/>
      <c r="T29" s="261"/>
    </row>
    <row r="30" spans="2:20">
      <c r="B30" s="154" t="str">
        <f>IF(C30="E",YEAR(Dat_01!B$2)-2,"")</f>
        <v/>
      </c>
      <c r="C30" s="155" t="s">
        <v>86</v>
      </c>
      <c r="D30" s="151">
        <v>6849.7365063100897</v>
      </c>
      <c r="E30" s="152">
        <v>18538.071</v>
      </c>
      <c r="F30" s="152">
        <v>13419.170344149999</v>
      </c>
      <c r="G30" s="152">
        <v>5596.8493599999993</v>
      </c>
      <c r="H30" s="152">
        <v>10034.297981343811</v>
      </c>
      <c r="I30" s="153">
        <f t="shared" si="0"/>
        <v>36.949564527561094</v>
      </c>
      <c r="P30" s="261"/>
      <c r="Q30" s="261"/>
      <c r="R30" s="261"/>
      <c r="S30" s="261"/>
      <c r="T30" s="261"/>
    </row>
    <row r="31" spans="2:20">
      <c r="B31" s="154" t="str">
        <f>IF(C31="E",YEAR(Dat_01!B$2)-2,"")</f>
        <v/>
      </c>
      <c r="C31" s="155" t="s">
        <v>87</v>
      </c>
      <c r="D31" s="151">
        <v>7242.5224796164302</v>
      </c>
      <c r="E31" s="152">
        <v>18538.071</v>
      </c>
      <c r="F31" s="152">
        <v>13898.837668799999</v>
      </c>
      <c r="G31" s="152">
        <v>5950.5832111499976</v>
      </c>
      <c r="H31" s="152">
        <v>10651.382707382183</v>
      </c>
      <c r="I31" s="153">
        <f t="shared" si="0"/>
        <v>39.068371674789844</v>
      </c>
      <c r="P31" s="261"/>
      <c r="Q31" s="261"/>
      <c r="R31" s="261"/>
      <c r="S31" s="261"/>
      <c r="T31" s="261"/>
    </row>
    <row r="32" spans="2:20">
      <c r="B32" s="154" t="str">
        <f>IF(C32="E",YEAR(Dat_01!B$2)-2,"")</f>
        <v/>
      </c>
      <c r="C32" s="155" t="s">
        <v>88</v>
      </c>
      <c r="D32" s="151">
        <v>7896.3920571419603</v>
      </c>
      <c r="E32" s="152">
        <v>18538.071</v>
      </c>
      <c r="F32" s="152">
        <v>13999.32071715</v>
      </c>
      <c r="G32" s="152">
        <v>7213.8650399999988</v>
      </c>
      <c r="H32" s="152">
        <v>11224.845272938524</v>
      </c>
      <c r="I32" s="153">
        <f t="shared" si="0"/>
        <v>42.595543285717049</v>
      </c>
      <c r="P32" s="261"/>
      <c r="Q32" s="261"/>
      <c r="R32" s="261"/>
      <c r="S32" s="261"/>
      <c r="T32" s="261"/>
    </row>
    <row r="33" spans="2:20">
      <c r="B33" s="154" t="str">
        <f>IF(C33="E",YEAR(Dat_01!B$2)-2,"")</f>
        <v/>
      </c>
      <c r="C33" s="155" t="s">
        <v>87</v>
      </c>
      <c r="D33" s="151">
        <v>7862.6649207238397</v>
      </c>
      <c r="E33" s="152">
        <v>18538.071</v>
      </c>
      <c r="F33" s="152">
        <v>14194.180336200001</v>
      </c>
      <c r="G33" s="152">
        <v>7275.1757219999972</v>
      </c>
      <c r="H33" s="152">
        <v>11376.573024106245</v>
      </c>
      <c r="I33" s="153">
        <f t="shared" si="0"/>
        <v>42.413608841631039</v>
      </c>
      <c r="P33" s="261"/>
      <c r="Q33" s="261"/>
      <c r="R33" s="261"/>
      <c r="S33" s="261"/>
      <c r="T33" s="261"/>
    </row>
    <row r="34" spans="2:20">
      <c r="B34" s="154" t="str">
        <f>IF(C34="E",YEAR(Dat_01!B$2)-2,"")</f>
        <v/>
      </c>
      <c r="C34" s="155" t="s">
        <v>89</v>
      </c>
      <c r="D34" s="151">
        <v>7336.6756913938698</v>
      </c>
      <c r="E34" s="152">
        <v>18538.071</v>
      </c>
      <c r="F34" s="152">
        <v>13918.899108600002</v>
      </c>
      <c r="G34" s="152">
        <v>6720.2938423489422</v>
      </c>
      <c r="H34" s="152">
        <v>10871.053378959414</v>
      </c>
      <c r="I34" s="153">
        <f t="shared" si="0"/>
        <v>39.576262769701714</v>
      </c>
      <c r="P34" s="261"/>
      <c r="Q34" s="261"/>
      <c r="R34" s="261"/>
      <c r="S34" s="261"/>
      <c r="T34" s="261"/>
    </row>
    <row r="35" spans="2:20">
      <c r="B35" s="154" t="str">
        <f>IF(C35="E",YEAR(Dat_01!B$2)-2,"")</f>
        <v/>
      </c>
      <c r="C35" s="155" t="s">
        <v>89</v>
      </c>
      <c r="D35" s="151">
        <v>6503.7333101836002</v>
      </c>
      <c r="E35" s="152">
        <v>18538.071</v>
      </c>
      <c r="F35" s="152">
        <v>12486.880997399992</v>
      </c>
      <c r="G35" s="152">
        <v>5861.5753199858218</v>
      </c>
      <c r="H35" s="152">
        <v>9714.3243532549059</v>
      </c>
      <c r="I35" s="153">
        <f t="shared" si="0"/>
        <v>35.083117926258886</v>
      </c>
      <c r="P35" s="261"/>
      <c r="Q35" s="261"/>
      <c r="R35" s="261"/>
      <c r="S35" s="261"/>
      <c r="T35" s="261"/>
    </row>
    <row r="36" spans="2:20">
      <c r="B36" s="154" t="str">
        <f>IF(C36="E",YEAR(Dat_01!B$2)-2,"")</f>
        <v/>
      </c>
      <c r="C36" s="155" t="s">
        <v>88</v>
      </c>
      <c r="D36" s="151">
        <v>5663.3995666707096</v>
      </c>
      <c r="E36" s="152">
        <v>18538.071</v>
      </c>
      <c r="F36" s="152">
        <v>11155.732386300004</v>
      </c>
      <c r="G36" s="152">
        <v>5122.4186417062165</v>
      </c>
      <c r="H36" s="152">
        <v>8618.9540563929877</v>
      </c>
      <c r="I36" s="153">
        <f t="shared" si="0"/>
        <v>30.550101823812785</v>
      </c>
      <c r="P36" s="261"/>
      <c r="Q36" s="261"/>
      <c r="R36" s="261"/>
      <c r="S36" s="261"/>
      <c r="T36" s="261"/>
    </row>
    <row r="37" spans="2:20">
      <c r="B37" s="154" t="str">
        <f>IF(C37="E",YEAR(Dat_01!B$2)-2,"")</f>
        <v/>
      </c>
      <c r="C37" s="155" t="s">
        <v>90</v>
      </c>
      <c r="D37" s="151">
        <v>4854.8048105114403</v>
      </c>
      <c r="E37" s="152">
        <v>18538.071</v>
      </c>
      <c r="F37" s="152">
        <v>10360.471131599998</v>
      </c>
      <c r="G37" s="152">
        <v>4769.6031145773832</v>
      </c>
      <c r="H37" s="152">
        <v>7853.1852055328782</v>
      </c>
      <c r="I37" s="153">
        <f t="shared" si="0"/>
        <v>26.188295483987741</v>
      </c>
      <c r="P37" s="261"/>
      <c r="Q37" s="261"/>
      <c r="R37" s="261"/>
      <c r="S37" s="261"/>
      <c r="T37" s="261"/>
    </row>
    <row r="38" spans="2:20">
      <c r="B38" s="154" t="str">
        <f>IF(C38="E",YEAR(Dat_01!B$2)-2,"")</f>
        <v/>
      </c>
      <c r="C38" s="155" t="s">
        <v>91</v>
      </c>
      <c r="D38" s="151">
        <v>4989.2516276194901</v>
      </c>
      <c r="E38" s="152">
        <v>18538.071</v>
      </c>
      <c r="F38" s="152">
        <v>10037.671056599998</v>
      </c>
      <c r="G38" s="152">
        <v>4490.9091346624027</v>
      </c>
      <c r="H38" s="152">
        <v>7700.931035509464</v>
      </c>
      <c r="I38" s="153">
        <f t="shared" si="0"/>
        <v>26.913542555854331</v>
      </c>
      <c r="P38" s="261"/>
      <c r="Q38" s="261"/>
      <c r="R38" s="261"/>
      <c r="S38" s="261"/>
      <c r="T38" s="261"/>
    </row>
    <row r="39" spans="2:20">
      <c r="B39" s="154" t="str">
        <f>IF(C39="E",YEAR(Dat_01!B$2)-2,"")</f>
        <v/>
      </c>
      <c r="C39" s="155" t="s">
        <v>92</v>
      </c>
      <c r="D39" s="151">
        <v>5789.2389871449896</v>
      </c>
      <c r="E39" s="152">
        <v>18538.071</v>
      </c>
      <c r="F39" s="152">
        <v>11248.176501599997</v>
      </c>
      <c r="G39" s="152">
        <v>4818.1352348499995</v>
      </c>
      <c r="H39" s="152">
        <v>8119.3286799822454</v>
      </c>
      <c r="I39" s="153">
        <f t="shared" si="0"/>
        <v>31.228917977199405</v>
      </c>
      <c r="P39" s="261"/>
      <c r="Q39" s="261"/>
      <c r="R39" s="261"/>
      <c r="S39" s="261"/>
      <c r="T39" s="261"/>
    </row>
    <row r="40" spans="2:20">
      <c r="B40" s="154" t="str">
        <f>IF(C40="E",YEAR(Dat_01!B$2)-2,"")</f>
        <v/>
      </c>
      <c r="C40" s="155" t="s">
        <v>93</v>
      </c>
      <c r="D40" s="151">
        <v>8226.3793556488708</v>
      </c>
      <c r="E40" s="152">
        <v>18538.071</v>
      </c>
      <c r="F40" s="152">
        <v>13212.158572249993</v>
      </c>
      <c r="G40" s="152">
        <v>5311.2606904000004</v>
      </c>
      <c r="H40" s="152">
        <v>8643.2465402423641</v>
      </c>
      <c r="I40" s="153">
        <f t="shared" si="0"/>
        <v>44.375595258259992</v>
      </c>
      <c r="P40" s="261"/>
      <c r="Q40" s="261"/>
      <c r="R40" s="261"/>
      <c r="S40" s="261"/>
      <c r="T40" s="261"/>
    </row>
    <row r="41" spans="2:20">
      <c r="B41" s="154">
        <f>IF(C41="E",YEAR(Dat_01!B$2)-1,"")</f>
        <v>2023</v>
      </c>
      <c r="C41" s="155" t="s">
        <v>94</v>
      </c>
      <c r="D41" s="151">
        <v>10223.608293560101</v>
      </c>
      <c r="E41" s="152">
        <v>18538.071</v>
      </c>
      <c r="F41" s="152">
        <v>13040.239735350002</v>
      </c>
      <c r="G41" s="152">
        <v>5486.0984956999982</v>
      </c>
      <c r="H41" s="152">
        <v>9345.1985046020109</v>
      </c>
      <c r="I41" s="153">
        <f>D41/E41*100</f>
        <v>55.149256325321552</v>
      </c>
      <c r="P41" s="261"/>
      <c r="Q41" s="261"/>
      <c r="R41" s="261"/>
      <c r="S41" s="261"/>
      <c r="T41" s="261"/>
    </row>
    <row r="42" spans="2:20">
      <c r="B42" s="154" t="str">
        <f>IF(C42="E",YEAR(Dat_01!B$2)-1,"")</f>
        <v/>
      </c>
      <c r="C42" s="155" t="s">
        <v>86</v>
      </c>
      <c r="D42" s="151">
        <v>9799.5666123993706</v>
      </c>
      <c r="E42" s="152">
        <v>18538.071</v>
      </c>
      <c r="F42" s="152">
        <v>13487.652788849999</v>
      </c>
      <c r="G42" s="152">
        <v>5615.0378613499997</v>
      </c>
      <c r="H42" s="152">
        <v>10020.752600659313</v>
      </c>
      <c r="I42" s="153">
        <f t="shared" ref="I42:I52" si="1">D42/E42*100</f>
        <v>52.861846372253993</v>
      </c>
      <c r="P42" s="261"/>
      <c r="Q42" s="261"/>
      <c r="R42" s="261"/>
      <c r="S42" s="261"/>
      <c r="T42" s="261"/>
    </row>
    <row r="43" spans="2:20">
      <c r="B43" s="154" t="str">
        <f>IF(C43="E",YEAR(Dat_01!B$2)-1,"")</f>
        <v/>
      </c>
      <c r="C43" s="155" t="s">
        <v>87</v>
      </c>
      <c r="D43" s="151">
        <v>10212.192476558999</v>
      </c>
      <c r="E43" s="152">
        <v>18538.071</v>
      </c>
      <c r="F43" s="152">
        <v>13930.057121199998</v>
      </c>
      <c r="G43" s="152">
        <v>6014.3883134999978</v>
      </c>
      <c r="H43" s="152">
        <v>10628.434723363</v>
      </c>
      <c r="I43" s="153">
        <f t="shared" si="1"/>
        <v>55.087675932188404</v>
      </c>
      <c r="P43" s="261"/>
      <c r="Q43" s="261"/>
      <c r="R43" s="261"/>
      <c r="S43" s="261"/>
      <c r="T43" s="261"/>
    </row>
    <row r="44" spans="2:20">
      <c r="B44" s="154" t="str">
        <f>IF(C44="E",YEAR(Dat_01!B$2)-1,"")</f>
        <v/>
      </c>
      <c r="C44" s="155" t="s">
        <v>88</v>
      </c>
      <c r="D44" s="151">
        <v>9885.1331418185291</v>
      </c>
      <c r="E44" s="152">
        <v>18538.071</v>
      </c>
      <c r="F44" s="152">
        <v>14047.993249249999</v>
      </c>
      <c r="G44" s="152">
        <v>7267.1733878570958</v>
      </c>
      <c r="H44" s="152">
        <v>11226.165030795621</v>
      </c>
      <c r="I44" s="153">
        <f t="shared" si="1"/>
        <v>53.323418287795576</v>
      </c>
      <c r="P44" s="261"/>
      <c r="Q44" s="261"/>
      <c r="R44" s="261"/>
      <c r="S44" s="261"/>
      <c r="T44" s="261"/>
    </row>
    <row r="45" spans="2:20">
      <c r="B45" s="154" t="str">
        <f>IF(C45="E",YEAR(Dat_01!B$2)-1,"")</f>
        <v/>
      </c>
      <c r="C45" s="155" t="s">
        <v>87</v>
      </c>
      <c r="D45" s="151">
        <v>9365.4005860970192</v>
      </c>
      <c r="E45" s="152">
        <v>18538.071</v>
      </c>
      <c r="F45" s="152">
        <v>14233.601752450002</v>
      </c>
      <c r="G45" s="152">
        <v>7325.0050030361872</v>
      </c>
      <c r="H45" s="152">
        <v>11367.959959142432</v>
      </c>
      <c r="I45" s="153">
        <f t="shared" si="1"/>
        <v>50.51982261852929</v>
      </c>
      <c r="P45" s="261"/>
      <c r="Q45" s="261"/>
      <c r="R45" s="261"/>
      <c r="S45" s="261"/>
      <c r="T45" s="261"/>
    </row>
    <row r="46" spans="2:20">
      <c r="B46" s="154" t="str">
        <f>IF(C46="E",YEAR(Dat_01!B$2)-1,"")</f>
        <v/>
      </c>
      <c r="C46" s="155" t="s">
        <v>89</v>
      </c>
      <c r="D46" s="151">
        <v>9135.7508606141801</v>
      </c>
      <c r="E46" s="152">
        <v>18538.071</v>
      </c>
      <c r="F46" s="152">
        <v>13976.290717650001</v>
      </c>
      <c r="G46" s="152">
        <v>6772.5070219186337</v>
      </c>
      <c r="H46" s="152">
        <v>10854.516130029104</v>
      </c>
      <c r="I46" s="153">
        <f t="shared" si="1"/>
        <v>49.281022068661727</v>
      </c>
      <c r="P46" s="261"/>
      <c r="Q46" s="261"/>
      <c r="R46" s="261"/>
      <c r="S46" s="261"/>
      <c r="T46" s="261"/>
    </row>
    <row r="47" spans="2:20">
      <c r="B47" s="154" t="str">
        <f>IF(C47="E",YEAR(Dat_01!B$2)-1,"")</f>
        <v/>
      </c>
      <c r="C47" s="155" t="s">
        <v>89</v>
      </c>
      <c r="D47" s="151">
        <v>8175.9128053970835</v>
      </c>
      <c r="E47" s="152">
        <v>18538.071</v>
      </c>
      <c r="F47" s="152">
        <v>12562.378863849992</v>
      </c>
      <c r="G47" s="152">
        <v>5915.1664204949993</v>
      </c>
      <c r="H47" s="152">
        <v>9688.0502232640847</v>
      </c>
      <c r="I47" s="153">
        <f t="shared" si="1"/>
        <v>44.103363318638081</v>
      </c>
      <c r="P47" s="261"/>
      <c r="Q47" s="261"/>
      <c r="R47" s="261"/>
      <c r="S47" s="261"/>
      <c r="T47" s="261"/>
    </row>
    <row r="48" spans="2:20">
      <c r="B48" s="154" t="str">
        <f>IF(C48="E",YEAR(Dat_01!B$2)-1,"")</f>
        <v/>
      </c>
      <c r="C48" s="155" t="s">
        <v>88</v>
      </c>
      <c r="D48" s="151">
        <v>7267.4230046471803</v>
      </c>
      <c r="E48" s="152">
        <v>18538.071</v>
      </c>
      <c r="F48" s="152">
        <v>11229.408822250003</v>
      </c>
      <c r="G48" s="152">
        <v>5168.0545450397494</v>
      </c>
      <c r="H48" s="152">
        <v>8576.9264407265182</v>
      </c>
      <c r="I48" s="153">
        <f t="shared" si="1"/>
        <v>39.202692689261895</v>
      </c>
      <c r="P48" s="261"/>
      <c r="Q48" s="261"/>
      <c r="R48" s="261"/>
      <c r="S48" s="261"/>
      <c r="T48" s="261"/>
    </row>
    <row r="49" spans="2:20">
      <c r="B49" s="154" t="str">
        <f>IF(C49="E",YEAR(Dat_01!B$2)-1,"")</f>
        <v/>
      </c>
      <c r="C49" s="155" t="s">
        <v>90</v>
      </c>
      <c r="D49" s="151">
        <v>7008.4596426560602</v>
      </c>
      <c r="E49" s="152">
        <v>18538.071</v>
      </c>
      <c r="F49" s="152">
        <v>10432.212868399996</v>
      </c>
      <c r="G49" s="152">
        <v>4785.5655401029526</v>
      </c>
      <c r="H49" s="152">
        <v>7781.2152055584493</v>
      </c>
      <c r="I49" s="153">
        <f t="shared" si="1"/>
        <v>37.805765457776381</v>
      </c>
      <c r="P49" s="261"/>
      <c r="Q49" s="261"/>
      <c r="R49" s="261"/>
      <c r="S49" s="261"/>
      <c r="T49" s="261"/>
    </row>
    <row r="50" spans="2:20">
      <c r="B50" s="154" t="str">
        <f>IF(C50="E",YEAR(Dat_01!B$2)-1,"")</f>
        <v/>
      </c>
      <c r="C50" s="155" t="s">
        <v>91</v>
      </c>
      <c r="D50" s="151">
        <v>7614.13469651794</v>
      </c>
      <c r="E50" s="152">
        <v>18538.071</v>
      </c>
      <c r="F50" s="152">
        <v>10126.464060649998</v>
      </c>
      <c r="G50" s="152">
        <v>4514.7712603624032</v>
      </c>
      <c r="H50" s="152">
        <v>7613.3641368904337</v>
      </c>
      <c r="I50" s="153">
        <f t="shared" si="1"/>
        <v>41.07296113235266</v>
      </c>
      <c r="P50" s="261"/>
      <c r="Q50" s="261"/>
      <c r="R50" s="261"/>
      <c r="S50" s="261"/>
      <c r="T50" s="261"/>
    </row>
    <row r="51" spans="2:20">
      <c r="B51" s="154" t="str">
        <f>IF(C51="E",YEAR(Dat_01!B$2)-1,"")</f>
        <v/>
      </c>
      <c r="C51" s="155" t="s">
        <v>92</v>
      </c>
      <c r="D51" s="151">
        <v>9142.8206733039697</v>
      </c>
      <c r="E51" s="152">
        <v>18538.071</v>
      </c>
      <c r="F51" s="152">
        <v>11273.481864499998</v>
      </c>
      <c r="G51" s="152">
        <v>4824.0998959000008</v>
      </c>
      <c r="H51" s="152">
        <v>7991.0891993394935</v>
      </c>
      <c r="I51" s="153">
        <f t="shared" si="1"/>
        <v>49.319158791138349</v>
      </c>
      <c r="P51" s="261"/>
      <c r="Q51" s="261"/>
      <c r="R51" s="261"/>
      <c r="S51" s="261"/>
      <c r="T51" s="261"/>
    </row>
    <row r="52" spans="2:20">
      <c r="B52" s="154" t="str">
        <f>IF(C52="E",YEAR(Dat_01!B$2)-1,"")</f>
        <v/>
      </c>
      <c r="C52" s="155" t="s">
        <v>93</v>
      </c>
      <c r="D52" s="151">
        <v>9446.2258304710394</v>
      </c>
      <c r="E52" s="152">
        <v>18538.071</v>
      </c>
      <c r="F52" s="152">
        <v>13151.183606699993</v>
      </c>
      <c r="G52" s="152">
        <v>5306.2445997000004</v>
      </c>
      <c r="H52" s="152">
        <v>8518.007405024804</v>
      </c>
      <c r="I52" s="153">
        <f t="shared" si="1"/>
        <v>50.955818598769199</v>
      </c>
      <c r="J52" s="125"/>
      <c r="K52" s="125"/>
      <c r="P52" s="261"/>
      <c r="Q52" s="261"/>
      <c r="R52" s="261"/>
      <c r="S52" s="261"/>
      <c r="T52" s="261"/>
    </row>
    <row r="53" spans="2:20">
      <c r="B53" s="154">
        <f>IF(C53="E",YEAR(Dat_01!B$2),"")</f>
        <v>2024</v>
      </c>
      <c r="C53" s="155" t="s">
        <v>94</v>
      </c>
      <c r="D53" s="151">
        <v>10688.2040657137</v>
      </c>
      <c r="E53" s="152">
        <v>18538.071</v>
      </c>
      <c r="F53" s="152">
        <v>13045.226951500001</v>
      </c>
      <c r="G53" s="152">
        <v>5495.1702926999978</v>
      </c>
      <c r="H53" s="152">
        <v>9256.8070597800142</v>
      </c>
      <c r="I53" s="153">
        <f t="shared" ref="I53:I58" si="2">D53/E53*100</f>
        <v>57.655427394326523</v>
      </c>
      <c r="J53" s="125"/>
      <c r="K53" s="125"/>
    </row>
    <row r="54" spans="2:20">
      <c r="B54" s="154" t="str">
        <f>IF(C54="E",YEAR(Dat_01!B$2),"")</f>
        <v/>
      </c>
      <c r="C54" s="155" t="s">
        <v>86</v>
      </c>
      <c r="D54" s="151">
        <v>11221.4886575035</v>
      </c>
      <c r="E54" s="152">
        <v>18538.071</v>
      </c>
      <c r="F54" s="152">
        <v>13556.135233550001</v>
      </c>
      <c r="G54" s="152">
        <v>5633.2263627000011</v>
      </c>
      <c r="H54" s="152">
        <v>9899.4168212792774</v>
      </c>
      <c r="I54" s="153">
        <f t="shared" si="2"/>
        <v>60.532126872874201</v>
      </c>
      <c r="J54" s="125"/>
      <c r="K54" s="125"/>
    </row>
    <row r="55" spans="2:20">
      <c r="B55" s="154" t="str">
        <f>IF(C55="E",YEAR(Dat_01!B$2),"")</f>
        <v/>
      </c>
      <c r="C55" s="155" t="s">
        <v>87</v>
      </c>
      <c r="D55" s="151">
        <v>13037.077126418901</v>
      </c>
      <c r="E55" s="152">
        <v>18538.071</v>
      </c>
      <c r="F55" s="152">
        <v>13961.2765736</v>
      </c>
      <c r="G55" s="152">
        <v>6078.193415849998</v>
      </c>
      <c r="H55" s="152">
        <v>10511.775118190948</v>
      </c>
      <c r="I55" s="153">
        <f t="shared" si="2"/>
        <v>70.325963938852652</v>
      </c>
      <c r="J55" s="125"/>
      <c r="K55" s="125"/>
    </row>
    <row r="56" spans="2:20">
      <c r="B56" s="154" t="str">
        <f>IF(C56="E",YEAR(Dat_01!B$2),"")</f>
        <v/>
      </c>
      <c r="C56" s="155" t="s">
        <v>88</v>
      </c>
      <c r="D56" s="151">
        <v>13948.444329464</v>
      </c>
      <c r="E56" s="152">
        <v>18538.071</v>
      </c>
      <c r="F56" s="152">
        <v>14096.665781349997</v>
      </c>
      <c r="G56" s="152">
        <v>7320.4817357141919</v>
      </c>
      <c r="H56" s="152">
        <v>11066.351444386546</v>
      </c>
      <c r="I56" s="153">
        <f t="shared" si="2"/>
        <v>75.242156152406579</v>
      </c>
      <c r="J56" s="125"/>
      <c r="K56" s="125"/>
    </row>
    <row r="57" spans="2:20">
      <c r="B57" s="154" t="str">
        <f>IF(C57="E",YEAR(Dat_01!B$2),"")</f>
        <v/>
      </c>
      <c r="C57" s="155" t="s">
        <v>87</v>
      </c>
      <c r="D57" s="151">
        <v>14172.663355012501</v>
      </c>
      <c r="E57" s="152">
        <v>18538.071</v>
      </c>
      <c r="F57" s="152">
        <v>14273.023168700001</v>
      </c>
      <c r="G57" s="152">
        <v>7374.8342840723762</v>
      </c>
      <c r="H57" s="152">
        <v>11196.411789447282</v>
      </c>
      <c r="I57" s="153">
        <f t="shared" si="2"/>
        <v>76.451661853126467</v>
      </c>
      <c r="J57" s="125"/>
      <c r="K57" s="125"/>
    </row>
    <row r="58" spans="2:20">
      <c r="B58" s="154" t="str">
        <f>IF(C58="E",YEAR(Dat_01!B$2),"")</f>
        <v/>
      </c>
      <c r="C58" s="155" t="s">
        <v>89</v>
      </c>
      <c r="D58" s="151">
        <v>13422.185926005801</v>
      </c>
      <c r="E58" s="152">
        <v>18538.071</v>
      </c>
      <c r="F58" s="152">
        <v>14033.682326700004</v>
      </c>
      <c r="G58" s="152">
        <v>6824.7202014883251</v>
      </c>
      <c r="H58" s="152">
        <v>10706.264048059809</v>
      </c>
      <c r="I58" s="153">
        <f t="shared" si="2"/>
        <v>72.403358073263405</v>
      </c>
      <c r="J58" s="125"/>
      <c r="K58" s="125"/>
    </row>
    <row r="59" spans="2:20">
      <c r="B59" s="154" t="str">
        <f>IF(C59="E",YEAR(Dat_01!B$2),"")</f>
        <v/>
      </c>
      <c r="C59" s="155" t="s">
        <v>89</v>
      </c>
      <c r="D59" s="151">
        <v>11989.9537651518</v>
      </c>
      <c r="E59" s="152">
        <v>18538.071</v>
      </c>
      <c r="F59" s="152">
        <v>12637.876730299991</v>
      </c>
      <c r="G59" s="152">
        <v>5968.7575210041769</v>
      </c>
      <c r="H59" s="152">
        <v>9551.05530403394</v>
      </c>
      <c r="I59" s="153">
        <f t="shared" ref="I59" si="3">D59/E59*100</f>
        <v>64.677461668756152</v>
      </c>
      <c r="J59" s="125"/>
      <c r="K59" s="125"/>
    </row>
    <row r="60" spans="2:20">
      <c r="B60" s="154" t="str">
        <f>IF(C60="E",YEAR(Dat_01!B$2),"")</f>
        <v/>
      </c>
      <c r="C60" s="155" t="s">
        <v>88</v>
      </c>
      <c r="D60" s="151">
        <v>10414.1239856706</v>
      </c>
      <c r="E60" s="152">
        <v>18538.071</v>
      </c>
      <c r="F60" s="152">
        <v>11303.085258200004</v>
      </c>
      <c r="G60" s="152">
        <v>5213.6904483732833</v>
      </c>
      <c r="H60" s="152">
        <v>8444.0754629588773</v>
      </c>
      <c r="I60" s="153">
        <f t="shared" ref="I60" si="4">D60/E60*100</f>
        <v>56.176955982478439</v>
      </c>
      <c r="J60" s="125">
        <f>I60-I59</f>
        <v>-8.5005056862777124</v>
      </c>
      <c r="K60" s="125">
        <f>I60-I48</f>
        <v>16.974263293216545</v>
      </c>
    </row>
    <row r="61" spans="2:20">
      <c r="B61" s="154" t="str">
        <f>IF(C61="E",YEAR(Dat_01!B$2),"")</f>
        <v/>
      </c>
      <c r="C61" s="155" t="s">
        <v>90</v>
      </c>
      <c r="D61" s="151"/>
      <c r="E61" s="152">
        <v>18538.071</v>
      </c>
      <c r="F61" s="152">
        <v>10503.954605199997</v>
      </c>
      <c r="G61" s="152">
        <v>4801.527965628522</v>
      </c>
      <c r="H61" s="152">
        <v>7672.7940631912497</v>
      </c>
      <c r="I61" s="153"/>
      <c r="J61" s="125"/>
      <c r="K61" s="125"/>
    </row>
    <row r="62" spans="2:20">
      <c r="B62" s="154" t="str">
        <f>IF(C62="E",YEAR(Dat_01!B$2),"")</f>
        <v/>
      </c>
      <c r="C62" s="155" t="s">
        <v>91</v>
      </c>
      <c r="D62" s="151"/>
      <c r="E62" s="152">
        <v>18538.071</v>
      </c>
      <c r="F62" s="152">
        <v>10198.405590699997</v>
      </c>
      <c r="G62" s="152">
        <v>4538.6333860624027</v>
      </c>
      <c r="H62" s="152">
        <v>7534.5096632163304</v>
      </c>
      <c r="I62" s="153"/>
      <c r="J62" s="125"/>
      <c r="K62" s="125"/>
    </row>
    <row r="63" spans="2:20">
      <c r="B63" s="154" t="str">
        <f>IF(C63="E",YEAR(Dat_01!B$2),"")</f>
        <v/>
      </c>
      <c r="C63" s="155" t="s">
        <v>92</v>
      </c>
      <c r="D63" s="151"/>
      <c r="E63" s="152">
        <v>18538.071</v>
      </c>
      <c r="F63" s="152">
        <v>11298.787227399998</v>
      </c>
      <c r="G63" s="152">
        <v>4803.1739069499999</v>
      </c>
      <c r="H63" s="152">
        <v>7935.87371500469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93</v>
      </c>
      <c r="D64" s="151"/>
      <c r="E64" s="152">
        <v>18538.071</v>
      </c>
      <c r="F64" s="152">
        <v>13090.208641149995</v>
      </c>
      <c r="G64" s="152">
        <v>5281.5086990000018</v>
      </c>
      <c r="H64" s="152">
        <v>8466.130292548356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6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2024 por cuencas</v>
      </c>
      <c r="C67" s="237"/>
      <c r="D67" s="237"/>
      <c r="E67" s="237"/>
      <c r="F67" s="237"/>
      <c r="G67" s="115"/>
      <c r="H67" s="115"/>
    </row>
    <row r="68" spans="2:11">
      <c r="B68" s="116"/>
      <c r="C68" s="330" t="s">
        <v>53</v>
      </c>
      <c r="D68" s="330" t="s">
        <v>53</v>
      </c>
      <c r="E68" s="116"/>
      <c r="F68" s="330" t="s">
        <v>42</v>
      </c>
      <c r="G68" s="330"/>
      <c r="H68" s="330" t="s">
        <v>43</v>
      </c>
      <c r="I68" s="330"/>
      <c r="J68" s="330" t="s">
        <v>44</v>
      </c>
      <c r="K68" s="330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8">
        <v>5252.6595566666665</v>
      </c>
      <c r="F70" s="239">
        <f>G70/C70</f>
        <v>0.633844960250322</v>
      </c>
      <c r="G70" s="238">
        <v>1614.2877539748047</v>
      </c>
      <c r="H70" s="239">
        <f>I70/D70</f>
        <v>0.78162798300098635</v>
      </c>
      <c r="I70" s="121">
        <v>710.87189146780509</v>
      </c>
      <c r="J70" s="144">
        <f>K70/SUM(C70:D70)</f>
        <v>0.67273202032078572</v>
      </c>
      <c r="K70" s="121">
        <f t="shared" ref="K70:K75" si="5">SUM(G70,I70)</f>
        <v>2325.1596454426099</v>
      </c>
    </row>
    <row r="71" spans="2:11">
      <c r="B71" s="120" t="s">
        <v>47</v>
      </c>
      <c r="C71" s="121">
        <v>1681</v>
      </c>
      <c r="D71" s="121">
        <v>3120.6</v>
      </c>
      <c r="E71" s="238">
        <v>4077.7992333333332</v>
      </c>
      <c r="F71" s="239">
        <f>G71/C71</f>
        <v>0.54891626426789519</v>
      </c>
      <c r="G71" s="238">
        <v>922.72824023433179</v>
      </c>
      <c r="H71" s="239">
        <f t="shared" ref="H71:H75" si="6">I71/D71</f>
        <v>0.86209501426893198</v>
      </c>
      <c r="I71" s="121">
        <v>2690.2537015276289</v>
      </c>
      <c r="J71" s="144">
        <f t="shared" ref="J71:J75" si="7">K71/SUM(C71:D71)</f>
        <v>0.75245375328264752</v>
      </c>
      <c r="K71" s="121">
        <f t="shared" si="5"/>
        <v>3612.9819417619606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8">
        <v>3557.7104000000004</v>
      </c>
      <c r="F72" s="239">
        <f>G72/C72</f>
        <v>0.43923463931884588</v>
      </c>
      <c r="G72" s="238">
        <v>1065.1101792809736</v>
      </c>
      <c r="H72" s="239">
        <f t="shared" si="6"/>
        <v>0.46737477443055175</v>
      </c>
      <c r="I72" s="121">
        <v>1772.225320669525</v>
      </c>
      <c r="J72" s="144">
        <f t="shared" si="7"/>
        <v>0.45639843359005705</v>
      </c>
      <c r="K72" s="121">
        <f t="shared" si="5"/>
        <v>2837.3354999504986</v>
      </c>
    </row>
    <row r="73" spans="2:11">
      <c r="B73" s="120" t="s">
        <v>49</v>
      </c>
      <c r="C73" s="121"/>
      <c r="D73" s="121">
        <v>835.14400000000001</v>
      </c>
      <c r="E73" s="238">
        <v>195.78800000000001</v>
      </c>
      <c r="F73" s="239" t="s">
        <v>18</v>
      </c>
      <c r="G73" s="238" t="s">
        <v>18</v>
      </c>
      <c r="H73" s="239">
        <f t="shared" si="6"/>
        <v>0.29071150990031169</v>
      </c>
      <c r="I73" s="121">
        <v>242.78597322418591</v>
      </c>
      <c r="J73" s="144">
        <f t="shared" si="7"/>
        <v>0.29071150990031169</v>
      </c>
      <c r="K73" s="121">
        <f t="shared" si="5"/>
        <v>242.78597322418591</v>
      </c>
    </row>
    <row r="74" spans="2:11">
      <c r="B74" s="120" t="s">
        <v>50</v>
      </c>
      <c r="C74" s="121">
        <v>180.3</v>
      </c>
      <c r="D74" s="121">
        <v>669.1</v>
      </c>
      <c r="E74" s="238">
        <v>609.78800000000001</v>
      </c>
      <c r="F74" s="239">
        <f>G74/C74</f>
        <v>0.62316910622895594</v>
      </c>
      <c r="G74" s="238">
        <v>112.35738985308076</v>
      </c>
      <c r="H74" s="239">
        <f t="shared" si="6"/>
        <v>0.17188603813456679</v>
      </c>
      <c r="I74" s="121">
        <v>115.00894811583865</v>
      </c>
      <c r="J74" s="144">
        <f t="shared" si="7"/>
        <v>0.26767875908749633</v>
      </c>
      <c r="K74" s="121">
        <f t="shared" si="5"/>
        <v>227.36633796891942</v>
      </c>
    </row>
    <row r="75" spans="2:11">
      <c r="B75" s="120" t="s">
        <v>51</v>
      </c>
      <c r="C75" s="121">
        <v>2133.8380000000002</v>
      </c>
      <c r="D75" s="121">
        <v>245</v>
      </c>
      <c r="E75" s="238">
        <v>3402.1428400000004</v>
      </c>
      <c r="F75" s="239">
        <f>G75/C75</f>
        <v>0.50610709318652758</v>
      </c>
      <c r="G75" s="238">
        <v>1079.9505475109538</v>
      </c>
      <c r="H75" s="239">
        <f t="shared" si="6"/>
        <v>0.36140424412857003</v>
      </c>
      <c r="I75" s="121">
        <v>88.544039811499658</v>
      </c>
      <c r="J75" s="144">
        <f t="shared" si="7"/>
        <v>0.49120393541823926</v>
      </c>
      <c r="K75" s="121">
        <f t="shared" si="5"/>
        <v>1168.4945873224535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40">
        <f>G76/C76</f>
        <v>0.53468259255579831</v>
      </c>
      <c r="G76" s="122">
        <f>SUM(G70:G75)</f>
        <v>4794.4341108541448</v>
      </c>
      <c r="H76" s="240">
        <f>I76/D76</f>
        <v>0.58714629011898234</v>
      </c>
      <c r="I76" s="122">
        <f>SUM(I70:I75)</f>
        <v>5619.6898748164831</v>
      </c>
      <c r="J76" s="145">
        <f>ROUND(K76/SUM(C76:D76),4)</f>
        <v>0.56179999999999997</v>
      </c>
      <c r="K76" s="122">
        <f>SUM(K70:K75)</f>
        <v>10414.123985670629</v>
      </c>
    </row>
    <row r="79" spans="2:11">
      <c r="B79" s="104" t="str">
        <f>TEXT(CONCATENATE(TEXT(Dat_01!B2,"dd de mm de aaaa")),"@")</f>
        <v>31 312024 08 312024 2024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2024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topLeftCell="A133" workbookViewId="0">
      <selection activeCell="F155" sqref="F155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1" width="11.42578125" style="255"/>
    <col min="22" max="22" width="11.42578125" style="255" customWidth="1"/>
    <col min="23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54" t="s">
        <v>172</v>
      </c>
      <c r="D1" s="300" t="s">
        <v>228</v>
      </c>
    </row>
    <row r="2" spans="1:9">
      <c r="A2" s="255">
        <v>0</v>
      </c>
      <c r="B2" s="256">
        <v>44774</v>
      </c>
      <c r="C2" s="257">
        <v>120.07507200000001</v>
      </c>
      <c r="D2" s="258">
        <v>125.02633259856779</v>
      </c>
      <c r="E2" s="257">
        <f>IF(C2&gt;D2,D2,C2)</f>
        <v>120.07507200000001</v>
      </c>
      <c r="F2" s="260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44775</v>
      </c>
      <c r="C3" s="257">
        <v>96.893426000000005</v>
      </c>
      <c r="D3" s="258">
        <v>125.02633259856779</v>
      </c>
      <c r="E3" s="257">
        <f t="shared" ref="E3:E66" si="0">IF(C3&gt;D3,D3,C3)</f>
        <v>96.893426000000005</v>
      </c>
      <c r="F3" s="263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:H66" si="2">IF(DAY($B3)=15,TEXT(D3,"#,0"),"")</f>
        <v/>
      </c>
      <c r="I3" s="260"/>
    </row>
    <row r="4" spans="1:9">
      <c r="A4" s="255">
        <f t="shared" ref="A4:A67" si="3">+A3+1</f>
        <v>2</v>
      </c>
      <c r="B4" s="256">
        <v>44776</v>
      </c>
      <c r="C4" s="257">
        <v>122.67897000000001</v>
      </c>
      <c r="D4" s="258">
        <v>125.02633259856779</v>
      </c>
      <c r="E4" s="257">
        <f t="shared" si="0"/>
        <v>122.67897000000001</v>
      </c>
      <c r="F4" s="263"/>
      <c r="G4" s="190" t="str">
        <f t="shared" si="1"/>
        <v/>
      </c>
      <c r="H4" s="259" t="str">
        <f t="shared" si="2"/>
        <v/>
      </c>
      <c r="I4" s="260"/>
    </row>
    <row r="5" spans="1:9">
      <c r="A5" s="255">
        <f t="shared" si="3"/>
        <v>3</v>
      </c>
      <c r="B5" s="256">
        <v>44777</v>
      </c>
      <c r="C5" s="257">
        <v>168.59337699999998</v>
      </c>
      <c r="D5" s="258">
        <v>125.02633259856779</v>
      </c>
      <c r="E5" s="257">
        <f t="shared" si="0"/>
        <v>125.02633259856779</v>
      </c>
      <c r="F5" s="263"/>
      <c r="G5" s="190" t="str">
        <f t="shared" si="1"/>
        <v/>
      </c>
      <c r="H5" s="259" t="str">
        <f t="shared" si="2"/>
        <v/>
      </c>
      <c r="I5" s="260"/>
    </row>
    <row r="6" spans="1:9">
      <c r="A6" s="255">
        <f t="shared" si="3"/>
        <v>4</v>
      </c>
      <c r="B6" s="256">
        <v>44778</v>
      </c>
      <c r="C6" s="257">
        <v>207.469188</v>
      </c>
      <c r="D6" s="258">
        <v>125.02633259856779</v>
      </c>
      <c r="E6" s="257">
        <f t="shared" si="0"/>
        <v>125.02633259856779</v>
      </c>
      <c r="F6" s="263"/>
      <c r="G6" s="190" t="str">
        <f t="shared" si="1"/>
        <v/>
      </c>
      <c r="H6" s="259" t="str">
        <f t="shared" si="2"/>
        <v/>
      </c>
      <c r="I6" s="260"/>
    </row>
    <row r="7" spans="1:9">
      <c r="A7" s="255">
        <f t="shared" si="3"/>
        <v>5</v>
      </c>
      <c r="B7" s="256">
        <v>44779</v>
      </c>
      <c r="C7" s="257">
        <v>158.166349</v>
      </c>
      <c r="D7" s="258">
        <v>125.02633259856779</v>
      </c>
      <c r="E7" s="257">
        <f t="shared" si="0"/>
        <v>125.02633259856779</v>
      </c>
      <c r="F7" s="263"/>
      <c r="G7" s="190" t="str">
        <f t="shared" si="1"/>
        <v/>
      </c>
      <c r="H7" s="259" t="str">
        <f t="shared" si="2"/>
        <v/>
      </c>
      <c r="I7" s="260"/>
    </row>
    <row r="8" spans="1:9">
      <c r="A8" s="255">
        <f t="shared" si="3"/>
        <v>6</v>
      </c>
      <c r="B8" s="256">
        <v>44780</v>
      </c>
      <c r="C8" s="257">
        <v>125.172822</v>
      </c>
      <c r="D8" s="258">
        <v>125.02633259856779</v>
      </c>
      <c r="E8" s="257">
        <f t="shared" si="0"/>
        <v>125.02633259856779</v>
      </c>
      <c r="F8" s="263"/>
      <c r="G8" s="190" t="str">
        <f t="shared" si="1"/>
        <v/>
      </c>
      <c r="H8" s="259" t="str">
        <f t="shared" si="2"/>
        <v/>
      </c>
      <c r="I8" s="260"/>
    </row>
    <row r="9" spans="1:9">
      <c r="A9" s="255">
        <f t="shared" si="3"/>
        <v>7</v>
      </c>
      <c r="B9" s="256">
        <v>44781</v>
      </c>
      <c r="C9" s="257">
        <v>109.813095</v>
      </c>
      <c r="D9" s="258">
        <v>125.02633259856779</v>
      </c>
      <c r="E9" s="257">
        <f t="shared" si="0"/>
        <v>109.813095</v>
      </c>
      <c r="F9" s="263"/>
      <c r="G9" s="190" t="str">
        <f t="shared" si="1"/>
        <v/>
      </c>
      <c r="H9" s="259" t="str">
        <f t="shared" si="2"/>
        <v/>
      </c>
      <c r="I9" s="260"/>
    </row>
    <row r="10" spans="1:9">
      <c r="A10" s="255">
        <f t="shared" si="3"/>
        <v>8</v>
      </c>
      <c r="B10" s="256">
        <v>44782</v>
      </c>
      <c r="C10" s="257">
        <v>150.27550500000001</v>
      </c>
      <c r="D10" s="258">
        <v>125.02633259856779</v>
      </c>
      <c r="E10" s="257">
        <f t="shared" si="0"/>
        <v>125.02633259856779</v>
      </c>
      <c r="F10" s="263"/>
      <c r="G10" s="190" t="str">
        <f t="shared" si="1"/>
        <v/>
      </c>
      <c r="H10" s="259" t="str">
        <f t="shared" si="2"/>
        <v/>
      </c>
      <c r="I10" s="260"/>
    </row>
    <row r="11" spans="1:9">
      <c r="A11" s="255">
        <f t="shared" si="3"/>
        <v>9</v>
      </c>
      <c r="B11" s="256">
        <v>44783</v>
      </c>
      <c r="C11" s="257">
        <v>123.34950500000001</v>
      </c>
      <c r="D11" s="258">
        <v>125.02633259856779</v>
      </c>
      <c r="E11" s="257">
        <f t="shared" si="0"/>
        <v>123.34950500000001</v>
      </c>
      <c r="F11" s="263"/>
      <c r="G11" s="190" t="str">
        <f t="shared" si="1"/>
        <v/>
      </c>
      <c r="H11" s="259" t="str">
        <f t="shared" si="2"/>
        <v/>
      </c>
      <c r="I11" s="260"/>
    </row>
    <row r="12" spans="1:9">
      <c r="A12" s="255">
        <f t="shared" si="3"/>
        <v>10</v>
      </c>
      <c r="B12" s="256">
        <v>44784</v>
      </c>
      <c r="C12" s="257">
        <v>98.322434999999999</v>
      </c>
      <c r="D12" s="258">
        <v>125.02633259856779</v>
      </c>
      <c r="E12" s="257">
        <f t="shared" si="0"/>
        <v>98.322434999999999</v>
      </c>
      <c r="F12" s="263"/>
      <c r="G12" s="190" t="str">
        <f t="shared" si="1"/>
        <v/>
      </c>
      <c r="H12" s="259" t="str">
        <f t="shared" si="2"/>
        <v/>
      </c>
      <c r="I12" s="260"/>
    </row>
    <row r="13" spans="1:9">
      <c r="A13" s="255">
        <f t="shared" si="3"/>
        <v>11</v>
      </c>
      <c r="B13" s="256">
        <v>44785</v>
      </c>
      <c r="C13" s="257">
        <v>71.192278000000002</v>
      </c>
      <c r="D13" s="258">
        <v>125.02633259856779</v>
      </c>
      <c r="E13" s="257">
        <f t="shared" si="0"/>
        <v>71.192278000000002</v>
      </c>
      <c r="F13" s="263"/>
      <c r="G13" s="190" t="str">
        <f t="shared" si="1"/>
        <v/>
      </c>
      <c r="H13" s="259" t="str">
        <f t="shared" si="2"/>
        <v/>
      </c>
      <c r="I13" s="260"/>
    </row>
    <row r="14" spans="1:9">
      <c r="A14" s="255">
        <f t="shared" si="3"/>
        <v>12</v>
      </c>
      <c r="B14" s="256">
        <v>44786</v>
      </c>
      <c r="C14" s="257">
        <v>180.6354</v>
      </c>
      <c r="D14" s="258">
        <v>125.02633259856779</v>
      </c>
      <c r="E14" s="257">
        <f t="shared" si="0"/>
        <v>125.02633259856779</v>
      </c>
      <c r="F14" s="263"/>
      <c r="G14" s="190" t="str">
        <f t="shared" si="1"/>
        <v/>
      </c>
      <c r="H14" s="259" t="str">
        <f t="shared" si="2"/>
        <v/>
      </c>
      <c r="I14" s="260"/>
    </row>
    <row r="15" spans="1:9">
      <c r="A15" s="255">
        <f t="shared" si="3"/>
        <v>13</v>
      </c>
      <c r="B15" s="256">
        <v>44787</v>
      </c>
      <c r="C15" s="257">
        <v>145.161869</v>
      </c>
      <c r="D15" s="258">
        <v>125.02633259856779</v>
      </c>
      <c r="E15" s="257">
        <f t="shared" si="0"/>
        <v>125.02633259856779</v>
      </c>
      <c r="F15" s="263"/>
      <c r="G15" s="190" t="str">
        <f t="shared" si="1"/>
        <v/>
      </c>
      <c r="H15" s="259" t="str">
        <f t="shared" si="2"/>
        <v/>
      </c>
      <c r="I15" s="260"/>
    </row>
    <row r="16" spans="1:9">
      <c r="A16" s="255">
        <f t="shared" si="3"/>
        <v>14</v>
      </c>
      <c r="B16" s="256">
        <v>44788</v>
      </c>
      <c r="C16" s="257">
        <v>114.142624</v>
      </c>
      <c r="D16" s="258">
        <v>125.02633259856779</v>
      </c>
      <c r="E16" s="257">
        <f t="shared" si="0"/>
        <v>114.142624</v>
      </c>
      <c r="F16" s="263"/>
      <c r="G16" s="190" t="str">
        <f t="shared" si="1"/>
        <v>A</v>
      </c>
      <c r="H16" s="259" t="str">
        <f t="shared" si="2"/>
        <v>125,0</v>
      </c>
      <c r="I16" s="260"/>
    </row>
    <row r="17" spans="1:9">
      <c r="A17" s="255">
        <f t="shared" si="3"/>
        <v>15</v>
      </c>
      <c r="B17" s="256">
        <v>44789</v>
      </c>
      <c r="C17" s="257">
        <v>170.18326799999997</v>
      </c>
      <c r="D17" s="258">
        <v>125.02633259856779</v>
      </c>
      <c r="E17" s="257">
        <f t="shared" si="0"/>
        <v>125.02633259856779</v>
      </c>
      <c r="F17" s="263"/>
      <c r="G17" s="190" t="str">
        <f t="shared" si="1"/>
        <v/>
      </c>
      <c r="H17" s="259" t="str">
        <f t="shared" si="2"/>
        <v/>
      </c>
      <c r="I17" s="190"/>
    </row>
    <row r="18" spans="1:9">
      <c r="A18" s="255">
        <f t="shared" si="3"/>
        <v>16</v>
      </c>
      <c r="B18" s="256">
        <v>44790</v>
      </c>
      <c r="C18" s="257">
        <v>172.57474699999997</v>
      </c>
      <c r="D18" s="258">
        <v>125.02633259856779</v>
      </c>
      <c r="E18" s="257">
        <f t="shared" si="0"/>
        <v>125.02633259856779</v>
      </c>
      <c r="F18" s="263"/>
      <c r="G18" s="190" t="str">
        <f t="shared" si="1"/>
        <v/>
      </c>
      <c r="H18" s="259" t="str">
        <f t="shared" si="2"/>
        <v/>
      </c>
      <c r="I18" s="260"/>
    </row>
    <row r="19" spans="1:9">
      <c r="A19" s="255">
        <f t="shared" si="3"/>
        <v>17</v>
      </c>
      <c r="B19" s="256">
        <v>44791</v>
      </c>
      <c r="C19" s="257">
        <v>195.574613</v>
      </c>
      <c r="D19" s="258">
        <v>125.02633259856779</v>
      </c>
      <c r="E19" s="257">
        <f t="shared" si="0"/>
        <v>125.02633259856779</v>
      </c>
      <c r="F19" s="263"/>
      <c r="G19" s="190" t="str">
        <f t="shared" si="1"/>
        <v/>
      </c>
      <c r="H19" s="259" t="str">
        <f t="shared" si="2"/>
        <v/>
      </c>
      <c r="I19" s="260"/>
    </row>
    <row r="20" spans="1:9">
      <c r="A20" s="255">
        <f t="shared" si="3"/>
        <v>18</v>
      </c>
      <c r="B20" s="256">
        <v>44792</v>
      </c>
      <c r="C20" s="257">
        <v>147.96343400000001</v>
      </c>
      <c r="D20" s="258">
        <v>125.02633259856779</v>
      </c>
      <c r="E20" s="257">
        <f t="shared" si="0"/>
        <v>125.02633259856779</v>
      </c>
      <c r="F20" s="263"/>
      <c r="G20" s="190" t="str">
        <f t="shared" si="1"/>
        <v/>
      </c>
      <c r="H20" s="259" t="str">
        <f t="shared" si="2"/>
        <v/>
      </c>
      <c r="I20" s="260"/>
    </row>
    <row r="21" spans="1:9">
      <c r="A21" s="255">
        <f t="shared" si="3"/>
        <v>19</v>
      </c>
      <c r="B21" s="256">
        <v>44793</v>
      </c>
      <c r="C21" s="257">
        <v>81.896906000000001</v>
      </c>
      <c r="D21" s="258">
        <v>125.02633259856779</v>
      </c>
      <c r="E21" s="257">
        <f t="shared" si="0"/>
        <v>81.896906000000001</v>
      </c>
      <c r="F21" s="263"/>
      <c r="G21" s="190" t="str">
        <f t="shared" si="1"/>
        <v/>
      </c>
      <c r="H21" s="259" t="str">
        <f t="shared" si="2"/>
        <v/>
      </c>
      <c r="I21" s="260"/>
    </row>
    <row r="22" spans="1:9">
      <c r="A22" s="255">
        <f t="shared" si="3"/>
        <v>20</v>
      </c>
      <c r="B22" s="256">
        <v>44794</v>
      </c>
      <c r="C22" s="257">
        <v>118.67038099999999</v>
      </c>
      <c r="D22" s="258">
        <v>125.02633259856779</v>
      </c>
      <c r="E22" s="257">
        <f t="shared" si="0"/>
        <v>118.67038099999999</v>
      </c>
      <c r="F22" s="263"/>
      <c r="G22" s="190" t="str">
        <f t="shared" si="1"/>
        <v/>
      </c>
      <c r="H22" s="259" t="str">
        <f t="shared" si="2"/>
        <v/>
      </c>
      <c r="I22" s="260"/>
    </row>
    <row r="23" spans="1:9">
      <c r="A23" s="255">
        <f t="shared" si="3"/>
        <v>21</v>
      </c>
      <c r="B23" s="256">
        <v>44795</v>
      </c>
      <c r="C23" s="257">
        <v>181.24012999999999</v>
      </c>
      <c r="D23" s="258">
        <v>125.02633259856779</v>
      </c>
      <c r="E23" s="257">
        <f t="shared" si="0"/>
        <v>125.02633259856779</v>
      </c>
      <c r="F23" s="263"/>
      <c r="G23" s="190" t="str">
        <f t="shared" si="1"/>
        <v/>
      </c>
      <c r="H23" s="259" t="str">
        <f t="shared" si="2"/>
        <v/>
      </c>
      <c r="I23" s="260"/>
    </row>
    <row r="24" spans="1:9">
      <c r="A24" s="255">
        <f t="shared" si="3"/>
        <v>22</v>
      </c>
      <c r="B24" s="256">
        <v>44796</v>
      </c>
      <c r="C24" s="257">
        <v>120.39282799999999</v>
      </c>
      <c r="D24" s="258">
        <v>125.02633259856779</v>
      </c>
      <c r="E24" s="257">
        <f t="shared" si="0"/>
        <v>120.39282799999999</v>
      </c>
      <c r="F24" s="263"/>
      <c r="G24" s="190" t="str">
        <f t="shared" si="1"/>
        <v/>
      </c>
      <c r="H24" s="259" t="str">
        <f t="shared" si="2"/>
        <v/>
      </c>
      <c r="I24" s="260"/>
    </row>
    <row r="25" spans="1:9">
      <c r="A25" s="255">
        <f t="shared" si="3"/>
        <v>23</v>
      </c>
      <c r="B25" s="256">
        <v>44797</v>
      </c>
      <c r="C25" s="257">
        <v>96.681668000000002</v>
      </c>
      <c r="D25" s="258">
        <v>125.02633259856779</v>
      </c>
      <c r="E25" s="257">
        <f t="shared" si="0"/>
        <v>96.681668000000002</v>
      </c>
      <c r="F25" s="263"/>
      <c r="G25" s="190" t="str">
        <f t="shared" si="1"/>
        <v/>
      </c>
      <c r="H25" s="259" t="str">
        <f t="shared" si="2"/>
        <v/>
      </c>
      <c r="I25" s="260"/>
    </row>
    <row r="26" spans="1:9">
      <c r="A26" s="255">
        <f t="shared" si="3"/>
        <v>24</v>
      </c>
      <c r="B26" s="256">
        <v>44798</v>
      </c>
      <c r="C26" s="257">
        <v>138.73874899999998</v>
      </c>
      <c r="D26" s="258">
        <v>125.02633259856779</v>
      </c>
      <c r="E26" s="257">
        <f t="shared" si="0"/>
        <v>125.02633259856779</v>
      </c>
      <c r="F26" s="263"/>
      <c r="G26" s="190" t="str">
        <f t="shared" si="1"/>
        <v/>
      </c>
      <c r="H26" s="259" t="str">
        <f t="shared" si="2"/>
        <v/>
      </c>
      <c r="I26" s="260"/>
    </row>
    <row r="27" spans="1:9">
      <c r="A27" s="255">
        <f t="shared" si="3"/>
        <v>25</v>
      </c>
      <c r="B27" s="256">
        <v>44799</v>
      </c>
      <c r="C27" s="257">
        <v>190.45575999999997</v>
      </c>
      <c r="D27" s="258">
        <v>125.02633259856779</v>
      </c>
      <c r="E27" s="257">
        <f t="shared" si="0"/>
        <v>125.02633259856779</v>
      </c>
      <c r="F27" s="263"/>
      <c r="G27" s="190" t="str">
        <f t="shared" si="1"/>
        <v/>
      </c>
      <c r="H27" s="259" t="str">
        <f t="shared" si="2"/>
        <v/>
      </c>
      <c r="I27" s="260"/>
    </row>
    <row r="28" spans="1:9">
      <c r="A28" s="255">
        <f t="shared" si="3"/>
        <v>26</v>
      </c>
      <c r="B28" s="256">
        <v>44800</v>
      </c>
      <c r="C28" s="257">
        <v>101.60244</v>
      </c>
      <c r="D28" s="258">
        <v>125.02633259856779</v>
      </c>
      <c r="E28" s="257">
        <f t="shared" si="0"/>
        <v>101.60244</v>
      </c>
      <c r="F28" s="263"/>
      <c r="G28" s="190" t="str">
        <f t="shared" si="1"/>
        <v/>
      </c>
      <c r="H28" s="259" t="str">
        <f t="shared" si="2"/>
        <v/>
      </c>
      <c r="I28" s="260"/>
    </row>
    <row r="29" spans="1:9">
      <c r="A29" s="255">
        <f t="shared" si="3"/>
        <v>27</v>
      </c>
      <c r="B29" s="256">
        <v>44801</v>
      </c>
      <c r="C29" s="257">
        <v>106.690758</v>
      </c>
      <c r="D29" s="258">
        <v>125.02633259856779</v>
      </c>
      <c r="E29" s="257">
        <f t="shared" si="0"/>
        <v>106.690758</v>
      </c>
      <c r="F29" s="263"/>
      <c r="G29" s="190" t="str">
        <f t="shared" si="1"/>
        <v/>
      </c>
      <c r="H29" s="259" t="str">
        <f t="shared" si="2"/>
        <v/>
      </c>
      <c r="I29" s="260"/>
    </row>
    <row r="30" spans="1:9">
      <c r="A30" s="255">
        <f t="shared" si="3"/>
        <v>28</v>
      </c>
      <c r="B30" s="256">
        <v>44802</v>
      </c>
      <c r="C30" s="257">
        <v>132.67882399999999</v>
      </c>
      <c r="D30" s="258">
        <v>125.02633259856779</v>
      </c>
      <c r="E30" s="257">
        <f t="shared" si="0"/>
        <v>125.02633259856779</v>
      </c>
      <c r="F30" s="263"/>
      <c r="G30" s="190" t="str">
        <f t="shared" si="1"/>
        <v/>
      </c>
      <c r="H30" s="259" t="str">
        <f t="shared" si="2"/>
        <v/>
      </c>
      <c r="I30" s="260"/>
    </row>
    <row r="31" spans="1:9">
      <c r="A31" s="255">
        <f t="shared" si="3"/>
        <v>29</v>
      </c>
      <c r="B31" s="256">
        <v>44803</v>
      </c>
      <c r="C31" s="257">
        <v>57.546745999999999</v>
      </c>
      <c r="D31" s="258">
        <v>125.02633259856779</v>
      </c>
      <c r="E31" s="257">
        <f t="shared" si="0"/>
        <v>57.546745999999999</v>
      </c>
      <c r="F31" s="263"/>
      <c r="G31" s="190" t="str">
        <f t="shared" si="1"/>
        <v/>
      </c>
      <c r="H31" s="259" t="str">
        <f t="shared" si="2"/>
        <v/>
      </c>
      <c r="I31" s="260"/>
    </row>
    <row r="32" spans="1:9">
      <c r="A32" s="255">
        <f t="shared" si="3"/>
        <v>30</v>
      </c>
      <c r="B32" s="256">
        <v>44804</v>
      </c>
      <c r="C32" s="257">
        <v>93.822602000000003</v>
      </c>
      <c r="D32" s="258">
        <v>125.02633259856779</v>
      </c>
      <c r="E32" s="257">
        <f t="shared" si="0"/>
        <v>93.822602000000003</v>
      </c>
      <c r="F32" s="263"/>
      <c r="G32" s="190" t="str">
        <f t="shared" si="1"/>
        <v/>
      </c>
      <c r="H32" s="259" t="str">
        <f t="shared" si="2"/>
        <v/>
      </c>
      <c r="I32" s="260"/>
    </row>
    <row r="33" spans="1:9">
      <c r="A33" s="255">
        <f t="shared" si="3"/>
        <v>31</v>
      </c>
      <c r="B33" s="256">
        <v>44805</v>
      </c>
      <c r="C33" s="257">
        <v>59.959332000000003</v>
      </c>
      <c r="D33" s="258">
        <v>123.10256598142685</v>
      </c>
      <c r="E33" s="257">
        <f t="shared" si="0"/>
        <v>59.959332000000003</v>
      </c>
      <c r="F33" s="260"/>
      <c r="G33" s="190" t="str">
        <f t="shared" si="1"/>
        <v/>
      </c>
      <c r="H33" s="259" t="str">
        <f t="shared" si="2"/>
        <v/>
      </c>
      <c r="I33" s="260"/>
    </row>
    <row r="34" spans="1:9">
      <c r="A34" s="255">
        <f t="shared" si="3"/>
        <v>32</v>
      </c>
      <c r="B34" s="256">
        <v>44806</v>
      </c>
      <c r="C34" s="257">
        <v>100.20235699999999</v>
      </c>
      <c r="D34" s="258">
        <v>123.10256598142685</v>
      </c>
      <c r="E34" s="257">
        <f t="shared" si="0"/>
        <v>100.20235699999999</v>
      </c>
      <c r="F34" s="263"/>
      <c r="G34" s="190" t="str">
        <f t="shared" si="1"/>
        <v/>
      </c>
      <c r="H34" s="259" t="str">
        <f t="shared" si="2"/>
        <v/>
      </c>
      <c r="I34" s="260"/>
    </row>
    <row r="35" spans="1:9">
      <c r="A35" s="255">
        <f t="shared" si="3"/>
        <v>33</v>
      </c>
      <c r="B35" s="256">
        <v>44807</v>
      </c>
      <c r="C35" s="257">
        <v>108.900893</v>
      </c>
      <c r="D35" s="258">
        <v>123.10256598142685</v>
      </c>
      <c r="E35" s="257">
        <f t="shared" si="0"/>
        <v>108.900893</v>
      </c>
      <c r="F35" s="263"/>
      <c r="G35" s="190" t="str">
        <f t="shared" si="1"/>
        <v/>
      </c>
      <c r="H35" s="259" t="str">
        <f t="shared" si="2"/>
        <v/>
      </c>
      <c r="I35" s="260"/>
    </row>
    <row r="36" spans="1:9">
      <c r="A36" s="255">
        <f t="shared" si="3"/>
        <v>34</v>
      </c>
      <c r="B36" s="256">
        <v>44808</v>
      </c>
      <c r="C36" s="257">
        <v>142.50523999999999</v>
      </c>
      <c r="D36" s="258">
        <v>123.10256598142685</v>
      </c>
      <c r="E36" s="257">
        <f t="shared" si="0"/>
        <v>123.10256598142685</v>
      </c>
      <c r="F36" s="263"/>
      <c r="G36" s="190" t="str">
        <f t="shared" si="1"/>
        <v/>
      </c>
      <c r="H36" s="259" t="str">
        <f t="shared" si="2"/>
        <v/>
      </c>
      <c r="I36" s="260"/>
    </row>
    <row r="37" spans="1:9">
      <c r="A37" s="255">
        <f t="shared" si="3"/>
        <v>35</v>
      </c>
      <c r="B37" s="256">
        <v>44809</v>
      </c>
      <c r="C37" s="257">
        <v>157.98863299999999</v>
      </c>
      <c r="D37" s="258">
        <v>123.10256598142685</v>
      </c>
      <c r="E37" s="257">
        <f t="shared" si="0"/>
        <v>123.10256598142685</v>
      </c>
      <c r="F37" s="263"/>
      <c r="G37" s="190" t="str">
        <f t="shared" si="1"/>
        <v/>
      </c>
      <c r="H37" s="259" t="str">
        <f t="shared" si="2"/>
        <v/>
      </c>
      <c r="I37" s="260"/>
    </row>
    <row r="38" spans="1:9">
      <c r="A38" s="255">
        <f t="shared" si="3"/>
        <v>36</v>
      </c>
      <c r="B38" s="256">
        <v>44810</v>
      </c>
      <c r="C38" s="257">
        <v>156.75575499999999</v>
      </c>
      <c r="D38" s="258">
        <v>123.10256598142685</v>
      </c>
      <c r="E38" s="257">
        <f t="shared" si="0"/>
        <v>123.10256598142685</v>
      </c>
      <c r="F38" s="263"/>
      <c r="G38" s="190" t="str">
        <f t="shared" si="1"/>
        <v/>
      </c>
      <c r="H38" s="259" t="str">
        <f t="shared" si="2"/>
        <v/>
      </c>
      <c r="I38" s="260"/>
    </row>
    <row r="39" spans="1:9">
      <c r="A39" s="255">
        <f t="shared" si="3"/>
        <v>37</v>
      </c>
      <c r="B39" s="256">
        <v>44811</v>
      </c>
      <c r="C39" s="257">
        <v>140.82068100000001</v>
      </c>
      <c r="D39" s="258">
        <v>123.10256598142685</v>
      </c>
      <c r="E39" s="257">
        <f t="shared" si="0"/>
        <v>123.10256598142685</v>
      </c>
      <c r="F39" s="263"/>
      <c r="G39" s="190" t="str">
        <f t="shared" si="1"/>
        <v/>
      </c>
      <c r="H39" s="259" t="str">
        <f t="shared" si="2"/>
        <v/>
      </c>
      <c r="I39" s="260"/>
    </row>
    <row r="40" spans="1:9">
      <c r="A40" s="255">
        <f t="shared" si="3"/>
        <v>38</v>
      </c>
      <c r="B40" s="256">
        <v>44812</v>
      </c>
      <c r="C40" s="257">
        <v>82.52366099999999</v>
      </c>
      <c r="D40" s="258">
        <v>123.10256598142685</v>
      </c>
      <c r="E40" s="257">
        <f t="shared" si="0"/>
        <v>82.52366099999999</v>
      </c>
      <c r="F40" s="263"/>
      <c r="G40" s="190" t="str">
        <f t="shared" si="1"/>
        <v/>
      </c>
      <c r="H40" s="259" t="str">
        <f t="shared" si="2"/>
        <v/>
      </c>
      <c r="I40" s="260"/>
    </row>
    <row r="41" spans="1:9">
      <c r="A41" s="255">
        <f t="shared" si="3"/>
        <v>39</v>
      </c>
      <c r="B41" s="256">
        <v>44813</v>
      </c>
      <c r="C41" s="257">
        <v>61.911677000000005</v>
      </c>
      <c r="D41" s="258">
        <v>123.10256598142685</v>
      </c>
      <c r="E41" s="257">
        <f t="shared" si="0"/>
        <v>61.911677000000005</v>
      </c>
      <c r="F41" s="263"/>
      <c r="G41" s="190" t="str">
        <f t="shared" si="1"/>
        <v/>
      </c>
      <c r="H41" s="259" t="str">
        <f t="shared" si="2"/>
        <v/>
      </c>
      <c r="I41" s="260"/>
    </row>
    <row r="42" spans="1:9">
      <c r="A42" s="255">
        <f t="shared" si="3"/>
        <v>40</v>
      </c>
      <c r="B42" s="256">
        <v>44814</v>
      </c>
      <c r="C42" s="257">
        <v>41.058446000000004</v>
      </c>
      <c r="D42" s="258">
        <v>123.10256598142685</v>
      </c>
      <c r="E42" s="257">
        <f t="shared" si="0"/>
        <v>41.058446000000004</v>
      </c>
      <c r="F42" s="263"/>
      <c r="G42" s="190" t="str">
        <f t="shared" si="1"/>
        <v/>
      </c>
      <c r="H42" s="259" t="str">
        <f t="shared" si="2"/>
        <v/>
      </c>
      <c r="I42" s="260"/>
    </row>
    <row r="43" spans="1:9">
      <c r="A43" s="255">
        <f t="shared" si="3"/>
        <v>41</v>
      </c>
      <c r="B43" s="256">
        <v>44815</v>
      </c>
      <c r="C43" s="257">
        <v>103.561556</v>
      </c>
      <c r="D43" s="258">
        <v>123.10256598142685</v>
      </c>
      <c r="E43" s="257">
        <f t="shared" si="0"/>
        <v>103.561556</v>
      </c>
      <c r="F43" s="263"/>
      <c r="G43" s="190" t="str">
        <f t="shared" si="1"/>
        <v/>
      </c>
      <c r="H43" s="259" t="str">
        <f t="shared" si="2"/>
        <v/>
      </c>
      <c r="I43" s="260"/>
    </row>
    <row r="44" spans="1:9">
      <c r="A44" s="255">
        <f t="shared" si="3"/>
        <v>42</v>
      </c>
      <c r="B44" s="256">
        <v>44816</v>
      </c>
      <c r="C44" s="257">
        <v>194.29662999999999</v>
      </c>
      <c r="D44" s="258">
        <v>123.10256598142685</v>
      </c>
      <c r="E44" s="257">
        <f t="shared" si="0"/>
        <v>123.10256598142685</v>
      </c>
      <c r="F44" s="263"/>
      <c r="G44" s="190" t="str">
        <f t="shared" si="1"/>
        <v/>
      </c>
      <c r="H44" s="259" t="str">
        <f t="shared" si="2"/>
        <v/>
      </c>
      <c r="I44" s="260"/>
    </row>
    <row r="45" spans="1:9">
      <c r="A45" s="255">
        <f t="shared" si="3"/>
        <v>43</v>
      </c>
      <c r="B45" s="256">
        <v>44817</v>
      </c>
      <c r="C45" s="257">
        <v>262.28320299999996</v>
      </c>
      <c r="D45" s="258">
        <v>123.10256598142685</v>
      </c>
      <c r="E45" s="257">
        <f t="shared" si="0"/>
        <v>123.10256598142685</v>
      </c>
      <c r="F45" s="263"/>
      <c r="G45" s="190" t="str">
        <f t="shared" si="1"/>
        <v/>
      </c>
      <c r="H45" s="259" t="str">
        <f t="shared" si="2"/>
        <v/>
      </c>
      <c r="I45" s="260"/>
    </row>
    <row r="46" spans="1:9">
      <c r="A46" s="255">
        <f t="shared" si="3"/>
        <v>44</v>
      </c>
      <c r="B46" s="256">
        <v>44818</v>
      </c>
      <c r="C46" s="257">
        <v>135.936116</v>
      </c>
      <c r="D46" s="258">
        <v>123.10256598142685</v>
      </c>
      <c r="E46" s="257">
        <f t="shared" si="0"/>
        <v>123.10256598142685</v>
      </c>
      <c r="F46" s="263"/>
      <c r="G46" s="190" t="str">
        <f t="shared" si="1"/>
        <v/>
      </c>
      <c r="H46" s="259" t="str">
        <f t="shared" si="2"/>
        <v/>
      </c>
      <c r="I46" s="260"/>
    </row>
    <row r="47" spans="1:9">
      <c r="A47" s="255">
        <f t="shared" si="3"/>
        <v>45</v>
      </c>
      <c r="B47" s="256">
        <v>44819</v>
      </c>
      <c r="C47" s="257">
        <v>55.414898999999998</v>
      </c>
      <c r="D47" s="258">
        <v>123.10256598142685</v>
      </c>
      <c r="E47" s="257">
        <f t="shared" si="0"/>
        <v>55.414898999999998</v>
      </c>
      <c r="F47" s="263"/>
      <c r="G47" s="190" t="str">
        <f t="shared" si="1"/>
        <v>S</v>
      </c>
      <c r="H47" s="259" t="str">
        <f t="shared" si="2"/>
        <v>123,1</v>
      </c>
      <c r="I47" s="260"/>
    </row>
    <row r="48" spans="1:9">
      <c r="A48" s="255">
        <f t="shared" si="3"/>
        <v>46</v>
      </c>
      <c r="B48" s="256">
        <v>44820</v>
      </c>
      <c r="C48" s="257">
        <v>152.486412</v>
      </c>
      <c r="D48" s="258">
        <v>123.10256598142685</v>
      </c>
      <c r="E48" s="257">
        <f t="shared" si="0"/>
        <v>123.10256598142685</v>
      </c>
      <c r="F48" s="263"/>
      <c r="G48" s="190" t="str">
        <f t="shared" si="1"/>
        <v/>
      </c>
      <c r="H48" s="259" t="str">
        <f t="shared" si="2"/>
        <v/>
      </c>
      <c r="I48" s="260"/>
    </row>
    <row r="49" spans="1:9">
      <c r="A49" s="255">
        <f t="shared" si="3"/>
        <v>47</v>
      </c>
      <c r="B49" s="256">
        <v>44821</v>
      </c>
      <c r="C49" s="257">
        <v>180.35288500000001</v>
      </c>
      <c r="D49" s="258">
        <v>123.10256598142685</v>
      </c>
      <c r="E49" s="257">
        <f t="shared" si="0"/>
        <v>123.10256598142685</v>
      </c>
      <c r="F49" s="263"/>
      <c r="G49" s="190" t="str">
        <f t="shared" si="1"/>
        <v/>
      </c>
      <c r="H49" s="259" t="str">
        <f t="shared" si="2"/>
        <v/>
      </c>
      <c r="I49" s="260"/>
    </row>
    <row r="50" spans="1:9">
      <c r="A50" s="255">
        <f t="shared" si="3"/>
        <v>48</v>
      </c>
      <c r="B50" s="256">
        <v>44822</v>
      </c>
      <c r="C50" s="257">
        <v>119.394966</v>
      </c>
      <c r="D50" s="258">
        <v>123.10256598142685</v>
      </c>
      <c r="E50" s="257">
        <f t="shared" si="0"/>
        <v>119.394966</v>
      </c>
      <c r="F50" s="263"/>
      <c r="G50" s="190" t="str">
        <f t="shared" si="1"/>
        <v/>
      </c>
      <c r="H50" s="259" t="str">
        <f t="shared" si="2"/>
        <v/>
      </c>
      <c r="I50" s="260"/>
    </row>
    <row r="51" spans="1:9">
      <c r="A51" s="255">
        <f t="shared" si="3"/>
        <v>49</v>
      </c>
      <c r="B51" s="256">
        <v>44823</v>
      </c>
      <c r="C51" s="257">
        <v>80.285039999999995</v>
      </c>
      <c r="D51" s="258">
        <v>123.10256598142685</v>
      </c>
      <c r="E51" s="257">
        <f t="shared" si="0"/>
        <v>80.285039999999995</v>
      </c>
      <c r="F51" s="263"/>
      <c r="G51" s="190" t="str">
        <f t="shared" si="1"/>
        <v/>
      </c>
      <c r="H51" s="259" t="str">
        <f t="shared" si="2"/>
        <v/>
      </c>
      <c r="I51" s="260"/>
    </row>
    <row r="52" spans="1:9">
      <c r="A52" s="255">
        <f t="shared" si="3"/>
        <v>50</v>
      </c>
      <c r="B52" s="256">
        <v>44824</v>
      </c>
      <c r="C52" s="257">
        <v>100.68550399999999</v>
      </c>
      <c r="D52" s="258">
        <v>123.10256598142685</v>
      </c>
      <c r="E52" s="257">
        <f t="shared" si="0"/>
        <v>100.68550399999999</v>
      </c>
      <c r="F52" s="263"/>
      <c r="G52" s="190" t="str">
        <f t="shared" si="1"/>
        <v/>
      </c>
      <c r="H52" s="259" t="str">
        <f t="shared" si="2"/>
        <v/>
      </c>
      <c r="I52" s="260"/>
    </row>
    <row r="53" spans="1:9">
      <c r="A53" s="255">
        <f t="shared" si="3"/>
        <v>51</v>
      </c>
      <c r="B53" s="256">
        <v>44825</v>
      </c>
      <c r="C53" s="257">
        <v>99.861918000000003</v>
      </c>
      <c r="D53" s="258">
        <v>123.10256598142685</v>
      </c>
      <c r="E53" s="257">
        <f t="shared" si="0"/>
        <v>99.861918000000003</v>
      </c>
      <c r="F53" s="263"/>
      <c r="G53" s="190" t="str">
        <f t="shared" si="1"/>
        <v/>
      </c>
      <c r="H53" s="259" t="str">
        <f t="shared" si="2"/>
        <v/>
      </c>
      <c r="I53" s="260"/>
    </row>
    <row r="54" spans="1:9">
      <c r="A54" s="255">
        <f t="shared" si="3"/>
        <v>52</v>
      </c>
      <c r="B54" s="256">
        <v>44826</v>
      </c>
      <c r="C54" s="257">
        <v>46.921576000000002</v>
      </c>
      <c r="D54" s="258">
        <v>123.10256598142685</v>
      </c>
      <c r="E54" s="257">
        <f t="shared" si="0"/>
        <v>46.921576000000002</v>
      </c>
      <c r="F54" s="263"/>
      <c r="G54" s="190" t="str">
        <f t="shared" si="1"/>
        <v/>
      </c>
      <c r="H54" s="259" t="str">
        <f t="shared" si="2"/>
        <v/>
      </c>
      <c r="I54" s="260"/>
    </row>
    <row r="55" spans="1:9">
      <c r="A55" s="255">
        <f t="shared" si="3"/>
        <v>53</v>
      </c>
      <c r="B55" s="256">
        <v>44827</v>
      </c>
      <c r="C55" s="257">
        <v>84.22133500000001</v>
      </c>
      <c r="D55" s="258">
        <v>123.10256598142685</v>
      </c>
      <c r="E55" s="257">
        <f t="shared" si="0"/>
        <v>84.22133500000001</v>
      </c>
      <c r="F55" s="263"/>
      <c r="G55" s="190" t="str">
        <f t="shared" si="1"/>
        <v/>
      </c>
      <c r="H55" s="259" t="str">
        <f t="shared" si="2"/>
        <v/>
      </c>
      <c r="I55" s="260"/>
    </row>
    <row r="56" spans="1:9">
      <c r="A56" s="255">
        <f t="shared" si="3"/>
        <v>54</v>
      </c>
      <c r="B56" s="256">
        <v>44828</v>
      </c>
      <c r="C56" s="257">
        <v>166.85348099999999</v>
      </c>
      <c r="D56" s="258">
        <v>123.10256598142685</v>
      </c>
      <c r="E56" s="257">
        <f t="shared" si="0"/>
        <v>123.10256598142685</v>
      </c>
      <c r="F56" s="263"/>
      <c r="G56" s="190" t="str">
        <f t="shared" si="1"/>
        <v/>
      </c>
      <c r="H56" s="259" t="str">
        <f t="shared" si="2"/>
        <v/>
      </c>
      <c r="I56" s="260"/>
    </row>
    <row r="57" spans="1:9">
      <c r="A57" s="255">
        <f t="shared" si="3"/>
        <v>55</v>
      </c>
      <c r="B57" s="256">
        <v>44829</v>
      </c>
      <c r="C57" s="257">
        <v>171.75555800000001</v>
      </c>
      <c r="D57" s="258">
        <v>123.10256598142685</v>
      </c>
      <c r="E57" s="257">
        <f t="shared" si="0"/>
        <v>123.10256598142685</v>
      </c>
      <c r="F57" s="263"/>
      <c r="G57" s="190" t="str">
        <f t="shared" si="1"/>
        <v/>
      </c>
      <c r="H57" s="259" t="str">
        <f t="shared" si="2"/>
        <v/>
      </c>
      <c r="I57" s="260"/>
    </row>
    <row r="58" spans="1:9">
      <c r="A58" s="255">
        <f t="shared" si="3"/>
        <v>56</v>
      </c>
      <c r="B58" s="256">
        <v>44830</v>
      </c>
      <c r="C58" s="257">
        <v>157.936419</v>
      </c>
      <c r="D58" s="258">
        <v>123.10256598142685</v>
      </c>
      <c r="E58" s="257">
        <f t="shared" si="0"/>
        <v>123.10256598142685</v>
      </c>
      <c r="F58" s="263"/>
      <c r="G58" s="190" t="str">
        <f t="shared" si="1"/>
        <v/>
      </c>
      <c r="H58" s="259" t="str">
        <f t="shared" si="2"/>
        <v/>
      </c>
      <c r="I58" s="260"/>
    </row>
    <row r="59" spans="1:9">
      <c r="A59" s="255">
        <f t="shared" si="3"/>
        <v>57</v>
      </c>
      <c r="B59" s="256">
        <v>44831</v>
      </c>
      <c r="C59" s="257">
        <v>218.10363999999998</v>
      </c>
      <c r="D59" s="258">
        <v>123.10256598142685</v>
      </c>
      <c r="E59" s="257">
        <f t="shared" si="0"/>
        <v>123.10256598142685</v>
      </c>
      <c r="F59" s="263"/>
      <c r="G59" s="190" t="str">
        <f t="shared" si="1"/>
        <v/>
      </c>
      <c r="H59" s="259" t="str">
        <f t="shared" si="2"/>
        <v/>
      </c>
      <c r="I59" s="260"/>
    </row>
    <row r="60" spans="1:9">
      <c r="A60" s="255">
        <f t="shared" si="3"/>
        <v>58</v>
      </c>
      <c r="B60" s="256">
        <v>44832</v>
      </c>
      <c r="C60" s="257">
        <v>240.320943</v>
      </c>
      <c r="D60" s="258">
        <v>123.10256598142685</v>
      </c>
      <c r="E60" s="257">
        <f t="shared" si="0"/>
        <v>123.10256598142685</v>
      </c>
      <c r="F60" s="263"/>
      <c r="G60" s="190" t="str">
        <f t="shared" si="1"/>
        <v/>
      </c>
      <c r="H60" s="259" t="str">
        <f t="shared" si="2"/>
        <v/>
      </c>
      <c r="I60" s="260"/>
    </row>
    <row r="61" spans="1:9">
      <c r="A61" s="255">
        <f t="shared" si="3"/>
        <v>59</v>
      </c>
      <c r="B61" s="256">
        <v>44833</v>
      </c>
      <c r="C61" s="257">
        <v>260.021432</v>
      </c>
      <c r="D61" s="258">
        <v>123.10256598142685</v>
      </c>
      <c r="E61" s="257">
        <f t="shared" si="0"/>
        <v>123.10256598142685</v>
      </c>
      <c r="F61" s="263"/>
      <c r="G61" s="190" t="str">
        <f t="shared" si="1"/>
        <v/>
      </c>
      <c r="H61" s="259" t="str">
        <f t="shared" si="2"/>
        <v/>
      </c>
      <c r="I61" s="260"/>
    </row>
    <row r="62" spans="1:9">
      <c r="A62" s="255">
        <f t="shared" si="3"/>
        <v>60</v>
      </c>
      <c r="B62" s="256">
        <v>44834</v>
      </c>
      <c r="C62" s="257">
        <v>206.75080700000001</v>
      </c>
      <c r="D62" s="258">
        <v>123.10256598142685</v>
      </c>
      <c r="E62" s="257">
        <f t="shared" si="0"/>
        <v>123.10256598142685</v>
      </c>
      <c r="F62" s="263"/>
      <c r="G62" s="190" t="str">
        <f t="shared" si="1"/>
        <v/>
      </c>
      <c r="H62" s="259" t="str">
        <f t="shared" si="2"/>
        <v/>
      </c>
      <c r="I62" s="260"/>
    </row>
    <row r="63" spans="1:9">
      <c r="A63" s="255">
        <f t="shared" si="3"/>
        <v>61</v>
      </c>
      <c r="B63" s="256">
        <v>44835</v>
      </c>
      <c r="C63" s="257">
        <v>68.157316000000009</v>
      </c>
      <c r="D63" s="258">
        <v>143.64555132952211</v>
      </c>
      <c r="E63" s="257">
        <f t="shared" si="0"/>
        <v>68.157316000000009</v>
      </c>
      <c r="F63" s="260"/>
      <c r="G63" s="190" t="str">
        <f t="shared" si="1"/>
        <v/>
      </c>
      <c r="H63" s="259" t="str">
        <f t="shared" si="2"/>
        <v/>
      </c>
      <c r="I63" s="260"/>
    </row>
    <row r="64" spans="1:9">
      <c r="A64" s="255">
        <f t="shared" si="3"/>
        <v>62</v>
      </c>
      <c r="B64" s="256">
        <v>44836</v>
      </c>
      <c r="C64" s="257">
        <v>84.822161999999992</v>
      </c>
      <c r="D64" s="258">
        <v>143.64555132952211</v>
      </c>
      <c r="E64" s="257">
        <f t="shared" si="0"/>
        <v>84.822161999999992</v>
      </c>
      <c r="F64" s="263"/>
      <c r="G64" s="190" t="str">
        <f t="shared" si="1"/>
        <v/>
      </c>
      <c r="H64" s="259" t="str">
        <f t="shared" si="2"/>
        <v/>
      </c>
      <c r="I64" s="260"/>
    </row>
    <row r="65" spans="1:9">
      <c r="A65" s="255">
        <f t="shared" si="3"/>
        <v>63</v>
      </c>
      <c r="B65" s="256">
        <v>44837</v>
      </c>
      <c r="C65" s="257">
        <v>42.348008</v>
      </c>
      <c r="D65" s="258">
        <v>143.64555132952211</v>
      </c>
      <c r="E65" s="257">
        <f t="shared" si="0"/>
        <v>42.348008</v>
      </c>
      <c r="F65" s="263"/>
      <c r="G65" s="190" t="str">
        <f t="shared" si="1"/>
        <v/>
      </c>
      <c r="H65" s="259" t="str">
        <f t="shared" si="2"/>
        <v/>
      </c>
      <c r="I65" s="260"/>
    </row>
    <row r="66" spans="1:9">
      <c r="A66" s="255">
        <f t="shared" si="3"/>
        <v>64</v>
      </c>
      <c r="B66" s="256">
        <v>44838</v>
      </c>
      <c r="C66" s="257">
        <v>45.256483000000003</v>
      </c>
      <c r="D66" s="258">
        <v>143.64555132952211</v>
      </c>
      <c r="E66" s="257">
        <f t="shared" si="0"/>
        <v>45.256483000000003</v>
      </c>
      <c r="F66" s="263"/>
      <c r="G66" s="190" t="str">
        <f t="shared" si="1"/>
        <v/>
      </c>
      <c r="H66" s="259" t="str">
        <f t="shared" si="2"/>
        <v/>
      </c>
      <c r="I66" s="260"/>
    </row>
    <row r="67" spans="1:9">
      <c r="A67" s="255">
        <f t="shared" si="3"/>
        <v>65</v>
      </c>
      <c r="B67" s="256">
        <v>44839</v>
      </c>
      <c r="C67" s="257">
        <v>89.600700000000003</v>
      </c>
      <c r="D67" s="258">
        <v>143.64555132952211</v>
      </c>
      <c r="E67" s="257">
        <f t="shared" ref="E67:E130" si="4">IF(C67&gt;D67,D67,C67)</f>
        <v>89.600700000000003</v>
      </c>
      <c r="F67" s="263"/>
      <c r="G67" s="190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9" t="str">
        <f t="shared" ref="H67:H130" si="6">IF(DAY($B67)=15,TEXT(D67,"#,0"),"")</f>
        <v/>
      </c>
      <c r="I67" s="260"/>
    </row>
    <row r="68" spans="1:9">
      <c r="A68" s="255">
        <f t="shared" ref="A68:A131" si="7">+A67+1</f>
        <v>66</v>
      </c>
      <c r="B68" s="256">
        <v>44840</v>
      </c>
      <c r="C68" s="257">
        <v>166.30056099999999</v>
      </c>
      <c r="D68" s="258">
        <v>143.64555132952211</v>
      </c>
      <c r="E68" s="257">
        <f t="shared" si="4"/>
        <v>143.64555132952211</v>
      </c>
      <c r="F68" s="263"/>
      <c r="G68" s="190" t="str">
        <f t="shared" si="5"/>
        <v/>
      </c>
      <c r="H68" s="259" t="str">
        <f t="shared" si="6"/>
        <v/>
      </c>
      <c r="I68" s="260"/>
    </row>
    <row r="69" spans="1:9">
      <c r="A69" s="255">
        <f t="shared" si="7"/>
        <v>67</v>
      </c>
      <c r="B69" s="256">
        <v>44841</v>
      </c>
      <c r="C69" s="257">
        <v>84.162767000000002</v>
      </c>
      <c r="D69" s="258">
        <v>143.64555132952211</v>
      </c>
      <c r="E69" s="257">
        <f t="shared" si="4"/>
        <v>84.162767000000002</v>
      </c>
      <c r="F69" s="263"/>
      <c r="G69" s="190" t="str">
        <f t="shared" si="5"/>
        <v/>
      </c>
      <c r="H69" s="259" t="str">
        <f t="shared" si="6"/>
        <v/>
      </c>
      <c r="I69" s="260"/>
    </row>
    <row r="70" spans="1:9">
      <c r="A70" s="255">
        <f t="shared" si="7"/>
        <v>68</v>
      </c>
      <c r="B70" s="256">
        <v>44842</v>
      </c>
      <c r="C70" s="257">
        <v>136.85900000000001</v>
      </c>
      <c r="D70" s="258">
        <v>143.64555132952211</v>
      </c>
      <c r="E70" s="257">
        <f t="shared" si="4"/>
        <v>136.85900000000001</v>
      </c>
      <c r="F70" s="263"/>
      <c r="G70" s="190" t="str">
        <f t="shared" si="5"/>
        <v/>
      </c>
      <c r="H70" s="259" t="str">
        <f t="shared" si="6"/>
        <v/>
      </c>
      <c r="I70" s="260"/>
    </row>
    <row r="71" spans="1:9">
      <c r="A71" s="255">
        <f t="shared" si="7"/>
        <v>69</v>
      </c>
      <c r="B71" s="256">
        <v>44843</v>
      </c>
      <c r="C71" s="257">
        <v>96.914221999999995</v>
      </c>
      <c r="D71" s="258">
        <v>143.64555132952211</v>
      </c>
      <c r="E71" s="257">
        <f t="shared" si="4"/>
        <v>96.914221999999995</v>
      </c>
      <c r="F71" s="263"/>
      <c r="G71" s="190" t="str">
        <f t="shared" si="5"/>
        <v/>
      </c>
      <c r="H71" s="259" t="str">
        <f t="shared" si="6"/>
        <v/>
      </c>
      <c r="I71" s="260"/>
    </row>
    <row r="72" spans="1:9">
      <c r="A72" s="255">
        <f t="shared" si="7"/>
        <v>70</v>
      </c>
      <c r="B72" s="256">
        <v>44844</v>
      </c>
      <c r="C72" s="257">
        <v>52.384353000000004</v>
      </c>
      <c r="D72" s="258">
        <v>143.64555132952211</v>
      </c>
      <c r="E72" s="257">
        <f t="shared" si="4"/>
        <v>52.384353000000004</v>
      </c>
      <c r="F72" s="263"/>
      <c r="G72" s="190" t="str">
        <f t="shared" si="5"/>
        <v/>
      </c>
      <c r="H72" s="259" t="str">
        <f t="shared" si="6"/>
        <v/>
      </c>
      <c r="I72" s="260"/>
    </row>
    <row r="73" spans="1:9">
      <c r="A73" s="255">
        <f t="shared" si="7"/>
        <v>71</v>
      </c>
      <c r="B73" s="256">
        <v>44845</v>
      </c>
      <c r="C73" s="257">
        <v>45.633096999999999</v>
      </c>
      <c r="D73" s="258">
        <v>143.64555132952211</v>
      </c>
      <c r="E73" s="257">
        <f t="shared" si="4"/>
        <v>45.633096999999999</v>
      </c>
      <c r="F73" s="263"/>
      <c r="G73" s="190" t="str">
        <f t="shared" si="5"/>
        <v/>
      </c>
      <c r="H73" s="259" t="str">
        <f t="shared" si="6"/>
        <v/>
      </c>
      <c r="I73" s="260"/>
    </row>
    <row r="74" spans="1:9">
      <c r="A74" s="255">
        <f t="shared" si="7"/>
        <v>72</v>
      </c>
      <c r="B74" s="256">
        <v>44846</v>
      </c>
      <c r="C74" s="257">
        <v>58.152637999999996</v>
      </c>
      <c r="D74" s="258">
        <v>143.64555132952211</v>
      </c>
      <c r="E74" s="257">
        <f t="shared" si="4"/>
        <v>58.152637999999996</v>
      </c>
      <c r="F74" s="263"/>
      <c r="G74" s="190" t="str">
        <f t="shared" si="5"/>
        <v/>
      </c>
      <c r="H74" s="259" t="str">
        <f t="shared" si="6"/>
        <v/>
      </c>
      <c r="I74" s="260"/>
    </row>
    <row r="75" spans="1:9">
      <c r="A75" s="255">
        <f t="shared" si="7"/>
        <v>73</v>
      </c>
      <c r="B75" s="256">
        <v>44847</v>
      </c>
      <c r="C75" s="257">
        <v>60.686548999999999</v>
      </c>
      <c r="D75" s="258">
        <v>143.64555132952211</v>
      </c>
      <c r="E75" s="257">
        <f t="shared" si="4"/>
        <v>60.686548999999999</v>
      </c>
      <c r="F75" s="263"/>
      <c r="G75" s="190" t="str">
        <f t="shared" si="5"/>
        <v/>
      </c>
      <c r="H75" s="259" t="str">
        <f t="shared" si="6"/>
        <v/>
      </c>
      <c r="I75" s="260"/>
    </row>
    <row r="76" spans="1:9">
      <c r="A76" s="255">
        <f t="shared" si="7"/>
        <v>74</v>
      </c>
      <c r="B76" s="256">
        <v>44848</v>
      </c>
      <c r="C76" s="257">
        <v>97.748600999999994</v>
      </c>
      <c r="D76" s="258">
        <v>143.64555132952211</v>
      </c>
      <c r="E76" s="257">
        <f t="shared" si="4"/>
        <v>97.748600999999994</v>
      </c>
      <c r="F76" s="263"/>
      <c r="G76" s="190" t="str">
        <f t="shared" si="5"/>
        <v/>
      </c>
      <c r="H76" s="259" t="str">
        <f t="shared" si="6"/>
        <v/>
      </c>
      <c r="I76" s="260"/>
    </row>
    <row r="77" spans="1:9">
      <c r="A77" s="255">
        <f t="shared" si="7"/>
        <v>75</v>
      </c>
      <c r="B77" s="256">
        <v>44849</v>
      </c>
      <c r="C77" s="257">
        <v>117.641891</v>
      </c>
      <c r="D77" s="258">
        <v>143.64555132952211</v>
      </c>
      <c r="E77" s="257">
        <f t="shared" si="4"/>
        <v>117.641891</v>
      </c>
      <c r="F77" s="263"/>
      <c r="G77" s="190" t="str">
        <f t="shared" si="5"/>
        <v>O</v>
      </c>
      <c r="H77" s="259" t="str">
        <f t="shared" si="6"/>
        <v>143,6</v>
      </c>
      <c r="I77" s="260"/>
    </row>
    <row r="78" spans="1:9">
      <c r="A78" s="255">
        <f t="shared" si="7"/>
        <v>76</v>
      </c>
      <c r="B78" s="256">
        <v>44850</v>
      </c>
      <c r="C78" s="257">
        <v>218.29753400000001</v>
      </c>
      <c r="D78" s="258">
        <v>143.64555132952211</v>
      </c>
      <c r="E78" s="257">
        <f t="shared" si="4"/>
        <v>143.64555132952211</v>
      </c>
      <c r="F78" s="263"/>
      <c r="G78" s="190" t="str">
        <f t="shared" si="5"/>
        <v/>
      </c>
      <c r="H78" s="259" t="str">
        <f t="shared" si="6"/>
        <v/>
      </c>
      <c r="I78" s="260"/>
    </row>
    <row r="79" spans="1:9">
      <c r="A79" s="255">
        <f t="shared" si="7"/>
        <v>77</v>
      </c>
      <c r="B79" s="256">
        <v>44851</v>
      </c>
      <c r="C79" s="257">
        <v>194.22833900000001</v>
      </c>
      <c r="D79" s="258">
        <v>143.64555132952211</v>
      </c>
      <c r="E79" s="257">
        <f t="shared" si="4"/>
        <v>143.64555132952211</v>
      </c>
      <c r="F79" s="263"/>
      <c r="G79" s="190" t="str">
        <f t="shared" si="5"/>
        <v/>
      </c>
      <c r="H79" s="259" t="str">
        <f t="shared" si="6"/>
        <v/>
      </c>
      <c r="I79" s="260"/>
    </row>
    <row r="80" spans="1:9">
      <c r="A80" s="255">
        <f t="shared" si="7"/>
        <v>78</v>
      </c>
      <c r="B80" s="256">
        <v>44852</v>
      </c>
      <c r="C80" s="257">
        <v>240.306713</v>
      </c>
      <c r="D80" s="258">
        <v>143.64555132952211</v>
      </c>
      <c r="E80" s="257">
        <f t="shared" si="4"/>
        <v>143.64555132952211</v>
      </c>
      <c r="F80" s="263"/>
      <c r="G80" s="190" t="str">
        <f t="shared" si="5"/>
        <v/>
      </c>
      <c r="H80" s="259" t="str">
        <f t="shared" si="6"/>
        <v/>
      </c>
      <c r="I80" s="260"/>
    </row>
    <row r="81" spans="1:9">
      <c r="A81" s="255">
        <f t="shared" si="7"/>
        <v>79</v>
      </c>
      <c r="B81" s="256">
        <v>44853</v>
      </c>
      <c r="C81" s="257">
        <v>282.31352700000002</v>
      </c>
      <c r="D81" s="258">
        <v>143.64555132952211</v>
      </c>
      <c r="E81" s="257">
        <f t="shared" si="4"/>
        <v>143.64555132952211</v>
      </c>
      <c r="F81" s="263"/>
      <c r="G81" s="190" t="str">
        <f t="shared" si="5"/>
        <v/>
      </c>
      <c r="H81" s="259" t="str">
        <f t="shared" si="6"/>
        <v/>
      </c>
      <c r="I81" s="260"/>
    </row>
    <row r="82" spans="1:9">
      <c r="A82" s="255">
        <f t="shared" si="7"/>
        <v>80</v>
      </c>
      <c r="B82" s="256">
        <v>44854</v>
      </c>
      <c r="C82" s="257">
        <v>304.10304400000001</v>
      </c>
      <c r="D82" s="258">
        <v>143.64555132952211</v>
      </c>
      <c r="E82" s="257">
        <f t="shared" si="4"/>
        <v>143.64555132952211</v>
      </c>
      <c r="F82" s="263"/>
      <c r="G82" s="190" t="str">
        <f t="shared" si="5"/>
        <v/>
      </c>
      <c r="H82" s="259" t="str">
        <f t="shared" si="6"/>
        <v/>
      </c>
      <c r="I82" s="260"/>
    </row>
    <row r="83" spans="1:9">
      <c r="A83" s="255">
        <f t="shared" si="7"/>
        <v>81</v>
      </c>
      <c r="B83" s="256">
        <v>44855</v>
      </c>
      <c r="C83" s="257">
        <v>261.83777899999995</v>
      </c>
      <c r="D83" s="258">
        <v>143.64555132952211</v>
      </c>
      <c r="E83" s="257">
        <f t="shared" si="4"/>
        <v>143.64555132952211</v>
      </c>
      <c r="F83" s="263"/>
      <c r="G83" s="190" t="str">
        <f t="shared" si="5"/>
        <v/>
      </c>
      <c r="H83" s="259" t="str">
        <f t="shared" si="6"/>
        <v/>
      </c>
      <c r="I83" s="260"/>
    </row>
    <row r="84" spans="1:9">
      <c r="A84" s="255">
        <f t="shared" si="7"/>
        <v>82</v>
      </c>
      <c r="B84" s="256">
        <v>44856</v>
      </c>
      <c r="C84" s="257">
        <v>255.16156000000001</v>
      </c>
      <c r="D84" s="258">
        <v>143.64555132952211</v>
      </c>
      <c r="E84" s="257">
        <f t="shared" si="4"/>
        <v>143.64555132952211</v>
      </c>
      <c r="F84" s="263"/>
      <c r="G84" s="190" t="str">
        <f t="shared" si="5"/>
        <v/>
      </c>
      <c r="H84" s="259" t="str">
        <f t="shared" si="6"/>
        <v/>
      </c>
      <c r="I84" s="260"/>
    </row>
    <row r="85" spans="1:9">
      <c r="A85" s="255">
        <f t="shared" si="7"/>
        <v>83</v>
      </c>
      <c r="B85" s="256">
        <v>44857</v>
      </c>
      <c r="C85" s="257">
        <v>310.99752799999999</v>
      </c>
      <c r="D85" s="258">
        <v>143.64555132952211</v>
      </c>
      <c r="E85" s="257">
        <f t="shared" si="4"/>
        <v>143.64555132952211</v>
      </c>
      <c r="F85" s="263"/>
      <c r="G85" s="190" t="str">
        <f t="shared" si="5"/>
        <v/>
      </c>
      <c r="H85" s="259" t="str">
        <f t="shared" si="6"/>
        <v/>
      </c>
      <c r="I85" s="260"/>
    </row>
    <row r="86" spans="1:9">
      <c r="A86" s="255">
        <f t="shared" si="7"/>
        <v>84</v>
      </c>
      <c r="B86" s="256">
        <v>44858</v>
      </c>
      <c r="C86" s="257">
        <v>137.70208400000001</v>
      </c>
      <c r="D86" s="258">
        <v>143.64555132952211</v>
      </c>
      <c r="E86" s="257">
        <f t="shared" si="4"/>
        <v>137.70208400000001</v>
      </c>
      <c r="F86" s="263"/>
      <c r="G86" s="190" t="str">
        <f t="shared" si="5"/>
        <v/>
      </c>
      <c r="H86" s="259" t="str">
        <f t="shared" si="6"/>
        <v/>
      </c>
      <c r="I86" s="260"/>
    </row>
    <row r="87" spans="1:9">
      <c r="A87" s="255">
        <f t="shared" si="7"/>
        <v>85</v>
      </c>
      <c r="B87" s="256">
        <v>44859</v>
      </c>
      <c r="C87" s="257">
        <v>245.12129899999999</v>
      </c>
      <c r="D87" s="258">
        <v>143.64555132952211</v>
      </c>
      <c r="E87" s="257">
        <f t="shared" si="4"/>
        <v>143.64555132952211</v>
      </c>
      <c r="F87" s="263"/>
      <c r="G87" s="190" t="str">
        <f t="shared" si="5"/>
        <v/>
      </c>
      <c r="H87" s="259" t="str">
        <f t="shared" si="6"/>
        <v/>
      </c>
      <c r="I87" s="260"/>
    </row>
    <row r="88" spans="1:9">
      <c r="A88" s="255">
        <f t="shared" si="7"/>
        <v>86</v>
      </c>
      <c r="B88" s="256">
        <v>44860</v>
      </c>
      <c r="C88" s="257">
        <v>177.019554</v>
      </c>
      <c r="D88" s="258">
        <v>143.64555132952211</v>
      </c>
      <c r="E88" s="257">
        <f t="shared" si="4"/>
        <v>143.64555132952211</v>
      </c>
      <c r="F88" s="263"/>
      <c r="G88" s="190" t="str">
        <f t="shared" si="5"/>
        <v/>
      </c>
      <c r="H88" s="259" t="str">
        <f t="shared" si="6"/>
        <v/>
      </c>
      <c r="I88" s="260"/>
    </row>
    <row r="89" spans="1:9">
      <c r="A89" s="255">
        <f t="shared" si="7"/>
        <v>87</v>
      </c>
      <c r="B89" s="256">
        <v>44861</v>
      </c>
      <c r="C89" s="257">
        <v>308.54284599999994</v>
      </c>
      <c r="D89" s="258">
        <v>143.64555132952211</v>
      </c>
      <c r="E89" s="257">
        <f t="shared" si="4"/>
        <v>143.64555132952211</v>
      </c>
      <c r="F89" s="263"/>
      <c r="G89" s="190" t="str">
        <f t="shared" si="5"/>
        <v/>
      </c>
      <c r="H89" s="259" t="str">
        <f t="shared" si="6"/>
        <v/>
      </c>
      <c r="I89" s="260"/>
    </row>
    <row r="90" spans="1:9">
      <c r="A90" s="255">
        <f t="shared" si="7"/>
        <v>88</v>
      </c>
      <c r="B90" s="256">
        <v>44862</v>
      </c>
      <c r="C90" s="257">
        <v>242.581006</v>
      </c>
      <c r="D90" s="258">
        <v>143.64555132952211</v>
      </c>
      <c r="E90" s="257">
        <f t="shared" si="4"/>
        <v>143.64555132952211</v>
      </c>
      <c r="F90" s="263"/>
      <c r="G90" s="190" t="str">
        <f t="shared" si="5"/>
        <v/>
      </c>
      <c r="H90" s="259" t="str">
        <f t="shared" si="6"/>
        <v/>
      </c>
      <c r="I90" s="260"/>
    </row>
    <row r="91" spans="1:9">
      <c r="A91" s="255">
        <f t="shared" si="7"/>
        <v>89</v>
      </c>
      <c r="B91" s="256">
        <v>44863</v>
      </c>
      <c r="C91" s="257">
        <v>249.407803</v>
      </c>
      <c r="D91" s="258">
        <v>143.64555132952211</v>
      </c>
      <c r="E91" s="257">
        <f t="shared" si="4"/>
        <v>143.64555132952211</v>
      </c>
      <c r="F91" s="263"/>
      <c r="G91" s="190" t="str">
        <f t="shared" si="5"/>
        <v/>
      </c>
      <c r="H91" s="259" t="str">
        <f t="shared" si="6"/>
        <v/>
      </c>
      <c r="I91" s="260"/>
    </row>
    <row r="92" spans="1:9">
      <c r="A92" s="255">
        <f t="shared" si="7"/>
        <v>90</v>
      </c>
      <c r="B92" s="256">
        <v>44864</v>
      </c>
      <c r="C92" s="257">
        <v>121.67089299999999</v>
      </c>
      <c r="D92" s="258">
        <v>143.64555132952211</v>
      </c>
      <c r="E92" s="257">
        <f t="shared" si="4"/>
        <v>121.67089299999999</v>
      </c>
      <c r="F92" s="263"/>
      <c r="G92" s="190" t="str">
        <f t="shared" si="5"/>
        <v/>
      </c>
      <c r="H92" s="259" t="str">
        <f t="shared" si="6"/>
        <v/>
      </c>
      <c r="I92" s="260"/>
    </row>
    <row r="93" spans="1:9">
      <c r="A93" s="255">
        <f t="shared" si="7"/>
        <v>91</v>
      </c>
      <c r="B93" s="256">
        <v>44865</v>
      </c>
      <c r="C93" s="257">
        <v>224.50160500000001</v>
      </c>
      <c r="D93" s="258">
        <v>143.64555132952211</v>
      </c>
      <c r="E93" s="257">
        <f t="shared" si="4"/>
        <v>143.64555132952211</v>
      </c>
      <c r="F93" s="263"/>
      <c r="G93" s="190" t="str">
        <f t="shared" si="5"/>
        <v/>
      </c>
      <c r="H93" s="259" t="str">
        <f t="shared" si="6"/>
        <v/>
      </c>
      <c r="I93" s="260"/>
    </row>
    <row r="94" spans="1:9">
      <c r="A94" s="255">
        <f t="shared" si="7"/>
        <v>92</v>
      </c>
      <c r="B94" s="256">
        <v>44866</v>
      </c>
      <c r="C94" s="257">
        <v>70.175501999999994</v>
      </c>
      <c r="D94" s="258">
        <v>196.02979959168994</v>
      </c>
      <c r="E94" s="257">
        <f t="shared" si="4"/>
        <v>70.175501999999994</v>
      </c>
      <c r="F94" s="260"/>
      <c r="G94" s="190" t="str">
        <f t="shared" si="5"/>
        <v/>
      </c>
      <c r="H94" s="259" t="str">
        <f t="shared" si="6"/>
        <v/>
      </c>
      <c r="I94" s="260"/>
    </row>
    <row r="95" spans="1:9">
      <c r="A95" s="255">
        <f t="shared" si="7"/>
        <v>93</v>
      </c>
      <c r="B95" s="256">
        <v>44867</v>
      </c>
      <c r="C95" s="257">
        <v>71.457744000000005</v>
      </c>
      <c r="D95" s="258">
        <v>196.02979959168994</v>
      </c>
      <c r="E95" s="257">
        <f t="shared" si="4"/>
        <v>71.457744000000005</v>
      </c>
      <c r="F95" s="263"/>
      <c r="G95" s="190" t="str">
        <f t="shared" si="5"/>
        <v/>
      </c>
      <c r="H95" s="259" t="str">
        <f t="shared" si="6"/>
        <v/>
      </c>
      <c r="I95" s="260"/>
    </row>
    <row r="96" spans="1:9">
      <c r="A96" s="255">
        <f t="shared" si="7"/>
        <v>94</v>
      </c>
      <c r="B96" s="256">
        <v>44868</v>
      </c>
      <c r="C96" s="257">
        <v>231.39367899999996</v>
      </c>
      <c r="D96" s="258">
        <v>196.02979959168994</v>
      </c>
      <c r="E96" s="257">
        <f t="shared" si="4"/>
        <v>196.02979959168994</v>
      </c>
      <c r="F96" s="263"/>
      <c r="G96" s="190" t="str">
        <f t="shared" si="5"/>
        <v/>
      </c>
      <c r="H96" s="259" t="str">
        <f t="shared" si="6"/>
        <v/>
      </c>
      <c r="I96" s="260"/>
    </row>
    <row r="97" spans="1:9">
      <c r="A97" s="255">
        <f t="shared" si="7"/>
        <v>95</v>
      </c>
      <c r="B97" s="256">
        <v>44869</v>
      </c>
      <c r="C97" s="257">
        <v>238.32268900000003</v>
      </c>
      <c r="D97" s="258">
        <v>196.02979959168994</v>
      </c>
      <c r="E97" s="257">
        <f t="shared" si="4"/>
        <v>196.02979959168994</v>
      </c>
      <c r="F97" s="263"/>
      <c r="G97" s="190" t="str">
        <f t="shared" si="5"/>
        <v/>
      </c>
      <c r="H97" s="259" t="str">
        <f t="shared" si="6"/>
        <v/>
      </c>
      <c r="I97" s="260"/>
    </row>
    <row r="98" spans="1:9">
      <c r="A98" s="255">
        <f t="shared" si="7"/>
        <v>96</v>
      </c>
      <c r="B98" s="256">
        <v>44870</v>
      </c>
      <c r="C98" s="257">
        <v>116.367098</v>
      </c>
      <c r="D98" s="258">
        <v>196.02979959168994</v>
      </c>
      <c r="E98" s="257">
        <f t="shared" si="4"/>
        <v>116.367098</v>
      </c>
      <c r="F98" s="263"/>
      <c r="G98" s="190" t="str">
        <f t="shared" si="5"/>
        <v/>
      </c>
      <c r="H98" s="259" t="str">
        <f t="shared" si="6"/>
        <v/>
      </c>
      <c r="I98" s="260"/>
    </row>
    <row r="99" spans="1:9">
      <c r="A99" s="255">
        <f t="shared" si="7"/>
        <v>97</v>
      </c>
      <c r="B99" s="256">
        <v>44871</v>
      </c>
      <c r="C99" s="257">
        <v>143.60430300000002</v>
      </c>
      <c r="D99" s="258">
        <v>196.02979959168994</v>
      </c>
      <c r="E99" s="257">
        <f t="shared" si="4"/>
        <v>143.60430300000002</v>
      </c>
      <c r="F99" s="263"/>
      <c r="G99" s="190" t="str">
        <f t="shared" si="5"/>
        <v/>
      </c>
      <c r="H99" s="259" t="str">
        <f t="shared" si="6"/>
        <v/>
      </c>
      <c r="I99" s="260"/>
    </row>
    <row r="100" spans="1:9">
      <c r="A100" s="255">
        <f t="shared" si="7"/>
        <v>98</v>
      </c>
      <c r="B100" s="256">
        <v>44872</v>
      </c>
      <c r="C100" s="257">
        <v>175.55631199999999</v>
      </c>
      <c r="D100" s="258">
        <v>196.02979959168994</v>
      </c>
      <c r="E100" s="257">
        <f t="shared" si="4"/>
        <v>175.55631199999999</v>
      </c>
      <c r="F100" s="263"/>
      <c r="G100" s="190" t="str">
        <f t="shared" si="5"/>
        <v/>
      </c>
      <c r="H100" s="259" t="str">
        <f t="shared" si="6"/>
        <v/>
      </c>
      <c r="I100" s="260"/>
    </row>
    <row r="101" spans="1:9">
      <c r="A101" s="255">
        <f t="shared" si="7"/>
        <v>99</v>
      </c>
      <c r="B101" s="256">
        <v>44873</v>
      </c>
      <c r="C101" s="257">
        <v>236.41002</v>
      </c>
      <c r="D101" s="258">
        <v>196.02979959168994</v>
      </c>
      <c r="E101" s="257">
        <f t="shared" si="4"/>
        <v>196.02979959168994</v>
      </c>
      <c r="F101" s="263"/>
      <c r="G101" s="190" t="str">
        <f t="shared" si="5"/>
        <v/>
      </c>
      <c r="H101" s="259" t="str">
        <f t="shared" si="6"/>
        <v/>
      </c>
      <c r="I101" s="260"/>
    </row>
    <row r="102" spans="1:9">
      <c r="A102" s="255">
        <f t="shared" si="7"/>
        <v>100</v>
      </c>
      <c r="B102" s="256">
        <v>44874</v>
      </c>
      <c r="C102" s="257">
        <v>141.32268500000001</v>
      </c>
      <c r="D102" s="258">
        <v>196.02979959168994</v>
      </c>
      <c r="E102" s="257">
        <f t="shared" si="4"/>
        <v>141.32268500000001</v>
      </c>
      <c r="F102" s="263"/>
      <c r="G102" s="190" t="str">
        <f t="shared" si="5"/>
        <v/>
      </c>
      <c r="H102" s="259" t="str">
        <f t="shared" si="6"/>
        <v/>
      </c>
      <c r="I102" s="260"/>
    </row>
    <row r="103" spans="1:9">
      <c r="A103" s="255">
        <f t="shared" si="7"/>
        <v>101</v>
      </c>
      <c r="B103" s="256">
        <v>44875</v>
      </c>
      <c r="C103" s="257">
        <v>72.621297000000013</v>
      </c>
      <c r="D103" s="258">
        <v>196.02979959168994</v>
      </c>
      <c r="E103" s="257">
        <f t="shared" si="4"/>
        <v>72.621297000000013</v>
      </c>
      <c r="F103" s="263"/>
      <c r="G103" s="190" t="str">
        <f t="shared" si="5"/>
        <v/>
      </c>
      <c r="H103" s="259" t="str">
        <f t="shared" si="6"/>
        <v/>
      </c>
      <c r="I103" s="260"/>
    </row>
    <row r="104" spans="1:9">
      <c r="A104" s="255">
        <f t="shared" si="7"/>
        <v>102</v>
      </c>
      <c r="B104" s="256">
        <v>44876</v>
      </c>
      <c r="C104" s="257">
        <v>180.16626399999998</v>
      </c>
      <c r="D104" s="258">
        <v>196.02979959168994</v>
      </c>
      <c r="E104" s="257">
        <f t="shared" si="4"/>
        <v>180.16626399999998</v>
      </c>
      <c r="F104" s="263"/>
      <c r="G104" s="190" t="str">
        <f t="shared" si="5"/>
        <v/>
      </c>
      <c r="H104" s="259" t="str">
        <f t="shared" si="6"/>
        <v/>
      </c>
      <c r="I104" s="260"/>
    </row>
    <row r="105" spans="1:9">
      <c r="A105" s="255">
        <f t="shared" si="7"/>
        <v>103</v>
      </c>
      <c r="B105" s="256">
        <v>44877</v>
      </c>
      <c r="C105" s="257">
        <v>250.86212799999998</v>
      </c>
      <c r="D105" s="258">
        <v>196.02979959168994</v>
      </c>
      <c r="E105" s="257">
        <f t="shared" si="4"/>
        <v>196.02979959168994</v>
      </c>
      <c r="F105" s="263"/>
      <c r="G105" s="190" t="str">
        <f t="shared" si="5"/>
        <v/>
      </c>
      <c r="H105" s="259" t="str">
        <f t="shared" si="6"/>
        <v/>
      </c>
      <c r="I105" s="260"/>
    </row>
    <row r="106" spans="1:9">
      <c r="A106" s="255">
        <f t="shared" si="7"/>
        <v>104</v>
      </c>
      <c r="B106" s="256">
        <v>44878</v>
      </c>
      <c r="C106" s="257">
        <v>146.40533600000001</v>
      </c>
      <c r="D106" s="258">
        <v>196.02979959168994</v>
      </c>
      <c r="E106" s="257">
        <f t="shared" si="4"/>
        <v>146.40533600000001</v>
      </c>
      <c r="F106" s="263"/>
      <c r="G106" s="190" t="str">
        <f t="shared" si="5"/>
        <v/>
      </c>
      <c r="H106" s="259" t="str">
        <f t="shared" si="6"/>
        <v/>
      </c>
      <c r="I106" s="260"/>
    </row>
    <row r="107" spans="1:9">
      <c r="A107" s="255">
        <f t="shared" si="7"/>
        <v>105</v>
      </c>
      <c r="B107" s="256">
        <v>44879</v>
      </c>
      <c r="C107" s="257">
        <v>187.89150700000002</v>
      </c>
      <c r="D107" s="258">
        <v>196.02979959168994</v>
      </c>
      <c r="E107" s="257">
        <f t="shared" si="4"/>
        <v>187.89150700000002</v>
      </c>
      <c r="F107" s="263"/>
      <c r="G107" s="190" t="str">
        <f t="shared" si="5"/>
        <v/>
      </c>
      <c r="H107" s="259" t="str">
        <f t="shared" si="6"/>
        <v/>
      </c>
      <c r="I107" s="260"/>
    </row>
    <row r="108" spans="1:9">
      <c r="A108" s="255">
        <f t="shared" si="7"/>
        <v>106</v>
      </c>
      <c r="B108" s="256">
        <v>44880</v>
      </c>
      <c r="C108" s="257">
        <v>347.40958699999999</v>
      </c>
      <c r="D108" s="258">
        <v>196.02979959168994</v>
      </c>
      <c r="E108" s="257">
        <f t="shared" si="4"/>
        <v>196.02979959168994</v>
      </c>
      <c r="F108" s="263"/>
      <c r="G108" s="190" t="str">
        <f t="shared" si="5"/>
        <v>N</v>
      </c>
      <c r="H108" s="259" t="str">
        <f t="shared" si="6"/>
        <v>196,0</v>
      </c>
      <c r="I108" s="260"/>
    </row>
    <row r="109" spans="1:9">
      <c r="A109" s="255">
        <f t="shared" si="7"/>
        <v>107</v>
      </c>
      <c r="B109" s="256">
        <v>44881</v>
      </c>
      <c r="C109" s="257">
        <v>390.33011399999998</v>
      </c>
      <c r="D109" s="258">
        <v>196.02979959168994</v>
      </c>
      <c r="E109" s="257">
        <f t="shared" si="4"/>
        <v>196.02979959168994</v>
      </c>
      <c r="F109" s="263"/>
      <c r="G109" s="190" t="str">
        <f t="shared" si="5"/>
        <v/>
      </c>
      <c r="H109" s="259" t="str">
        <f t="shared" si="6"/>
        <v/>
      </c>
      <c r="I109" s="260"/>
    </row>
    <row r="110" spans="1:9">
      <c r="A110" s="255">
        <f t="shared" si="7"/>
        <v>108</v>
      </c>
      <c r="B110" s="256">
        <v>44882</v>
      </c>
      <c r="C110" s="257">
        <v>381.05672599999997</v>
      </c>
      <c r="D110" s="258">
        <v>196.02979959168994</v>
      </c>
      <c r="E110" s="257">
        <f t="shared" si="4"/>
        <v>196.02979959168994</v>
      </c>
      <c r="F110" s="263"/>
      <c r="G110" s="190" t="str">
        <f t="shared" si="5"/>
        <v/>
      </c>
      <c r="H110" s="259" t="str">
        <f t="shared" si="6"/>
        <v/>
      </c>
      <c r="I110" s="260"/>
    </row>
    <row r="111" spans="1:9">
      <c r="A111" s="255">
        <f t="shared" si="7"/>
        <v>109</v>
      </c>
      <c r="B111" s="256">
        <v>44883</v>
      </c>
      <c r="C111" s="257">
        <v>252.001475</v>
      </c>
      <c r="D111" s="258">
        <v>196.02979959168994</v>
      </c>
      <c r="E111" s="257">
        <f t="shared" si="4"/>
        <v>196.02979959168994</v>
      </c>
      <c r="F111" s="263"/>
      <c r="G111" s="190" t="str">
        <f t="shared" si="5"/>
        <v/>
      </c>
      <c r="H111" s="259" t="str">
        <f t="shared" si="6"/>
        <v/>
      </c>
      <c r="I111" s="260"/>
    </row>
    <row r="112" spans="1:9">
      <c r="A112" s="255">
        <f t="shared" si="7"/>
        <v>110</v>
      </c>
      <c r="B112" s="256">
        <v>44884</v>
      </c>
      <c r="C112" s="257">
        <v>333.36951799999997</v>
      </c>
      <c r="D112" s="258">
        <v>196.02979959168994</v>
      </c>
      <c r="E112" s="257">
        <f t="shared" si="4"/>
        <v>196.02979959168994</v>
      </c>
      <c r="F112" s="263"/>
      <c r="G112" s="190" t="str">
        <f t="shared" si="5"/>
        <v/>
      </c>
      <c r="H112" s="259" t="str">
        <f t="shared" si="6"/>
        <v/>
      </c>
      <c r="I112" s="260"/>
    </row>
    <row r="113" spans="1:9">
      <c r="A113" s="255">
        <f t="shared" si="7"/>
        <v>111</v>
      </c>
      <c r="B113" s="256">
        <v>44885</v>
      </c>
      <c r="C113" s="257">
        <v>241.10924499999999</v>
      </c>
      <c r="D113" s="258">
        <v>196.02979959168994</v>
      </c>
      <c r="E113" s="257">
        <f t="shared" si="4"/>
        <v>196.02979959168994</v>
      </c>
      <c r="F113" s="263"/>
      <c r="G113" s="190" t="str">
        <f t="shared" si="5"/>
        <v/>
      </c>
      <c r="H113" s="259" t="str">
        <f t="shared" si="6"/>
        <v/>
      </c>
      <c r="I113" s="260"/>
    </row>
    <row r="114" spans="1:9">
      <c r="A114" s="255">
        <f t="shared" si="7"/>
        <v>112</v>
      </c>
      <c r="B114" s="256">
        <v>44886</v>
      </c>
      <c r="C114" s="257">
        <v>407.86425400000002</v>
      </c>
      <c r="D114" s="258">
        <v>196.02979959168994</v>
      </c>
      <c r="E114" s="257">
        <f t="shared" si="4"/>
        <v>196.02979959168994</v>
      </c>
      <c r="F114" s="263"/>
      <c r="G114" s="190" t="str">
        <f t="shared" si="5"/>
        <v/>
      </c>
      <c r="H114" s="259" t="str">
        <f t="shared" si="6"/>
        <v/>
      </c>
      <c r="I114" s="260"/>
    </row>
    <row r="115" spans="1:9">
      <c r="A115" s="255">
        <f t="shared" si="7"/>
        <v>113</v>
      </c>
      <c r="B115" s="256">
        <v>44887</v>
      </c>
      <c r="C115" s="257">
        <v>415.00569100000001</v>
      </c>
      <c r="D115" s="258">
        <v>196.02979959168994</v>
      </c>
      <c r="E115" s="257">
        <f t="shared" si="4"/>
        <v>196.02979959168994</v>
      </c>
      <c r="F115" s="263"/>
      <c r="G115" s="190" t="str">
        <f t="shared" si="5"/>
        <v/>
      </c>
      <c r="H115" s="259" t="str">
        <f t="shared" si="6"/>
        <v/>
      </c>
      <c r="I115" s="260"/>
    </row>
    <row r="116" spans="1:9">
      <c r="A116" s="255">
        <f t="shared" si="7"/>
        <v>114</v>
      </c>
      <c r="B116" s="256">
        <v>44888</v>
      </c>
      <c r="C116" s="257">
        <v>355.59611600000005</v>
      </c>
      <c r="D116" s="258">
        <v>196.02979959168994</v>
      </c>
      <c r="E116" s="257">
        <f t="shared" si="4"/>
        <v>196.02979959168994</v>
      </c>
      <c r="F116" s="263"/>
      <c r="G116" s="190" t="str">
        <f t="shared" si="5"/>
        <v/>
      </c>
      <c r="H116" s="259" t="str">
        <f t="shared" si="6"/>
        <v/>
      </c>
      <c r="I116" s="260"/>
    </row>
    <row r="117" spans="1:9">
      <c r="A117" s="255">
        <f t="shared" si="7"/>
        <v>115</v>
      </c>
      <c r="B117" s="256">
        <v>44889</v>
      </c>
      <c r="C117" s="257">
        <v>176.46814900000001</v>
      </c>
      <c r="D117" s="258">
        <v>196.02979959168994</v>
      </c>
      <c r="E117" s="257">
        <f t="shared" si="4"/>
        <v>176.46814900000001</v>
      </c>
      <c r="F117" s="263"/>
      <c r="G117" s="190" t="str">
        <f t="shared" si="5"/>
        <v/>
      </c>
      <c r="H117" s="259" t="str">
        <f t="shared" si="6"/>
        <v/>
      </c>
      <c r="I117" s="260"/>
    </row>
    <row r="118" spans="1:9">
      <c r="A118" s="255">
        <f t="shared" si="7"/>
        <v>116</v>
      </c>
      <c r="B118" s="256">
        <v>44890</v>
      </c>
      <c r="C118" s="257">
        <v>211.492245</v>
      </c>
      <c r="D118" s="258">
        <v>196.02979959168994</v>
      </c>
      <c r="E118" s="257">
        <f t="shared" si="4"/>
        <v>196.02979959168994</v>
      </c>
      <c r="F118" s="263"/>
      <c r="G118" s="190" t="str">
        <f t="shared" si="5"/>
        <v/>
      </c>
      <c r="H118" s="259" t="str">
        <f t="shared" si="6"/>
        <v/>
      </c>
      <c r="I118" s="260"/>
    </row>
    <row r="119" spans="1:9">
      <c r="A119" s="255">
        <f t="shared" si="7"/>
        <v>117</v>
      </c>
      <c r="B119" s="256">
        <v>44891</v>
      </c>
      <c r="C119" s="257">
        <v>136.01001200000002</v>
      </c>
      <c r="D119" s="258">
        <v>196.02979959168994</v>
      </c>
      <c r="E119" s="257">
        <f t="shared" si="4"/>
        <v>136.01001200000002</v>
      </c>
      <c r="F119" s="263"/>
      <c r="G119" s="190" t="str">
        <f t="shared" si="5"/>
        <v/>
      </c>
      <c r="H119" s="259" t="str">
        <f t="shared" si="6"/>
        <v/>
      </c>
      <c r="I119" s="260"/>
    </row>
    <row r="120" spans="1:9">
      <c r="A120" s="255">
        <f t="shared" si="7"/>
        <v>118</v>
      </c>
      <c r="B120" s="256">
        <v>44892</v>
      </c>
      <c r="C120" s="257">
        <v>120.033357</v>
      </c>
      <c r="D120" s="258">
        <v>196.02979959168994</v>
      </c>
      <c r="E120" s="257">
        <f t="shared" si="4"/>
        <v>120.033357</v>
      </c>
      <c r="F120" s="263"/>
      <c r="G120" s="190" t="str">
        <f t="shared" si="5"/>
        <v/>
      </c>
      <c r="H120" s="259" t="str">
        <f t="shared" si="6"/>
        <v/>
      </c>
      <c r="I120" s="260"/>
    </row>
    <row r="121" spans="1:9">
      <c r="A121" s="255">
        <f t="shared" si="7"/>
        <v>119</v>
      </c>
      <c r="B121" s="256">
        <v>44893</v>
      </c>
      <c r="C121" s="257">
        <v>314.464944</v>
      </c>
      <c r="D121" s="258">
        <v>196.02979959168994</v>
      </c>
      <c r="E121" s="257">
        <f t="shared" si="4"/>
        <v>196.02979959168994</v>
      </c>
      <c r="F121" s="263"/>
      <c r="G121" s="190" t="str">
        <f t="shared" si="5"/>
        <v/>
      </c>
      <c r="H121" s="259" t="str">
        <f t="shared" si="6"/>
        <v/>
      </c>
      <c r="I121" s="260"/>
    </row>
    <row r="122" spans="1:9">
      <c r="A122" s="255">
        <f t="shared" si="7"/>
        <v>120</v>
      </c>
      <c r="B122" s="256">
        <v>44894</v>
      </c>
      <c r="C122" s="257">
        <v>185.585184</v>
      </c>
      <c r="D122" s="258">
        <v>196.02979959168994</v>
      </c>
      <c r="E122" s="257">
        <f t="shared" si="4"/>
        <v>185.585184</v>
      </c>
      <c r="F122" s="263"/>
      <c r="G122" s="190" t="str">
        <f t="shared" si="5"/>
        <v/>
      </c>
      <c r="H122" s="259" t="str">
        <f t="shared" si="6"/>
        <v/>
      </c>
      <c r="I122" s="260"/>
    </row>
    <row r="123" spans="1:9">
      <c r="A123" s="255">
        <f t="shared" si="7"/>
        <v>121</v>
      </c>
      <c r="B123" s="256">
        <v>44895</v>
      </c>
      <c r="C123" s="257">
        <v>56.089641</v>
      </c>
      <c r="D123" s="258">
        <v>196.02979959168994</v>
      </c>
      <c r="E123" s="257">
        <f t="shared" si="4"/>
        <v>56.089641</v>
      </c>
      <c r="F123" s="263"/>
      <c r="G123" s="190" t="str">
        <f t="shared" si="5"/>
        <v/>
      </c>
      <c r="H123" s="259" t="str">
        <f t="shared" si="6"/>
        <v/>
      </c>
      <c r="I123" s="260"/>
    </row>
    <row r="124" spans="1:9">
      <c r="A124" s="255">
        <f t="shared" si="7"/>
        <v>122</v>
      </c>
      <c r="B124" s="256">
        <v>44896</v>
      </c>
      <c r="C124" s="257">
        <v>155.51653300000001</v>
      </c>
      <c r="D124" s="258">
        <v>189.70625766937735</v>
      </c>
      <c r="E124" s="257">
        <f t="shared" si="4"/>
        <v>155.51653300000001</v>
      </c>
      <c r="F124" s="260"/>
      <c r="G124" s="190" t="str">
        <f t="shared" si="5"/>
        <v/>
      </c>
      <c r="H124" s="259" t="str">
        <f t="shared" si="6"/>
        <v/>
      </c>
      <c r="I124" s="260"/>
    </row>
    <row r="125" spans="1:9">
      <c r="A125" s="255">
        <f t="shared" si="7"/>
        <v>123</v>
      </c>
      <c r="B125" s="256">
        <v>44897</v>
      </c>
      <c r="C125" s="257">
        <v>79.187899999999999</v>
      </c>
      <c r="D125" s="258">
        <v>191.39699390314539</v>
      </c>
      <c r="E125" s="257">
        <f t="shared" si="4"/>
        <v>79.187899999999999</v>
      </c>
      <c r="F125" s="263"/>
      <c r="G125" s="190" t="str">
        <f t="shared" si="5"/>
        <v/>
      </c>
      <c r="H125" s="259" t="str">
        <f t="shared" si="6"/>
        <v/>
      </c>
      <c r="I125" s="260"/>
    </row>
    <row r="126" spans="1:9">
      <c r="A126" s="255">
        <f t="shared" si="7"/>
        <v>124</v>
      </c>
      <c r="B126" s="256">
        <v>44898</v>
      </c>
      <c r="C126" s="257">
        <v>66.065214000000012</v>
      </c>
      <c r="D126" s="258">
        <v>191.39699390314539</v>
      </c>
      <c r="E126" s="257">
        <f t="shared" si="4"/>
        <v>66.065214000000012</v>
      </c>
      <c r="F126" s="263"/>
      <c r="G126" s="190" t="str">
        <f t="shared" si="5"/>
        <v/>
      </c>
      <c r="H126" s="259" t="str">
        <f t="shared" si="6"/>
        <v/>
      </c>
      <c r="I126" s="260"/>
    </row>
    <row r="127" spans="1:9">
      <c r="A127" s="255">
        <f t="shared" si="7"/>
        <v>125</v>
      </c>
      <c r="B127" s="256">
        <v>44899</v>
      </c>
      <c r="C127" s="257">
        <v>52.734241000000004</v>
      </c>
      <c r="D127" s="258">
        <v>191.39699390314539</v>
      </c>
      <c r="E127" s="257">
        <f t="shared" si="4"/>
        <v>52.734241000000004</v>
      </c>
      <c r="F127" s="263"/>
      <c r="G127" s="190" t="str">
        <f t="shared" si="5"/>
        <v/>
      </c>
      <c r="H127" s="259" t="str">
        <f t="shared" si="6"/>
        <v/>
      </c>
      <c r="I127" s="260"/>
    </row>
    <row r="128" spans="1:9">
      <c r="A128" s="255">
        <f t="shared" si="7"/>
        <v>126</v>
      </c>
      <c r="B128" s="256">
        <v>44900</v>
      </c>
      <c r="C128" s="257">
        <v>129.03492500000002</v>
      </c>
      <c r="D128" s="258">
        <v>191.39699390314539</v>
      </c>
      <c r="E128" s="257">
        <f t="shared" si="4"/>
        <v>129.03492500000002</v>
      </c>
      <c r="F128" s="263"/>
      <c r="G128" s="190" t="str">
        <f t="shared" si="5"/>
        <v/>
      </c>
      <c r="H128" s="259" t="str">
        <f t="shared" si="6"/>
        <v/>
      </c>
      <c r="I128" s="260"/>
    </row>
    <row r="129" spans="1:9">
      <c r="A129" s="255">
        <f t="shared" si="7"/>
        <v>127</v>
      </c>
      <c r="B129" s="256">
        <v>44901</v>
      </c>
      <c r="C129" s="257">
        <v>29.196757000000002</v>
      </c>
      <c r="D129" s="258">
        <v>191.39699390314539</v>
      </c>
      <c r="E129" s="257">
        <f t="shared" si="4"/>
        <v>29.196757000000002</v>
      </c>
      <c r="F129" s="263"/>
      <c r="G129" s="190" t="str">
        <f t="shared" si="5"/>
        <v/>
      </c>
      <c r="H129" s="259" t="str">
        <f t="shared" si="6"/>
        <v/>
      </c>
      <c r="I129" s="260"/>
    </row>
    <row r="130" spans="1:9">
      <c r="A130" s="255">
        <f t="shared" si="7"/>
        <v>128</v>
      </c>
      <c r="B130" s="256">
        <v>44902</v>
      </c>
      <c r="C130" s="257">
        <v>42.074168</v>
      </c>
      <c r="D130" s="258">
        <v>191.39699390314539</v>
      </c>
      <c r="E130" s="257">
        <f t="shared" si="4"/>
        <v>42.074168</v>
      </c>
      <c r="F130" s="263"/>
      <c r="G130" s="190" t="str">
        <f t="shared" si="5"/>
        <v/>
      </c>
      <c r="H130" s="259" t="str">
        <f t="shared" si="6"/>
        <v/>
      </c>
      <c r="I130" s="260"/>
    </row>
    <row r="131" spans="1:9">
      <c r="A131" s="255">
        <f t="shared" si="7"/>
        <v>129</v>
      </c>
      <c r="B131" s="256">
        <v>44903</v>
      </c>
      <c r="C131" s="257">
        <v>177.85182599999999</v>
      </c>
      <c r="D131" s="258">
        <v>191.39699390314539</v>
      </c>
      <c r="E131" s="257">
        <f t="shared" ref="E131:E194" si="8">IF(C131&gt;D131,D131,C131)</f>
        <v>177.85182599999999</v>
      </c>
      <c r="F131" s="263"/>
      <c r="G131" s="190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9" t="str">
        <f t="shared" ref="H131:H194" si="10">IF(DAY($B131)=15,TEXT(D131,"#,0"),"")</f>
        <v/>
      </c>
      <c r="I131" s="260"/>
    </row>
    <row r="132" spans="1:9">
      <c r="A132" s="255">
        <f t="shared" ref="A132:A195" si="11">+A131+1</f>
        <v>130</v>
      </c>
      <c r="B132" s="256">
        <v>44904</v>
      </c>
      <c r="C132" s="257">
        <v>178.00170900000001</v>
      </c>
      <c r="D132" s="258">
        <v>191.39699390314539</v>
      </c>
      <c r="E132" s="257">
        <f t="shared" si="8"/>
        <v>178.00170900000001</v>
      </c>
      <c r="F132" s="263"/>
      <c r="G132" s="190" t="str">
        <f t="shared" si="9"/>
        <v/>
      </c>
      <c r="H132" s="259" t="str">
        <f t="shared" si="10"/>
        <v/>
      </c>
      <c r="I132" s="260"/>
    </row>
    <row r="133" spans="1:9">
      <c r="A133" s="255">
        <f t="shared" si="11"/>
        <v>131</v>
      </c>
      <c r="B133" s="256">
        <v>44905</v>
      </c>
      <c r="C133" s="257">
        <v>250.73025799999999</v>
      </c>
      <c r="D133" s="258">
        <v>191.39699390314539</v>
      </c>
      <c r="E133" s="257">
        <f t="shared" si="8"/>
        <v>191.39699390314539</v>
      </c>
      <c r="F133" s="263"/>
      <c r="G133" s="190" t="str">
        <f t="shared" si="9"/>
        <v/>
      </c>
      <c r="H133" s="259" t="str">
        <f t="shared" si="10"/>
        <v/>
      </c>
      <c r="I133" s="260"/>
    </row>
    <row r="134" spans="1:9">
      <c r="A134" s="255">
        <f t="shared" si="11"/>
        <v>132</v>
      </c>
      <c r="B134" s="256">
        <v>44906</v>
      </c>
      <c r="C134" s="257">
        <v>140.70862700000001</v>
      </c>
      <c r="D134" s="258">
        <v>191.39699390314539</v>
      </c>
      <c r="E134" s="257">
        <f t="shared" si="8"/>
        <v>140.70862700000001</v>
      </c>
      <c r="F134" s="263"/>
      <c r="G134" s="190" t="str">
        <f t="shared" si="9"/>
        <v/>
      </c>
      <c r="H134" s="259" t="str">
        <f t="shared" si="10"/>
        <v/>
      </c>
      <c r="I134" s="260"/>
    </row>
    <row r="135" spans="1:9">
      <c r="A135" s="255">
        <f t="shared" si="11"/>
        <v>133</v>
      </c>
      <c r="B135" s="256">
        <v>44907</v>
      </c>
      <c r="C135" s="257">
        <v>343.04378199999996</v>
      </c>
      <c r="D135" s="258">
        <v>191.39699390314539</v>
      </c>
      <c r="E135" s="257">
        <f t="shared" si="8"/>
        <v>191.39699390314539</v>
      </c>
      <c r="F135" s="263"/>
      <c r="G135" s="190" t="str">
        <f t="shared" si="9"/>
        <v/>
      </c>
      <c r="H135" s="259" t="str">
        <f t="shared" si="10"/>
        <v/>
      </c>
      <c r="I135" s="260"/>
    </row>
    <row r="136" spans="1:9">
      <c r="A136" s="255">
        <f t="shared" si="11"/>
        <v>134</v>
      </c>
      <c r="B136" s="256">
        <v>44908</v>
      </c>
      <c r="C136" s="257">
        <v>284.69132999999999</v>
      </c>
      <c r="D136" s="258">
        <v>191.39699390314539</v>
      </c>
      <c r="E136" s="257">
        <f t="shared" si="8"/>
        <v>191.39699390314539</v>
      </c>
      <c r="F136" s="263"/>
      <c r="G136" s="190" t="str">
        <f t="shared" si="9"/>
        <v/>
      </c>
      <c r="H136" s="259" t="str">
        <f t="shared" si="10"/>
        <v/>
      </c>
      <c r="I136" s="260"/>
    </row>
    <row r="137" spans="1:9">
      <c r="A137" s="255">
        <f t="shared" si="11"/>
        <v>135</v>
      </c>
      <c r="B137" s="256">
        <v>44909</v>
      </c>
      <c r="C137" s="257">
        <v>243.12623400000001</v>
      </c>
      <c r="D137" s="258">
        <v>191.39699390314539</v>
      </c>
      <c r="E137" s="257">
        <f t="shared" si="8"/>
        <v>191.39699390314539</v>
      </c>
      <c r="F137" s="263"/>
      <c r="G137" s="190" t="str">
        <f t="shared" si="9"/>
        <v/>
      </c>
      <c r="H137" s="259" t="str">
        <f t="shared" si="10"/>
        <v/>
      </c>
      <c r="I137" s="260"/>
    </row>
    <row r="138" spans="1:9">
      <c r="A138" s="255">
        <f t="shared" si="11"/>
        <v>136</v>
      </c>
      <c r="B138" s="256">
        <v>44910</v>
      </c>
      <c r="C138" s="257">
        <v>189.77288799999999</v>
      </c>
      <c r="D138" s="258">
        <v>191.39699390314539</v>
      </c>
      <c r="E138" s="257">
        <f t="shared" si="8"/>
        <v>189.77288799999999</v>
      </c>
      <c r="F138" s="263"/>
      <c r="G138" s="190" t="str">
        <f t="shared" si="9"/>
        <v>D</v>
      </c>
      <c r="H138" s="259" t="str">
        <f t="shared" si="10"/>
        <v>191,4</v>
      </c>
      <c r="I138" s="260"/>
    </row>
    <row r="139" spans="1:9">
      <c r="A139" s="255">
        <f t="shared" si="11"/>
        <v>137</v>
      </c>
      <c r="B139" s="256">
        <v>44911</v>
      </c>
      <c r="C139" s="257">
        <v>139.390693</v>
      </c>
      <c r="D139" s="258">
        <v>191.39699390314539</v>
      </c>
      <c r="E139" s="257">
        <f t="shared" si="8"/>
        <v>139.390693</v>
      </c>
      <c r="F139" s="263"/>
      <c r="G139" s="190" t="str">
        <f t="shared" si="9"/>
        <v/>
      </c>
      <c r="H139" s="259" t="str">
        <f t="shared" si="10"/>
        <v/>
      </c>
      <c r="I139" s="260"/>
    </row>
    <row r="140" spans="1:9">
      <c r="A140" s="255">
        <f t="shared" si="11"/>
        <v>138</v>
      </c>
      <c r="B140" s="256">
        <v>44912</v>
      </c>
      <c r="C140" s="257">
        <v>58.323466000000003</v>
      </c>
      <c r="D140" s="258">
        <v>191.39699390314539</v>
      </c>
      <c r="E140" s="257">
        <f t="shared" si="8"/>
        <v>58.323466000000003</v>
      </c>
      <c r="F140" s="263"/>
      <c r="G140" s="190" t="str">
        <f t="shared" si="9"/>
        <v/>
      </c>
      <c r="H140" s="259" t="str">
        <f t="shared" si="10"/>
        <v/>
      </c>
      <c r="I140" s="260"/>
    </row>
    <row r="141" spans="1:9">
      <c r="A141" s="255">
        <f t="shared" si="11"/>
        <v>139</v>
      </c>
      <c r="B141" s="256">
        <v>44913</v>
      </c>
      <c r="C141" s="257">
        <v>185.34718100000001</v>
      </c>
      <c r="D141" s="258">
        <v>191.39699390314539</v>
      </c>
      <c r="E141" s="257">
        <f t="shared" si="8"/>
        <v>185.34718100000001</v>
      </c>
      <c r="F141" s="263"/>
      <c r="G141" s="190" t="str">
        <f t="shared" si="9"/>
        <v/>
      </c>
      <c r="H141" s="259" t="str">
        <f t="shared" si="10"/>
        <v/>
      </c>
      <c r="I141" s="260"/>
    </row>
    <row r="142" spans="1:9">
      <c r="A142" s="255">
        <f t="shared" si="11"/>
        <v>140</v>
      </c>
      <c r="B142" s="256">
        <v>44914</v>
      </c>
      <c r="C142" s="257">
        <v>251.11472800000001</v>
      </c>
      <c r="D142" s="258">
        <v>191.39699390314539</v>
      </c>
      <c r="E142" s="257">
        <f t="shared" si="8"/>
        <v>191.39699390314539</v>
      </c>
      <c r="F142" s="263"/>
      <c r="G142" s="190" t="str">
        <f t="shared" si="9"/>
        <v/>
      </c>
      <c r="H142" s="259" t="str">
        <f t="shared" si="10"/>
        <v/>
      </c>
      <c r="I142" s="260"/>
    </row>
    <row r="143" spans="1:9">
      <c r="A143" s="255">
        <f t="shared" si="11"/>
        <v>141</v>
      </c>
      <c r="B143" s="256">
        <v>44915</v>
      </c>
      <c r="C143" s="257">
        <v>283.64104100000003</v>
      </c>
      <c r="D143" s="258">
        <v>191.39699390314539</v>
      </c>
      <c r="E143" s="257">
        <f t="shared" si="8"/>
        <v>191.39699390314539</v>
      </c>
      <c r="F143" s="263"/>
      <c r="G143" s="190" t="str">
        <f t="shared" si="9"/>
        <v/>
      </c>
      <c r="H143" s="259" t="str">
        <f t="shared" si="10"/>
        <v/>
      </c>
      <c r="I143" s="260"/>
    </row>
    <row r="144" spans="1:9">
      <c r="A144" s="255">
        <f t="shared" si="11"/>
        <v>142</v>
      </c>
      <c r="B144" s="256">
        <v>44916</v>
      </c>
      <c r="C144" s="257">
        <v>319.57085000000001</v>
      </c>
      <c r="D144" s="258">
        <v>191.39699390314539</v>
      </c>
      <c r="E144" s="257">
        <f t="shared" si="8"/>
        <v>191.39699390314539</v>
      </c>
      <c r="F144" s="263"/>
      <c r="G144" s="190" t="str">
        <f t="shared" si="9"/>
        <v/>
      </c>
      <c r="H144" s="259" t="str">
        <f t="shared" si="10"/>
        <v/>
      </c>
      <c r="I144" s="260"/>
    </row>
    <row r="145" spans="1:9">
      <c r="A145" s="255">
        <f t="shared" si="11"/>
        <v>143</v>
      </c>
      <c r="B145" s="256">
        <v>44917</v>
      </c>
      <c r="C145" s="257">
        <v>298.98524900000001</v>
      </c>
      <c r="D145" s="258">
        <v>191.39699390314539</v>
      </c>
      <c r="E145" s="257">
        <f t="shared" si="8"/>
        <v>191.39699390314539</v>
      </c>
      <c r="F145" s="263"/>
      <c r="G145" s="190" t="str">
        <f t="shared" si="9"/>
        <v/>
      </c>
      <c r="H145" s="259" t="str">
        <f t="shared" si="10"/>
        <v/>
      </c>
      <c r="I145" s="260"/>
    </row>
    <row r="146" spans="1:9">
      <c r="A146" s="255">
        <f t="shared" si="11"/>
        <v>144</v>
      </c>
      <c r="B146" s="256">
        <v>44918</v>
      </c>
      <c r="C146" s="257">
        <v>261.61560499999996</v>
      </c>
      <c r="D146" s="258">
        <v>191.39699390314539</v>
      </c>
      <c r="E146" s="257">
        <f t="shared" si="8"/>
        <v>191.39699390314539</v>
      </c>
      <c r="F146" s="263"/>
      <c r="G146" s="190" t="str">
        <f t="shared" si="9"/>
        <v/>
      </c>
      <c r="H146" s="259" t="str">
        <f t="shared" si="10"/>
        <v/>
      </c>
      <c r="I146" s="260"/>
    </row>
    <row r="147" spans="1:9">
      <c r="A147" s="255">
        <f t="shared" si="11"/>
        <v>145</v>
      </c>
      <c r="B147" s="256">
        <v>44919</v>
      </c>
      <c r="C147" s="257">
        <v>173.962073</v>
      </c>
      <c r="D147" s="258">
        <v>191.39699390314539</v>
      </c>
      <c r="E147" s="257">
        <f t="shared" si="8"/>
        <v>173.962073</v>
      </c>
      <c r="F147" s="263"/>
      <c r="G147" s="190" t="str">
        <f t="shared" si="9"/>
        <v/>
      </c>
      <c r="H147" s="259" t="str">
        <f t="shared" si="10"/>
        <v/>
      </c>
      <c r="I147" s="260"/>
    </row>
    <row r="148" spans="1:9">
      <c r="A148" s="255">
        <f t="shared" si="11"/>
        <v>146</v>
      </c>
      <c r="B148" s="256">
        <v>44920</v>
      </c>
      <c r="C148" s="257">
        <v>170.491027</v>
      </c>
      <c r="D148" s="258">
        <v>191.39699390314539</v>
      </c>
      <c r="E148" s="257">
        <f t="shared" si="8"/>
        <v>170.491027</v>
      </c>
      <c r="F148" s="263"/>
      <c r="G148" s="190" t="str">
        <f t="shared" si="9"/>
        <v/>
      </c>
      <c r="H148" s="259" t="str">
        <f t="shared" si="10"/>
        <v/>
      </c>
      <c r="I148" s="260"/>
    </row>
    <row r="149" spans="1:9">
      <c r="A149" s="255">
        <f t="shared" si="11"/>
        <v>147</v>
      </c>
      <c r="B149" s="256">
        <v>44921</v>
      </c>
      <c r="C149" s="257">
        <v>56.465977000000002</v>
      </c>
      <c r="D149" s="258">
        <v>191.39699390314539</v>
      </c>
      <c r="E149" s="257">
        <f t="shared" si="8"/>
        <v>56.465977000000002</v>
      </c>
      <c r="F149" s="263"/>
      <c r="G149" s="190" t="str">
        <f t="shared" si="9"/>
        <v/>
      </c>
      <c r="H149" s="259" t="str">
        <f t="shared" si="10"/>
        <v/>
      </c>
      <c r="I149" s="260"/>
    </row>
    <row r="150" spans="1:9">
      <c r="A150" s="255">
        <f t="shared" si="11"/>
        <v>148</v>
      </c>
      <c r="B150" s="256">
        <v>44922</v>
      </c>
      <c r="C150" s="257">
        <v>66.91897800000001</v>
      </c>
      <c r="D150" s="258">
        <v>191.39699390314539</v>
      </c>
      <c r="E150" s="257">
        <f t="shared" si="8"/>
        <v>66.91897800000001</v>
      </c>
      <c r="F150" s="263"/>
      <c r="G150" s="190" t="str">
        <f t="shared" si="9"/>
        <v/>
      </c>
      <c r="H150" s="259" t="str">
        <f t="shared" si="10"/>
        <v/>
      </c>
      <c r="I150" s="260"/>
    </row>
    <row r="151" spans="1:9">
      <c r="A151" s="255">
        <f t="shared" si="11"/>
        <v>149</v>
      </c>
      <c r="B151" s="256">
        <v>44923</v>
      </c>
      <c r="C151" s="257">
        <v>198.117152</v>
      </c>
      <c r="D151" s="258">
        <v>191.39699390314539</v>
      </c>
      <c r="E151" s="257">
        <f t="shared" si="8"/>
        <v>191.39699390314539</v>
      </c>
      <c r="F151" s="263"/>
      <c r="G151" s="190" t="str">
        <f t="shared" si="9"/>
        <v/>
      </c>
      <c r="H151" s="259" t="str">
        <f t="shared" si="10"/>
        <v/>
      </c>
      <c r="I151" s="260"/>
    </row>
    <row r="152" spans="1:9">
      <c r="A152" s="255">
        <f t="shared" si="11"/>
        <v>150</v>
      </c>
      <c r="B152" s="256">
        <v>44924</v>
      </c>
      <c r="C152" s="257">
        <v>237.439018</v>
      </c>
      <c r="D152" s="258">
        <v>191.39699390314539</v>
      </c>
      <c r="E152" s="257">
        <f t="shared" si="8"/>
        <v>191.39699390314539</v>
      </c>
      <c r="F152" s="263"/>
      <c r="G152" s="190" t="str">
        <f t="shared" si="9"/>
        <v/>
      </c>
      <c r="H152" s="259" t="str">
        <f t="shared" si="10"/>
        <v/>
      </c>
      <c r="I152" s="260"/>
    </row>
    <row r="153" spans="1:9">
      <c r="A153" s="255">
        <f t="shared" si="11"/>
        <v>151</v>
      </c>
      <c r="B153" s="256">
        <v>44925</v>
      </c>
      <c r="C153" s="257">
        <v>315.19385</v>
      </c>
      <c r="D153" s="258">
        <v>191.39699390314539</v>
      </c>
      <c r="E153" s="257">
        <f t="shared" si="8"/>
        <v>191.39699390314539</v>
      </c>
      <c r="F153" s="263"/>
      <c r="G153" s="190" t="str">
        <f t="shared" si="9"/>
        <v/>
      </c>
      <c r="H153" s="259" t="str">
        <f t="shared" si="10"/>
        <v/>
      </c>
      <c r="I153" s="260"/>
    </row>
    <row r="154" spans="1:9">
      <c r="A154" s="255">
        <f t="shared" si="11"/>
        <v>152</v>
      </c>
      <c r="B154" s="256">
        <v>44926</v>
      </c>
      <c r="C154" s="257">
        <v>168.84421799999998</v>
      </c>
      <c r="D154" s="258">
        <v>191.39699390314539</v>
      </c>
      <c r="E154" s="257">
        <f t="shared" si="8"/>
        <v>168.84421799999998</v>
      </c>
      <c r="F154" s="263"/>
      <c r="G154" s="190" t="str">
        <f t="shared" si="9"/>
        <v/>
      </c>
      <c r="H154" s="259" t="str">
        <f t="shared" si="10"/>
        <v/>
      </c>
      <c r="I154" s="260"/>
    </row>
    <row r="155" spans="1:9">
      <c r="A155" s="255">
        <f t="shared" si="11"/>
        <v>153</v>
      </c>
      <c r="B155" s="256">
        <v>44927</v>
      </c>
      <c r="C155" s="257">
        <v>160.935801</v>
      </c>
      <c r="D155" s="258">
        <v>225.50030830008816</v>
      </c>
      <c r="E155" s="257">
        <f t="shared" si="8"/>
        <v>160.935801</v>
      </c>
      <c r="F155" s="260">
        <f>YEAR(B155)</f>
        <v>2023</v>
      </c>
      <c r="G155" s="190" t="str">
        <f t="shared" si="9"/>
        <v/>
      </c>
      <c r="H155" s="259" t="str">
        <f t="shared" si="10"/>
        <v/>
      </c>
      <c r="I155" s="260"/>
    </row>
    <row r="156" spans="1:9">
      <c r="A156" s="255">
        <f t="shared" si="11"/>
        <v>154</v>
      </c>
      <c r="B156" s="256">
        <v>44928</v>
      </c>
      <c r="C156" s="257">
        <v>96.966331999999994</v>
      </c>
      <c r="D156" s="258">
        <v>225.50030830008816</v>
      </c>
      <c r="E156" s="257">
        <f t="shared" si="8"/>
        <v>96.966331999999994</v>
      </c>
      <c r="F156" s="263"/>
      <c r="G156" s="190" t="str">
        <f t="shared" si="9"/>
        <v/>
      </c>
      <c r="H156" s="259" t="str">
        <f t="shared" si="10"/>
        <v/>
      </c>
      <c r="I156" s="260"/>
    </row>
    <row r="157" spans="1:9">
      <c r="A157" s="255">
        <f t="shared" si="11"/>
        <v>155</v>
      </c>
      <c r="B157" s="256">
        <v>44929</v>
      </c>
      <c r="C157" s="257">
        <v>69.069948999999994</v>
      </c>
      <c r="D157" s="258">
        <v>225.50030830008816</v>
      </c>
      <c r="E157" s="257">
        <f t="shared" si="8"/>
        <v>69.069948999999994</v>
      </c>
      <c r="F157" s="263"/>
      <c r="G157" s="190" t="str">
        <f t="shared" si="9"/>
        <v/>
      </c>
      <c r="H157" s="259" t="str">
        <f t="shared" si="10"/>
        <v/>
      </c>
      <c r="I157" s="260"/>
    </row>
    <row r="158" spans="1:9">
      <c r="A158" s="255">
        <f t="shared" si="11"/>
        <v>156</v>
      </c>
      <c r="B158" s="256">
        <v>44930</v>
      </c>
      <c r="C158" s="257">
        <v>65.706111000000007</v>
      </c>
      <c r="D158" s="258">
        <v>225.50030830008816</v>
      </c>
      <c r="E158" s="257">
        <f t="shared" si="8"/>
        <v>65.706111000000007</v>
      </c>
      <c r="F158" s="263"/>
      <c r="G158" s="190" t="str">
        <f t="shared" si="9"/>
        <v/>
      </c>
      <c r="H158" s="259" t="str">
        <f t="shared" si="10"/>
        <v/>
      </c>
      <c r="I158" s="260"/>
    </row>
    <row r="159" spans="1:9">
      <c r="A159" s="255">
        <f t="shared" si="11"/>
        <v>157</v>
      </c>
      <c r="B159" s="256">
        <v>44931</v>
      </c>
      <c r="C159" s="257">
        <v>43.798284000000002</v>
      </c>
      <c r="D159" s="258">
        <v>225.50030830008816</v>
      </c>
      <c r="E159" s="257">
        <f t="shared" si="8"/>
        <v>43.798284000000002</v>
      </c>
      <c r="F159" s="263"/>
      <c r="G159" s="190" t="str">
        <f t="shared" si="9"/>
        <v/>
      </c>
      <c r="H159" s="259" t="str">
        <f t="shared" si="10"/>
        <v/>
      </c>
      <c r="I159" s="260"/>
    </row>
    <row r="160" spans="1:9">
      <c r="A160" s="255">
        <f t="shared" si="11"/>
        <v>158</v>
      </c>
      <c r="B160" s="256">
        <v>44932</v>
      </c>
      <c r="C160" s="257">
        <v>84.453948999999994</v>
      </c>
      <c r="D160" s="258">
        <v>225.50030830008816</v>
      </c>
      <c r="E160" s="257">
        <f t="shared" si="8"/>
        <v>84.453948999999994</v>
      </c>
      <c r="F160" s="263"/>
      <c r="G160" s="190" t="str">
        <f t="shared" si="9"/>
        <v/>
      </c>
      <c r="H160" s="259" t="str">
        <f t="shared" si="10"/>
        <v/>
      </c>
      <c r="I160" s="260"/>
    </row>
    <row r="161" spans="1:9">
      <c r="A161" s="255">
        <f t="shared" si="11"/>
        <v>159</v>
      </c>
      <c r="B161" s="256">
        <v>44933</v>
      </c>
      <c r="C161" s="257">
        <v>304.92775300000005</v>
      </c>
      <c r="D161" s="258">
        <v>225.50030830008816</v>
      </c>
      <c r="E161" s="257">
        <f t="shared" si="8"/>
        <v>225.50030830008816</v>
      </c>
      <c r="F161" s="263"/>
      <c r="G161" s="190" t="str">
        <f t="shared" si="9"/>
        <v/>
      </c>
      <c r="H161" s="259" t="str">
        <f t="shared" si="10"/>
        <v/>
      </c>
      <c r="I161" s="260"/>
    </row>
    <row r="162" spans="1:9">
      <c r="A162" s="255">
        <f t="shared" si="11"/>
        <v>160</v>
      </c>
      <c r="B162" s="256">
        <v>44934</v>
      </c>
      <c r="C162" s="257">
        <v>373.82909100000001</v>
      </c>
      <c r="D162" s="258">
        <v>225.50030830008816</v>
      </c>
      <c r="E162" s="257">
        <f t="shared" si="8"/>
        <v>225.50030830008816</v>
      </c>
      <c r="F162" s="263"/>
      <c r="G162" s="190" t="str">
        <f t="shared" si="9"/>
        <v/>
      </c>
      <c r="H162" s="259" t="str">
        <f t="shared" si="10"/>
        <v/>
      </c>
      <c r="I162" s="260"/>
    </row>
    <row r="163" spans="1:9">
      <c r="A163" s="255">
        <f t="shared" si="11"/>
        <v>161</v>
      </c>
      <c r="B163" s="256">
        <v>44935</v>
      </c>
      <c r="C163" s="257">
        <v>299.40650099999999</v>
      </c>
      <c r="D163" s="258">
        <v>225.50030830008816</v>
      </c>
      <c r="E163" s="257">
        <f t="shared" si="8"/>
        <v>225.50030830008816</v>
      </c>
      <c r="F163" s="263"/>
      <c r="G163" s="190" t="str">
        <f t="shared" si="9"/>
        <v/>
      </c>
      <c r="H163" s="259" t="str">
        <f t="shared" si="10"/>
        <v/>
      </c>
      <c r="I163" s="260"/>
    </row>
    <row r="164" spans="1:9">
      <c r="A164" s="255">
        <f t="shared" si="11"/>
        <v>162</v>
      </c>
      <c r="B164" s="256">
        <v>44936</v>
      </c>
      <c r="C164" s="257">
        <v>208.80787000000004</v>
      </c>
      <c r="D164" s="258">
        <v>225.50030830008816</v>
      </c>
      <c r="E164" s="257">
        <f t="shared" si="8"/>
        <v>208.80787000000004</v>
      </c>
      <c r="F164" s="263"/>
      <c r="G164" s="190" t="str">
        <f t="shared" si="9"/>
        <v/>
      </c>
      <c r="H164" s="259" t="str">
        <f t="shared" si="10"/>
        <v/>
      </c>
      <c r="I164" s="260"/>
    </row>
    <row r="165" spans="1:9">
      <c r="A165" s="255">
        <f t="shared" si="11"/>
        <v>163</v>
      </c>
      <c r="B165" s="256">
        <v>44937</v>
      </c>
      <c r="C165" s="257">
        <v>197.88169099999999</v>
      </c>
      <c r="D165" s="258">
        <v>225.50030830008816</v>
      </c>
      <c r="E165" s="257">
        <f t="shared" si="8"/>
        <v>197.88169099999999</v>
      </c>
      <c r="F165" s="263"/>
      <c r="G165" s="190" t="str">
        <f t="shared" si="9"/>
        <v/>
      </c>
      <c r="H165" s="259" t="str">
        <f t="shared" si="10"/>
        <v/>
      </c>
      <c r="I165" s="260"/>
    </row>
    <row r="166" spans="1:9">
      <c r="A166" s="255">
        <f t="shared" si="11"/>
        <v>164</v>
      </c>
      <c r="B166" s="256">
        <v>44938</v>
      </c>
      <c r="C166" s="257">
        <v>148.073992</v>
      </c>
      <c r="D166" s="258">
        <v>225.50030830008816</v>
      </c>
      <c r="E166" s="257">
        <f t="shared" si="8"/>
        <v>148.073992</v>
      </c>
      <c r="F166" s="263"/>
      <c r="G166" s="190" t="str">
        <f t="shared" si="9"/>
        <v/>
      </c>
      <c r="H166" s="259" t="str">
        <f t="shared" si="10"/>
        <v/>
      </c>
      <c r="I166" s="260"/>
    </row>
    <row r="167" spans="1:9">
      <c r="A167" s="255">
        <f t="shared" si="11"/>
        <v>165</v>
      </c>
      <c r="B167" s="256">
        <v>44939</v>
      </c>
      <c r="C167" s="257">
        <v>150.789468</v>
      </c>
      <c r="D167" s="258">
        <v>225.50030830008816</v>
      </c>
      <c r="E167" s="257">
        <f t="shared" si="8"/>
        <v>150.789468</v>
      </c>
      <c r="F167" s="263"/>
      <c r="G167" s="190" t="str">
        <f t="shared" si="9"/>
        <v/>
      </c>
      <c r="H167" s="259" t="str">
        <f t="shared" si="10"/>
        <v/>
      </c>
      <c r="I167" s="260"/>
    </row>
    <row r="168" spans="1:9">
      <c r="A168" s="255">
        <f t="shared" si="11"/>
        <v>166</v>
      </c>
      <c r="B168" s="256">
        <v>44940</v>
      </c>
      <c r="C168" s="257">
        <v>180.418012</v>
      </c>
      <c r="D168" s="258">
        <v>225.50030830008816</v>
      </c>
      <c r="E168" s="257">
        <f t="shared" si="8"/>
        <v>180.418012</v>
      </c>
      <c r="F168" s="263"/>
      <c r="G168" s="190" t="str">
        <f t="shared" si="9"/>
        <v/>
      </c>
      <c r="H168" s="259" t="str">
        <f t="shared" si="10"/>
        <v/>
      </c>
      <c r="I168" s="260"/>
    </row>
    <row r="169" spans="1:9">
      <c r="A169" s="255">
        <f t="shared" si="11"/>
        <v>167</v>
      </c>
      <c r="B169" s="256">
        <v>44941</v>
      </c>
      <c r="C169" s="257">
        <v>286.82453100000004</v>
      </c>
      <c r="D169" s="258">
        <v>225.50030830008816</v>
      </c>
      <c r="E169" s="257">
        <f t="shared" si="8"/>
        <v>225.50030830008816</v>
      </c>
      <c r="F169" s="260"/>
      <c r="G169" s="190" t="str">
        <f t="shared" si="9"/>
        <v>E</v>
      </c>
      <c r="H169" s="259" t="str">
        <f t="shared" si="10"/>
        <v>225,5</v>
      </c>
      <c r="I169" s="260"/>
    </row>
    <row r="170" spans="1:9">
      <c r="A170" s="255">
        <f t="shared" si="11"/>
        <v>168</v>
      </c>
      <c r="B170" s="256">
        <v>44942</v>
      </c>
      <c r="C170" s="257">
        <v>399.92026299999998</v>
      </c>
      <c r="D170" s="258">
        <v>225.50030830008816</v>
      </c>
      <c r="E170" s="257">
        <f t="shared" si="8"/>
        <v>225.50030830008816</v>
      </c>
      <c r="F170" s="263"/>
      <c r="G170" s="190" t="str">
        <f t="shared" si="9"/>
        <v/>
      </c>
      <c r="H170" s="259" t="str">
        <f t="shared" si="10"/>
        <v/>
      </c>
      <c r="I170" s="260"/>
    </row>
    <row r="171" spans="1:9">
      <c r="A171" s="255">
        <f t="shared" si="11"/>
        <v>169</v>
      </c>
      <c r="B171" s="256">
        <v>44943</v>
      </c>
      <c r="C171" s="257">
        <v>390.49647299999998</v>
      </c>
      <c r="D171" s="258">
        <v>225.50030830008816</v>
      </c>
      <c r="E171" s="257">
        <f t="shared" si="8"/>
        <v>225.50030830008816</v>
      </c>
      <c r="F171" s="263"/>
      <c r="G171" s="190" t="str">
        <f t="shared" si="9"/>
        <v/>
      </c>
      <c r="H171" s="259" t="str">
        <f t="shared" si="10"/>
        <v/>
      </c>
      <c r="I171" s="260"/>
    </row>
    <row r="172" spans="1:9">
      <c r="A172" s="255">
        <f t="shared" si="11"/>
        <v>170</v>
      </c>
      <c r="B172" s="256">
        <v>44944</v>
      </c>
      <c r="C172" s="257">
        <v>357.39378199999999</v>
      </c>
      <c r="D172" s="258">
        <v>225.50030830008816</v>
      </c>
      <c r="E172" s="257">
        <f t="shared" si="8"/>
        <v>225.50030830008816</v>
      </c>
      <c r="F172" s="263"/>
      <c r="G172" s="190" t="str">
        <f t="shared" si="9"/>
        <v/>
      </c>
      <c r="H172" s="259" t="str">
        <f t="shared" si="10"/>
        <v/>
      </c>
      <c r="I172" s="260"/>
    </row>
    <row r="173" spans="1:9">
      <c r="A173" s="255">
        <f t="shared" si="11"/>
        <v>171</v>
      </c>
      <c r="B173" s="256">
        <v>44945</v>
      </c>
      <c r="C173" s="257">
        <v>371.03471000000002</v>
      </c>
      <c r="D173" s="258">
        <v>225.50030830008816</v>
      </c>
      <c r="E173" s="257">
        <f t="shared" si="8"/>
        <v>225.50030830008816</v>
      </c>
      <c r="F173" s="263"/>
      <c r="G173" s="190" t="str">
        <f t="shared" si="9"/>
        <v/>
      </c>
      <c r="H173" s="259" t="str">
        <f t="shared" si="10"/>
        <v/>
      </c>
      <c r="I173" s="260"/>
    </row>
    <row r="174" spans="1:9">
      <c r="A174" s="255">
        <f t="shared" si="11"/>
        <v>172</v>
      </c>
      <c r="B174" s="256">
        <v>44946</v>
      </c>
      <c r="C174" s="257">
        <v>271.803315</v>
      </c>
      <c r="D174" s="258">
        <v>225.50030830008816</v>
      </c>
      <c r="E174" s="257">
        <f t="shared" si="8"/>
        <v>225.50030830008816</v>
      </c>
      <c r="F174" s="263"/>
      <c r="G174" s="190" t="str">
        <f t="shared" si="9"/>
        <v/>
      </c>
      <c r="H174" s="259" t="str">
        <f t="shared" si="10"/>
        <v/>
      </c>
      <c r="I174" s="260"/>
    </row>
    <row r="175" spans="1:9">
      <c r="A175" s="255">
        <f t="shared" si="11"/>
        <v>173</v>
      </c>
      <c r="B175" s="256">
        <v>44947</v>
      </c>
      <c r="C175" s="257">
        <v>270.59378500000003</v>
      </c>
      <c r="D175" s="258">
        <v>225.50030830008816</v>
      </c>
      <c r="E175" s="257">
        <f t="shared" si="8"/>
        <v>225.50030830008816</v>
      </c>
      <c r="F175" s="263"/>
      <c r="G175" s="190" t="str">
        <f t="shared" si="9"/>
        <v/>
      </c>
      <c r="H175" s="259" t="str">
        <f t="shared" si="10"/>
        <v/>
      </c>
      <c r="I175" s="260"/>
    </row>
    <row r="176" spans="1:9">
      <c r="A176" s="255">
        <f t="shared" si="11"/>
        <v>174</v>
      </c>
      <c r="B176" s="256">
        <v>44948</v>
      </c>
      <c r="C176" s="257">
        <v>289.447138</v>
      </c>
      <c r="D176" s="258">
        <v>225.50030830008816</v>
      </c>
      <c r="E176" s="257">
        <f t="shared" si="8"/>
        <v>225.50030830008816</v>
      </c>
      <c r="F176" s="263"/>
      <c r="G176" s="190" t="str">
        <f t="shared" si="9"/>
        <v/>
      </c>
      <c r="H176" s="259" t="str">
        <f t="shared" si="10"/>
        <v/>
      </c>
      <c r="I176" s="260"/>
    </row>
    <row r="177" spans="1:9">
      <c r="A177" s="255">
        <f t="shared" si="11"/>
        <v>175</v>
      </c>
      <c r="B177" s="256">
        <v>44949</v>
      </c>
      <c r="C177" s="257">
        <v>311.17062600000003</v>
      </c>
      <c r="D177" s="258">
        <v>225.50030830008816</v>
      </c>
      <c r="E177" s="257">
        <f t="shared" si="8"/>
        <v>225.50030830008816</v>
      </c>
      <c r="F177" s="263"/>
      <c r="G177" s="190" t="str">
        <f t="shared" si="9"/>
        <v/>
      </c>
      <c r="H177" s="259" t="str">
        <f t="shared" si="10"/>
        <v/>
      </c>
      <c r="I177" s="260"/>
    </row>
    <row r="178" spans="1:9">
      <c r="A178" s="255">
        <f t="shared" si="11"/>
        <v>176</v>
      </c>
      <c r="B178" s="256">
        <v>44950</v>
      </c>
      <c r="C178" s="257">
        <v>235.11200200000002</v>
      </c>
      <c r="D178" s="258">
        <v>225.50030830008816</v>
      </c>
      <c r="E178" s="257">
        <f t="shared" si="8"/>
        <v>225.50030830008816</v>
      </c>
      <c r="F178" s="263"/>
      <c r="G178" s="190" t="str">
        <f t="shared" si="9"/>
        <v/>
      </c>
      <c r="H178" s="259" t="str">
        <f t="shared" si="10"/>
        <v/>
      </c>
      <c r="I178" s="260"/>
    </row>
    <row r="179" spans="1:9">
      <c r="A179" s="255">
        <f t="shared" si="11"/>
        <v>177</v>
      </c>
      <c r="B179" s="256">
        <v>44951</v>
      </c>
      <c r="C179" s="257">
        <v>219.82315800000001</v>
      </c>
      <c r="D179" s="258">
        <v>225.50030830008816</v>
      </c>
      <c r="E179" s="257">
        <f t="shared" si="8"/>
        <v>219.82315800000001</v>
      </c>
      <c r="F179" s="263"/>
      <c r="G179" s="190" t="str">
        <f t="shared" si="9"/>
        <v/>
      </c>
      <c r="H179" s="259" t="str">
        <f t="shared" si="10"/>
        <v/>
      </c>
      <c r="I179" s="260"/>
    </row>
    <row r="180" spans="1:9">
      <c r="A180" s="255">
        <f t="shared" si="11"/>
        <v>178</v>
      </c>
      <c r="B180" s="256">
        <v>44952</v>
      </c>
      <c r="C180" s="257">
        <v>314.12311499999998</v>
      </c>
      <c r="D180" s="258">
        <v>225.50030830008816</v>
      </c>
      <c r="E180" s="257">
        <f t="shared" si="8"/>
        <v>225.50030830008816</v>
      </c>
      <c r="F180" s="263"/>
      <c r="G180" s="190" t="str">
        <f t="shared" si="9"/>
        <v/>
      </c>
      <c r="H180" s="259" t="str">
        <f t="shared" si="10"/>
        <v/>
      </c>
      <c r="I180" s="260"/>
    </row>
    <row r="181" spans="1:9">
      <c r="A181" s="255">
        <f t="shared" si="11"/>
        <v>179</v>
      </c>
      <c r="B181" s="256">
        <v>44953</v>
      </c>
      <c r="C181" s="257">
        <v>340.81228999999996</v>
      </c>
      <c r="D181" s="258">
        <v>225.50030830008816</v>
      </c>
      <c r="E181" s="257">
        <f t="shared" si="8"/>
        <v>225.50030830008816</v>
      </c>
      <c r="F181" s="263"/>
      <c r="G181" s="190" t="str">
        <f t="shared" si="9"/>
        <v/>
      </c>
      <c r="H181" s="259" t="str">
        <f t="shared" si="10"/>
        <v/>
      </c>
      <c r="I181" s="260"/>
    </row>
    <row r="182" spans="1:9">
      <c r="A182" s="255">
        <f t="shared" si="11"/>
        <v>180</v>
      </c>
      <c r="B182" s="256">
        <v>44954</v>
      </c>
      <c r="C182" s="257">
        <v>304.66285800000003</v>
      </c>
      <c r="D182" s="258">
        <v>225.50030830008816</v>
      </c>
      <c r="E182" s="257">
        <f t="shared" si="8"/>
        <v>225.50030830008816</v>
      </c>
      <c r="F182" s="263"/>
      <c r="G182" s="190" t="str">
        <f t="shared" si="9"/>
        <v/>
      </c>
      <c r="H182" s="259" t="str">
        <f t="shared" si="10"/>
        <v/>
      </c>
      <c r="I182" s="260"/>
    </row>
    <row r="183" spans="1:9">
      <c r="A183" s="255">
        <f t="shared" si="11"/>
        <v>181</v>
      </c>
      <c r="B183" s="256">
        <v>44955</v>
      </c>
      <c r="C183" s="257">
        <v>230.62103900000002</v>
      </c>
      <c r="D183" s="258">
        <v>225.50030830008816</v>
      </c>
      <c r="E183" s="257">
        <f t="shared" si="8"/>
        <v>225.50030830008816</v>
      </c>
      <c r="F183" s="263"/>
      <c r="G183" s="190" t="str">
        <f t="shared" si="9"/>
        <v/>
      </c>
      <c r="H183" s="259" t="str">
        <f t="shared" si="10"/>
        <v/>
      </c>
      <c r="I183" s="260"/>
    </row>
    <row r="184" spans="1:9">
      <c r="A184" s="255">
        <f t="shared" si="11"/>
        <v>182</v>
      </c>
      <c r="B184" s="256">
        <v>44956</v>
      </c>
      <c r="C184" s="257">
        <v>154.95181599999998</v>
      </c>
      <c r="D184" s="258">
        <v>225.50030830008816</v>
      </c>
      <c r="E184" s="257">
        <f t="shared" si="8"/>
        <v>154.95181599999998</v>
      </c>
      <c r="F184" s="263"/>
      <c r="G184" s="190" t="str">
        <f t="shared" si="9"/>
        <v/>
      </c>
      <c r="H184" s="259" t="str">
        <f t="shared" si="10"/>
        <v/>
      </c>
      <c r="I184" s="260"/>
    </row>
    <row r="185" spans="1:9">
      <c r="A185" s="255">
        <f t="shared" si="11"/>
        <v>183</v>
      </c>
      <c r="B185" s="256">
        <v>44957</v>
      </c>
      <c r="C185" s="257">
        <v>209.53903200000002</v>
      </c>
      <c r="D185" s="258">
        <v>225.50030830008816</v>
      </c>
      <c r="E185" s="257">
        <f t="shared" si="8"/>
        <v>209.53903200000002</v>
      </c>
      <c r="F185" s="263"/>
      <c r="G185" s="190" t="str">
        <f t="shared" si="9"/>
        <v/>
      </c>
      <c r="H185" s="259" t="str">
        <f t="shared" si="10"/>
        <v/>
      </c>
      <c r="I185" s="260"/>
    </row>
    <row r="186" spans="1:9">
      <c r="A186" s="255">
        <f t="shared" si="11"/>
        <v>184</v>
      </c>
      <c r="B186" s="256">
        <v>44958</v>
      </c>
      <c r="C186" s="257">
        <v>214.66819099999998</v>
      </c>
      <c r="D186" s="258">
        <v>228.74518836188682</v>
      </c>
      <c r="E186" s="257">
        <f t="shared" si="8"/>
        <v>214.66819099999998</v>
      </c>
      <c r="F186" s="260"/>
      <c r="G186" s="190" t="str">
        <f t="shared" si="9"/>
        <v/>
      </c>
      <c r="H186" s="259" t="str">
        <f t="shared" si="10"/>
        <v/>
      </c>
      <c r="I186" s="260"/>
    </row>
    <row r="187" spans="1:9">
      <c r="A187" s="255">
        <f t="shared" si="11"/>
        <v>185</v>
      </c>
      <c r="B187" s="256">
        <v>44959</v>
      </c>
      <c r="C187" s="257">
        <v>113.531948</v>
      </c>
      <c r="D187" s="258">
        <v>228.74518836188682</v>
      </c>
      <c r="E187" s="257">
        <f t="shared" si="8"/>
        <v>113.531948</v>
      </c>
      <c r="F187" s="263"/>
      <c r="G187" s="190" t="str">
        <f t="shared" si="9"/>
        <v/>
      </c>
      <c r="H187" s="259" t="str">
        <f t="shared" si="10"/>
        <v/>
      </c>
      <c r="I187" s="260"/>
    </row>
    <row r="188" spans="1:9">
      <c r="A188" s="255">
        <f t="shared" si="11"/>
        <v>186</v>
      </c>
      <c r="B188" s="256">
        <v>44960</v>
      </c>
      <c r="C188" s="257">
        <v>62.026834000000001</v>
      </c>
      <c r="D188" s="258">
        <v>228.74518836188682</v>
      </c>
      <c r="E188" s="257">
        <f t="shared" si="8"/>
        <v>62.026834000000001</v>
      </c>
      <c r="F188" s="263"/>
      <c r="G188" s="190" t="str">
        <f t="shared" si="9"/>
        <v/>
      </c>
      <c r="H188" s="259" t="str">
        <f t="shared" si="10"/>
        <v/>
      </c>
      <c r="I188" s="260"/>
    </row>
    <row r="189" spans="1:9">
      <c r="A189" s="255">
        <f t="shared" si="11"/>
        <v>187</v>
      </c>
      <c r="B189" s="256">
        <v>44961</v>
      </c>
      <c r="C189" s="257">
        <v>186.65705500000001</v>
      </c>
      <c r="D189" s="258">
        <v>228.74518836188682</v>
      </c>
      <c r="E189" s="257">
        <f t="shared" si="8"/>
        <v>186.65705500000001</v>
      </c>
      <c r="F189" s="263"/>
      <c r="G189" s="190" t="str">
        <f t="shared" si="9"/>
        <v/>
      </c>
      <c r="H189" s="259" t="str">
        <f t="shared" si="10"/>
        <v/>
      </c>
      <c r="I189" s="260"/>
    </row>
    <row r="190" spans="1:9">
      <c r="A190" s="255">
        <f t="shared" si="11"/>
        <v>188</v>
      </c>
      <c r="B190" s="256">
        <v>44962</v>
      </c>
      <c r="C190" s="257">
        <v>282.58626600000002</v>
      </c>
      <c r="D190" s="258">
        <v>228.74518836188682</v>
      </c>
      <c r="E190" s="257">
        <f t="shared" si="8"/>
        <v>228.74518836188682</v>
      </c>
      <c r="F190" s="263"/>
      <c r="G190" s="190" t="str">
        <f t="shared" si="9"/>
        <v/>
      </c>
      <c r="H190" s="259" t="str">
        <f t="shared" si="10"/>
        <v/>
      </c>
      <c r="I190" s="260"/>
    </row>
    <row r="191" spans="1:9">
      <c r="A191" s="255">
        <f t="shared" si="11"/>
        <v>189</v>
      </c>
      <c r="B191" s="256">
        <v>44963</v>
      </c>
      <c r="C191" s="257">
        <v>276.83534900000001</v>
      </c>
      <c r="D191" s="258">
        <v>228.74518836188682</v>
      </c>
      <c r="E191" s="257">
        <f t="shared" si="8"/>
        <v>228.74518836188682</v>
      </c>
      <c r="F191" s="263"/>
      <c r="G191" s="190" t="str">
        <f t="shared" si="9"/>
        <v/>
      </c>
      <c r="H191" s="259" t="str">
        <f t="shared" si="10"/>
        <v/>
      </c>
      <c r="I191" s="260"/>
    </row>
    <row r="192" spans="1:9">
      <c r="A192" s="255">
        <f t="shared" si="11"/>
        <v>190</v>
      </c>
      <c r="B192" s="256">
        <v>44964</v>
      </c>
      <c r="C192" s="257">
        <v>188.20928000000001</v>
      </c>
      <c r="D192" s="258">
        <v>228.74518836188682</v>
      </c>
      <c r="E192" s="257">
        <f t="shared" si="8"/>
        <v>188.20928000000001</v>
      </c>
      <c r="F192" s="263"/>
      <c r="G192" s="190" t="str">
        <f t="shared" si="9"/>
        <v/>
      </c>
      <c r="H192" s="259" t="str">
        <f t="shared" si="10"/>
        <v/>
      </c>
      <c r="I192" s="260"/>
    </row>
    <row r="193" spans="1:9">
      <c r="A193" s="255">
        <f t="shared" si="11"/>
        <v>191</v>
      </c>
      <c r="B193" s="256">
        <v>44965</v>
      </c>
      <c r="C193" s="257">
        <v>171.25630999999998</v>
      </c>
      <c r="D193" s="258">
        <v>228.74518836188682</v>
      </c>
      <c r="E193" s="257">
        <f t="shared" si="8"/>
        <v>171.25630999999998</v>
      </c>
      <c r="F193" s="263"/>
      <c r="G193" s="190" t="str">
        <f t="shared" si="9"/>
        <v/>
      </c>
      <c r="H193" s="259" t="str">
        <f t="shared" si="10"/>
        <v/>
      </c>
      <c r="I193" s="260"/>
    </row>
    <row r="194" spans="1:9">
      <c r="A194" s="255">
        <f t="shared" si="11"/>
        <v>192</v>
      </c>
      <c r="B194" s="256">
        <v>44966</v>
      </c>
      <c r="C194" s="257">
        <v>137.45270300000001</v>
      </c>
      <c r="D194" s="258">
        <v>228.74518836188682</v>
      </c>
      <c r="E194" s="257">
        <f t="shared" si="8"/>
        <v>137.45270300000001</v>
      </c>
      <c r="F194" s="263"/>
      <c r="G194" s="190" t="str">
        <f t="shared" si="9"/>
        <v/>
      </c>
      <c r="H194" s="259" t="str">
        <f t="shared" si="10"/>
        <v/>
      </c>
      <c r="I194" s="260"/>
    </row>
    <row r="195" spans="1:9">
      <c r="A195" s="255">
        <f t="shared" si="11"/>
        <v>193</v>
      </c>
      <c r="B195" s="256">
        <v>44967</v>
      </c>
      <c r="C195" s="257">
        <v>127.43710400000001</v>
      </c>
      <c r="D195" s="258">
        <v>228.74518836188682</v>
      </c>
      <c r="E195" s="257">
        <f t="shared" ref="E195:E258" si="12">IF(C195&gt;D195,D195,C195)</f>
        <v>127.43710400000001</v>
      </c>
      <c r="F195" s="263"/>
      <c r="G195" s="190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9" t="str">
        <f t="shared" ref="H195:H258" si="14">IF(DAY($B195)=15,TEXT(D195,"#,0"),"")</f>
        <v/>
      </c>
      <c r="I195" s="260"/>
    </row>
    <row r="196" spans="1:9">
      <c r="A196" s="255">
        <f t="shared" ref="A196:A259" si="15">+A195+1</f>
        <v>194</v>
      </c>
      <c r="B196" s="256">
        <v>44968</v>
      </c>
      <c r="C196" s="257">
        <v>156.803438</v>
      </c>
      <c r="D196" s="258">
        <v>228.74518836188682</v>
      </c>
      <c r="E196" s="257">
        <f t="shared" si="12"/>
        <v>156.803438</v>
      </c>
      <c r="F196" s="263"/>
      <c r="G196" s="190" t="str">
        <f t="shared" si="13"/>
        <v/>
      </c>
      <c r="H196" s="259" t="str">
        <f t="shared" si="14"/>
        <v/>
      </c>
      <c r="I196" s="260"/>
    </row>
    <row r="197" spans="1:9">
      <c r="A197" s="255">
        <f t="shared" si="15"/>
        <v>195</v>
      </c>
      <c r="B197" s="256">
        <v>44969</v>
      </c>
      <c r="C197" s="257">
        <v>146.98482899999999</v>
      </c>
      <c r="D197" s="258">
        <v>228.74518836188682</v>
      </c>
      <c r="E197" s="257">
        <f t="shared" si="12"/>
        <v>146.98482899999999</v>
      </c>
      <c r="F197" s="263"/>
      <c r="G197" s="190" t="str">
        <f t="shared" si="13"/>
        <v/>
      </c>
      <c r="H197" s="259" t="str">
        <f t="shared" si="14"/>
        <v/>
      </c>
      <c r="I197" s="260"/>
    </row>
    <row r="198" spans="1:9">
      <c r="A198" s="255">
        <f t="shared" si="15"/>
        <v>196</v>
      </c>
      <c r="B198" s="256">
        <v>44970</v>
      </c>
      <c r="C198" s="257">
        <v>153.12428299999999</v>
      </c>
      <c r="D198" s="258">
        <v>228.74518836188682</v>
      </c>
      <c r="E198" s="257">
        <f t="shared" si="12"/>
        <v>153.12428299999999</v>
      </c>
      <c r="F198" s="263"/>
      <c r="G198" s="190" t="str">
        <f t="shared" si="13"/>
        <v/>
      </c>
      <c r="H198" s="259" t="str">
        <f t="shared" si="14"/>
        <v/>
      </c>
      <c r="I198" s="260"/>
    </row>
    <row r="199" spans="1:9">
      <c r="A199" s="255">
        <f t="shared" si="15"/>
        <v>197</v>
      </c>
      <c r="B199" s="256">
        <v>44971</v>
      </c>
      <c r="C199" s="257">
        <v>216.527355</v>
      </c>
      <c r="D199" s="258">
        <v>228.74518836188682</v>
      </c>
      <c r="E199" s="257">
        <f t="shared" si="12"/>
        <v>216.527355</v>
      </c>
      <c r="F199" s="263"/>
      <c r="G199" s="190" t="str">
        <f t="shared" si="13"/>
        <v/>
      </c>
      <c r="H199" s="259" t="str">
        <f t="shared" si="14"/>
        <v/>
      </c>
      <c r="I199" s="260"/>
    </row>
    <row r="200" spans="1:9">
      <c r="A200" s="255">
        <f t="shared" si="15"/>
        <v>198</v>
      </c>
      <c r="B200" s="256">
        <v>44972</v>
      </c>
      <c r="C200" s="257">
        <v>116.140531</v>
      </c>
      <c r="D200" s="258">
        <v>228.74518836188682</v>
      </c>
      <c r="E200" s="257">
        <f t="shared" si="12"/>
        <v>116.140531</v>
      </c>
      <c r="F200" s="263"/>
      <c r="G200" s="190" t="str">
        <f t="shared" si="13"/>
        <v>F</v>
      </c>
      <c r="H200" s="259" t="str">
        <f t="shared" si="14"/>
        <v>228,7</v>
      </c>
      <c r="I200" s="260"/>
    </row>
    <row r="201" spans="1:9">
      <c r="A201" s="255">
        <f t="shared" si="15"/>
        <v>199</v>
      </c>
      <c r="B201" s="256">
        <v>44973</v>
      </c>
      <c r="C201" s="257">
        <v>58.767522</v>
      </c>
      <c r="D201" s="258">
        <v>228.74518836188682</v>
      </c>
      <c r="E201" s="257">
        <f t="shared" si="12"/>
        <v>58.767522</v>
      </c>
      <c r="F201" s="263"/>
      <c r="G201" s="190" t="str">
        <f t="shared" si="13"/>
        <v/>
      </c>
      <c r="H201" s="259" t="str">
        <f t="shared" si="14"/>
        <v/>
      </c>
      <c r="I201" s="260"/>
    </row>
    <row r="202" spans="1:9">
      <c r="A202" s="255">
        <f t="shared" si="15"/>
        <v>200</v>
      </c>
      <c r="B202" s="256">
        <v>44974</v>
      </c>
      <c r="C202" s="257">
        <v>135.07408600000002</v>
      </c>
      <c r="D202" s="258">
        <v>228.74518836188682</v>
      </c>
      <c r="E202" s="257">
        <f t="shared" si="12"/>
        <v>135.07408600000002</v>
      </c>
      <c r="F202" s="263"/>
      <c r="G202" s="190" t="str">
        <f t="shared" si="13"/>
        <v/>
      </c>
      <c r="H202" s="259" t="str">
        <f t="shared" si="14"/>
        <v/>
      </c>
      <c r="I202" s="260"/>
    </row>
    <row r="203" spans="1:9">
      <c r="A203" s="255">
        <f t="shared" si="15"/>
        <v>201</v>
      </c>
      <c r="B203" s="256">
        <v>44975</v>
      </c>
      <c r="C203" s="257">
        <v>108.783957</v>
      </c>
      <c r="D203" s="258">
        <v>228.74518836188682</v>
      </c>
      <c r="E203" s="257">
        <f t="shared" si="12"/>
        <v>108.783957</v>
      </c>
      <c r="F203" s="263"/>
      <c r="G203" s="190" t="str">
        <f t="shared" si="13"/>
        <v/>
      </c>
      <c r="H203" s="259" t="str">
        <f t="shared" si="14"/>
        <v/>
      </c>
      <c r="I203" s="260"/>
    </row>
    <row r="204" spans="1:9">
      <c r="A204" s="255">
        <f t="shared" si="15"/>
        <v>202</v>
      </c>
      <c r="B204" s="256">
        <v>44976</v>
      </c>
      <c r="C204" s="257">
        <v>119.477476</v>
      </c>
      <c r="D204" s="258">
        <v>228.74518836188682</v>
      </c>
      <c r="E204" s="257">
        <f t="shared" si="12"/>
        <v>119.477476</v>
      </c>
      <c r="F204" s="263"/>
      <c r="G204" s="190" t="str">
        <f t="shared" si="13"/>
        <v/>
      </c>
      <c r="H204" s="259" t="str">
        <f t="shared" si="14"/>
        <v/>
      </c>
      <c r="I204" s="260"/>
    </row>
    <row r="205" spans="1:9">
      <c r="A205" s="255">
        <f t="shared" si="15"/>
        <v>203</v>
      </c>
      <c r="B205" s="256">
        <v>44977</v>
      </c>
      <c r="C205" s="257">
        <v>140.929328</v>
      </c>
      <c r="D205" s="258">
        <v>228.74518836188682</v>
      </c>
      <c r="E205" s="257">
        <f t="shared" si="12"/>
        <v>140.929328</v>
      </c>
      <c r="F205" s="263"/>
      <c r="G205" s="190" t="str">
        <f t="shared" si="13"/>
        <v/>
      </c>
      <c r="H205" s="259" t="str">
        <f t="shared" si="14"/>
        <v/>
      </c>
      <c r="I205" s="260"/>
    </row>
    <row r="206" spans="1:9">
      <c r="A206" s="255">
        <f t="shared" si="15"/>
        <v>204</v>
      </c>
      <c r="B206" s="256">
        <v>44978</v>
      </c>
      <c r="C206" s="257">
        <v>71.582761000000005</v>
      </c>
      <c r="D206" s="258">
        <v>228.74518836188682</v>
      </c>
      <c r="E206" s="257">
        <f t="shared" si="12"/>
        <v>71.582761000000005</v>
      </c>
      <c r="F206" s="263"/>
      <c r="G206" s="190" t="str">
        <f t="shared" si="13"/>
        <v/>
      </c>
      <c r="H206" s="259" t="str">
        <f t="shared" si="14"/>
        <v/>
      </c>
      <c r="I206" s="260"/>
    </row>
    <row r="207" spans="1:9">
      <c r="A207" s="255">
        <f t="shared" si="15"/>
        <v>205</v>
      </c>
      <c r="B207" s="256">
        <v>44979</v>
      </c>
      <c r="C207" s="257">
        <v>61.505489999999995</v>
      </c>
      <c r="D207" s="258">
        <v>228.74518836188682</v>
      </c>
      <c r="E207" s="257">
        <f t="shared" si="12"/>
        <v>61.505489999999995</v>
      </c>
      <c r="F207" s="263"/>
      <c r="G207" s="190" t="str">
        <f t="shared" si="13"/>
        <v/>
      </c>
      <c r="H207" s="259" t="str">
        <f t="shared" si="14"/>
        <v/>
      </c>
      <c r="I207" s="260"/>
    </row>
    <row r="208" spans="1:9">
      <c r="A208" s="255">
        <f t="shared" si="15"/>
        <v>206</v>
      </c>
      <c r="B208" s="256">
        <v>44980</v>
      </c>
      <c r="C208" s="257">
        <v>149.07123499999997</v>
      </c>
      <c r="D208" s="258">
        <v>228.74518836188682</v>
      </c>
      <c r="E208" s="257">
        <f t="shared" si="12"/>
        <v>149.07123499999997</v>
      </c>
      <c r="F208" s="263"/>
      <c r="G208" s="190" t="str">
        <f t="shared" si="13"/>
        <v/>
      </c>
      <c r="H208" s="259" t="str">
        <f t="shared" si="14"/>
        <v/>
      </c>
      <c r="I208" s="260"/>
    </row>
    <row r="209" spans="1:9">
      <c r="A209" s="255">
        <f t="shared" si="15"/>
        <v>207</v>
      </c>
      <c r="B209" s="256">
        <v>44981</v>
      </c>
      <c r="C209" s="257">
        <v>73.495833000000005</v>
      </c>
      <c r="D209" s="258">
        <v>228.74518836188682</v>
      </c>
      <c r="E209" s="257">
        <f t="shared" si="12"/>
        <v>73.495833000000005</v>
      </c>
      <c r="F209" s="263"/>
      <c r="G209" s="190" t="str">
        <f t="shared" si="13"/>
        <v/>
      </c>
      <c r="H209" s="259" t="str">
        <f t="shared" si="14"/>
        <v/>
      </c>
      <c r="I209" s="260"/>
    </row>
    <row r="210" spans="1:9">
      <c r="A210" s="255">
        <f t="shared" si="15"/>
        <v>208</v>
      </c>
      <c r="B210" s="256">
        <v>44982</v>
      </c>
      <c r="C210" s="257">
        <v>106.81062300000001</v>
      </c>
      <c r="D210" s="258">
        <v>228.74518836188682</v>
      </c>
      <c r="E210" s="257">
        <f t="shared" si="12"/>
        <v>106.81062300000001</v>
      </c>
      <c r="F210" s="263"/>
      <c r="G210" s="190" t="str">
        <f t="shared" si="13"/>
        <v/>
      </c>
      <c r="H210" s="259" t="str">
        <f t="shared" si="14"/>
        <v/>
      </c>
      <c r="I210" s="260"/>
    </row>
    <row r="211" spans="1:9">
      <c r="A211" s="255">
        <f t="shared" si="15"/>
        <v>209</v>
      </c>
      <c r="B211" s="256">
        <v>44983</v>
      </c>
      <c r="C211" s="257">
        <v>348.68088700000004</v>
      </c>
      <c r="D211" s="258">
        <v>228.74518836188682</v>
      </c>
      <c r="E211" s="257">
        <f t="shared" si="12"/>
        <v>228.74518836188682</v>
      </c>
      <c r="F211" s="263"/>
      <c r="G211" s="190" t="str">
        <f t="shared" si="13"/>
        <v/>
      </c>
      <c r="H211" s="259" t="str">
        <f t="shared" si="14"/>
        <v/>
      </c>
      <c r="I211" s="260"/>
    </row>
    <row r="212" spans="1:9">
      <c r="A212" s="255">
        <f t="shared" si="15"/>
        <v>210</v>
      </c>
      <c r="B212" s="256">
        <v>44984</v>
      </c>
      <c r="C212" s="257">
        <v>400.084452</v>
      </c>
      <c r="D212" s="258">
        <v>228.74518836188682</v>
      </c>
      <c r="E212" s="257">
        <f t="shared" si="12"/>
        <v>228.74518836188682</v>
      </c>
      <c r="F212" s="263"/>
      <c r="G212" s="190" t="str">
        <f t="shared" si="13"/>
        <v/>
      </c>
      <c r="H212" s="259" t="str">
        <f t="shared" si="14"/>
        <v/>
      </c>
      <c r="I212" s="260"/>
    </row>
    <row r="213" spans="1:9">
      <c r="A213" s="255">
        <f t="shared" si="15"/>
        <v>211</v>
      </c>
      <c r="B213" s="256">
        <v>44985</v>
      </c>
      <c r="C213" s="257">
        <v>323.71440899999999</v>
      </c>
      <c r="D213" s="258">
        <v>228.74518836188682</v>
      </c>
      <c r="E213" s="257">
        <f t="shared" si="12"/>
        <v>228.74518836188682</v>
      </c>
      <c r="F213" s="263"/>
      <c r="G213" s="190" t="str">
        <f t="shared" si="13"/>
        <v/>
      </c>
      <c r="H213" s="259" t="str">
        <f t="shared" si="14"/>
        <v/>
      </c>
      <c r="I213" s="260"/>
    </row>
    <row r="214" spans="1:9">
      <c r="A214" s="255">
        <f t="shared" si="15"/>
        <v>212</v>
      </c>
      <c r="B214" s="256">
        <v>44986</v>
      </c>
      <c r="C214" s="257">
        <v>185.59480000000002</v>
      </c>
      <c r="D214" s="258">
        <v>223.22176190760496</v>
      </c>
      <c r="E214" s="257">
        <f t="shared" si="12"/>
        <v>185.59480000000002</v>
      </c>
      <c r="F214" s="263"/>
      <c r="G214" s="190" t="str">
        <f t="shared" si="13"/>
        <v/>
      </c>
      <c r="H214" s="259" t="str">
        <f t="shared" si="14"/>
        <v/>
      </c>
      <c r="I214" s="260"/>
    </row>
    <row r="215" spans="1:9">
      <c r="A215" s="255">
        <f t="shared" si="15"/>
        <v>213</v>
      </c>
      <c r="B215" s="256">
        <v>44987</v>
      </c>
      <c r="C215" s="257">
        <v>213.273202</v>
      </c>
      <c r="D215" s="258">
        <v>223.22176190760496</v>
      </c>
      <c r="E215" s="257">
        <f t="shared" si="12"/>
        <v>213.273202</v>
      </c>
      <c r="F215" s="263"/>
      <c r="G215" s="190" t="str">
        <f t="shared" si="13"/>
        <v/>
      </c>
      <c r="H215" s="259" t="str">
        <f t="shared" si="14"/>
        <v/>
      </c>
      <c r="I215" s="260"/>
    </row>
    <row r="216" spans="1:9">
      <c r="A216" s="255">
        <f t="shared" si="15"/>
        <v>214</v>
      </c>
      <c r="B216" s="256">
        <v>44988</v>
      </c>
      <c r="C216" s="257">
        <v>186.28067100000001</v>
      </c>
      <c r="D216" s="258">
        <v>223.22176190760496</v>
      </c>
      <c r="E216" s="257">
        <f t="shared" si="12"/>
        <v>186.28067100000001</v>
      </c>
      <c r="F216" s="260"/>
      <c r="G216" s="190" t="str">
        <f t="shared" si="13"/>
        <v/>
      </c>
      <c r="H216" s="259" t="str">
        <f t="shared" si="14"/>
        <v/>
      </c>
      <c r="I216" s="260"/>
    </row>
    <row r="217" spans="1:9">
      <c r="A217" s="255">
        <f t="shared" si="15"/>
        <v>215</v>
      </c>
      <c r="B217" s="256">
        <v>44989</v>
      </c>
      <c r="C217" s="257">
        <v>100.62047800000001</v>
      </c>
      <c r="D217" s="258">
        <v>223.22176190760496</v>
      </c>
      <c r="E217" s="257">
        <f t="shared" si="12"/>
        <v>100.62047800000001</v>
      </c>
      <c r="F217" s="263"/>
      <c r="G217" s="190" t="str">
        <f t="shared" si="13"/>
        <v/>
      </c>
      <c r="H217" s="259" t="str">
        <f t="shared" si="14"/>
        <v/>
      </c>
      <c r="I217" s="260"/>
    </row>
    <row r="218" spans="1:9">
      <c r="A218" s="255">
        <f t="shared" si="15"/>
        <v>216</v>
      </c>
      <c r="B218" s="256">
        <v>44990</v>
      </c>
      <c r="C218" s="257">
        <v>62.971162999999997</v>
      </c>
      <c r="D218" s="258">
        <v>223.22176190760496</v>
      </c>
      <c r="E218" s="257">
        <f t="shared" si="12"/>
        <v>62.971162999999997</v>
      </c>
      <c r="F218" s="263"/>
      <c r="G218" s="190" t="str">
        <f t="shared" si="13"/>
        <v/>
      </c>
      <c r="H218" s="259" t="str">
        <f t="shared" si="14"/>
        <v/>
      </c>
      <c r="I218" s="260"/>
    </row>
    <row r="219" spans="1:9">
      <c r="A219" s="255">
        <f t="shared" si="15"/>
        <v>217</v>
      </c>
      <c r="B219" s="256">
        <v>44991</v>
      </c>
      <c r="C219" s="257">
        <v>150.92666299999999</v>
      </c>
      <c r="D219" s="258">
        <v>223.22176190760496</v>
      </c>
      <c r="E219" s="257">
        <f t="shared" si="12"/>
        <v>150.92666299999999</v>
      </c>
      <c r="F219" s="263"/>
      <c r="G219" s="190" t="str">
        <f t="shared" si="13"/>
        <v/>
      </c>
      <c r="H219" s="259" t="str">
        <f t="shared" si="14"/>
        <v/>
      </c>
      <c r="I219" s="260"/>
    </row>
    <row r="220" spans="1:9">
      <c r="A220" s="255">
        <f t="shared" si="15"/>
        <v>218</v>
      </c>
      <c r="B220" s="256">
        <v>44992</v>
      </c>
      <c r="C220" s="257">
        <v>337.30533299999996</v>
      </c>
      <c r="D220" s="258">
        <v>223.22176190760496</v>
      </c>
      <c r="E220" s="257">
        <f t="shared" si="12"/>
        <v>223.22176190760496</v>
      </c>
      <c r="F220" s="263"/>
      <c r="G220" s="190" t="str">
        <f t="shared" si="13"/>
        <v/>
      </c>
      <c r="H220" s="259" t="str">
        <f t="shared" si="14"/>
        <v/>
      </c>
      <c r="I220" s="260"/>
    </row>
    <row r="221" spans="1:9">
      <c r="A221" s="255">
        <f t="shared" si="15"/>
        <v>219</v>
      </c>
      <c r="B221" s="256">
        <v>44993</v>
      </c>
      <c r="C221" s="257">
        <v>391.77536400000002</v>
      </c>
      <c r="D221" s="258">
        <v>223.22176190760496</v>
      </c>
      <c r="E221" s="257">
        <f t="shared" si="12"/>
        <v>223.22176190760496</v>
      </c>
      <c r="F221" s="263"/>
      <c r="G221" s="190" t="str">
        <f t="shared" si="13"/>
        <v/>
      </c>
      <c r="H221" s="259" t="str">
        <f t="shared" si="14"/>
        <v/>
      </c>
      <c r="I221" s="260"/>
    </row>
    <row r="222" spans="1:9">
      <c r="A222" s="255">
        <f t="shared" si="15"/>
        <v>220</v>
      </c>
      <c r="B222" s="256">
        <v>44994</v>
      </c>
      <c r="C222" s="257">
        <v>411.17823099999998</v>
      </c>
      <c r="D222" s="258">
        <v>223.22176190760496</v>
      </c>
      <c r="E222" s="257">
        <f t="shared" si="12"/>
        <v>223.22176190760496</v>
      </c>
      <c r="F222" s="263"/>
      <c r="G222" s="190" t="str">
        <f t="shared" si="13"/>
        <v/>
      </c>
      <c r="H222" s="259" t="str">
        <f t="shared" si="14"/>
        <v/>
      </c>
      <c r="I222" s="260"/>
    </row>
    <row r="223" spans="1:9">
      <c r="A223" s="255">
        <f t="shared" si="15"/>
        <v>221</v>
      </c>
      <c r="B223" s="256">
        <v>44995</v>
      </c>
      <c r="C223" s="257">
        <v>388.94540899999998</v>
      </c>
      <c r="D223" s="258">
        <v>223.22176190760496</v>
      </c>
      <c r="E223" s="257">
        <f t="shared" si="12"/>
        <v>223.22176190760496</v>
      </c>
      <c r="F223" s="263"/>
      <c r="G223" s="190" t="str">
        <f t="shared" si="13"/>
        <v/>
      </c>
      <c r="H223" s="259" t="str">
        <f t="shared" si="14"/>
        <v/>
      </c>
      <c r="I223" s="260"/>
    </row>
    <row r="224" spans="1:9">
      <c r="A224" s="255">
        <f t="shared" si="15"/>
        <v>222</v>
      </c>
      <c r="B224" s="256">
        <v>44996</v>
      </c>
      <c r="C224" s="257">
        <v>345.72032299999995</v>
      </c>
      <c r="D224" s="258">
        <v>223.22176190760496</v>
      </c>
      <c r="E224" s="257">
        <f t="shared" si="12"/>
        <v>223.22176190760496</v>
      </c>
      <c r="F224" s="263"/>
      <c r="G224" s="190" t="str">
        <f t="shared" si="13"/>
        <v/>
      </c>
      <c r="H224" s="259" t="str">
        <f t="shared" si="14"/>
        <v/>
      </c>
      <c r="I224" s="260"/>
    </row>
    <row r="225" spans="1:9">
      <c r="A225" s="255">
        <f t="shared" si="15"/>
        <v>223</v>
      </c>
      <c r="B225" s="256">
        <v>44997</v>
      </c>
      <c r="C225" s="257">
        <v>178.25022899999999</v>
      </c>
      <c r="D225" s="258">
        <v>223.22176190760496</v>
      </c>
      <c r="E225" s="257">
        <f t="shared" si="12"/>
        <v>178.25022899999999</v>
      </c>
      <c r="F225" s="263"/>
      <c r="G225" s="190" t="str">
        <f t="shared" si="13"/>
        <v/>
      </c>
      <c r="H225" s="259" t="str">
        <f t="shared" si="14"/>
        <v/>
      </c>
      <c r="I225" s="260"/>
    </row>
    <row r="226" spans="1:9">
      <c r="A226" s="255">
        <f t="shared" si="15"/>
        <v>224</v>
      </c>
      <c r="B226" s="256">
        <v>44998</v>
      </c>
      <c r="C226" s="257">
        <v>287.55195999999995</v>
      </c>
      <c r="D226" s="258">
        <v>223.22176190760496</v>
      </c>
      <c r="E226" s="257">
        <f t="shared" si="12"/>
        <v>223.22176190760496</v>
      </c>
      <c r="F226" s="263"/>
      <c r="G226" s="190" t="str">
        <f t="shared" si="13"/>
        <v/>
      </c>
      <c r="H226" s="259" t="str">
        <f t="shared" si="14"/>
        <v/>
      </c>
      <c r="I226" s="260"/>
    </row>
    <row r="227" spans="1:9">
      <c r="A227" s="255">
        <f t="shared" si="15"/>
        <v>225</v>
      </c>
      <c r="B227" s="256">
        <v>44999</v>
      </c>
      <c r="C227" s="257">
        <v>257.37878900000004</v>
      </c>
      <c r="D227" s="258">
        <v>223.22176190760496</v>
      </c>
      <c r="E227" s="257">
        <f t="shared" si="12"/>
        <v>223.22176190760496</v>
      </c>
      <c r="F227" s="263"/>
      <c r="G227" s="190" t="str">
        <f t="shared" si="13"/>
        <v/>
      </c>
      <c r="H227" s="259" t="str">
        <f t="shared" si="14"/>
        <v/>
      </c>
      <c r="I227" s="260"/>
    </row>
    <row r="228" spans="1:9">
      <c r="A228" s="255">
        <f t="shared" si="15"/>
        <v>226</v>
      </c>
      <c r="B228" s="256">
        <v>45000</v>
      </c>
      <c r="C228" s="257">
        <v>90.629958999999999</v>
      </c>
      <c r="D228" s="258">
        <v>223.22176190760496</v>
      </c>
      <c r="E228" s="257">
        <f t="shared" si="12"/>
        <v>90.629958999999999</v>
      </c>
      <c r="F228" s="263"/>
      <c r="G228" s="190" t="str">
        <f t="shared" si="13"/>
        <v>M</v>
      </c>
      <c r="H228" s="259" t="str">
        <f t="shared" si="14"/>
        <v>223,2</v>
      </c>
      <c r="I228" s="260"/>
    </row>
    <row r="229" spans="1:9">
      <c r="A229" s="255">
        <f t="shared" si="15"/>
        <v>227</v>
      </c>
      <c r="B229" s="256">
        <v>45001</v>
      </c>
      <c r="C229" s="257">
        <v>230.266008</v>
      </c>
      <c r="D229" s="258">
        <v>223.22176190760496</v>
      </c>
      <c r="E229" s="257">
        <f t="shared" si="12"/>
        <v>223.22176190760496</v>
      </c>
      <c r="F229" s="263"/>
      <c r="G229" s="190" t="str">
        <f t="shared" si="13"/>
        <v/>
      </c>
      <c r="H229" s="259" t="str">
        <f t="shared" si="14"/>
        <v/>
      </c>
      <c r="I229" s="260"/>
    </row>
    <row r="230" spans="1:9">
      <c r="A230" s="255">
        <f t="shared" si="15"/>
        <v>228</v>
      </c>
      <c r="B230" s="256">
        <v>45002</v>
      </c>
      <c r="C230" s="257">
        <v>279.31881400000003</v>
      </c>
      <c r="D230" s="258">
        <v>223.22176190760496</v>
      </c>
      <c r="E230" s="257">
        <f t="shared" si="12"/>
        <v>223.22176190760496</v>
      </c>
      <c r="F230" s="260"/>
      <c r="G230" s="190" t="str">
        <f t="shared" si="13"/>
        <v/>
      </c>
      <c r="H230" s="259" t="str">
        <f t="shared" si="14"/>
        <v/>
      </c>
      <c r="I230" s="260"/>
    </row>
    <row r="231" spans="1:9">
      <c r="A231" s="255">
        <f t="shared" si="15"/>
        <v>229</v>
      </c>
      <c r="B231" s="256">
        <v>45003</v>
      </c>
      <c r="C231" s="257">
        <v>180.76785999999998</v>
      </c>
      <c r="D231" s="258">
        <v>223.22176190760496</v>
      </c>
      <c r="E231" s="257">
        <f t="shared" si="12"/>
        <v>180.76785999999998</v>
      </c>
      <c r="F231" s="263"/>
      <c r="G231" s="190" t="str">
        <f t="shared" si="13"/>
        <v/>
      </c>
      <c r="H231" s="259" t="str">
        <f t="shared" si="14"/>
        <v/>
      </c>
      <c r="I231" s="260"/>
    </row>
    <row r="232" spans="1:9">
      <c r="A232" s="255">
        <f t="shared" si="15"/>
        <v>230</v>
      </c>
      <c r="B232" s="256">
        <v>45004</v>
      </c>
      <c r="C232" s="257">
        <v>86.936273</v>
      </c>
      <c r="D232" s="258">
        <v>223.22176190760496</v>
      </c>
      <c r="E232" s="257">
        <f t="shared" si="12"/>
        <v>86.936273</v>
      </c>
      <c r="F232" s="263"/>
      <c r="G232" s="190" t="str">
        <f t="shared" si="13"/>
        <v/>
      </c>
      <c r="H232" s="259" t="str">
        <f t="shared" si="14"/>
        <v/>
      </c>
      <c r="I232" s="260"/>
    </row>
    <row r="233" spans="1:9">
      <c r="A233" s="255">
        <f t="shared" si="15"/>
        <v>231</v>
      </c>
      <c r="B233" s="256">
        <v>45005</v>
      </c>
      <c r="C233" s="257">
        <v>70.575141000000002</v>
      </c>
      <c r="D233" s="258">
        <v>223.22176190760496</v>
      </c>
      <c r="E233" s="257">
        <f t="shared" si="12"/>
        <v>70.575141000000002</v>
      </c>
      <c r="F233" s="263"/>
      <c r="G233" s="190" t="str">
        <f t="shared" si="13"/>
        <v/>
      </c>
      <c r="H233" s="259" t="str">
        <f t="shared" si="14"/>
        <v/>
      </c>
      <c r="I233" s="260"/>
    </row>
    <row r="234" spans="1:9">
      <c r="A234" s="255">
        <f t="shared" si="15"/>
        <v>232</v>
      </c>
      <c r="B234" s="256">
        <v>45006</v>
      </c>
      <c r="C234" s="257">
        <v>55.325400000000002</v>
      </c>
      <c r="D234" s="258">
        <v>223.22176190760496</v>
      </c>
      <c r="E234" s="257">
        <f t="shared" si="12"/>
        <v>55.325400000000002</v>
      </c>
      <c r="F234" s="263"/>
      <c r="G234" s="190" t="str">
        <f t="shared" si="13"/>
        <v/>
      </c>
      <c r="H234" s="259" t="str">
        <f t="shared" si="14"/>
        <v/>
      </c>
      <c r="I234" s="260"/>
    </row>
    <row r="235" spans="1:9">
      <c r="A235" s="255">
        <f t="shared" si="15"/>
        <v>233</v>
      </c>
      <c r="B235" s="256">
        <v>45007</v>
      </c>
      <c r="C235" s="257">
        <v>123.629965</v>
      </c>
      <c r="D235" s="258">
        <v>223.22176190760496</v>
      </c>
      <c r="E235" s="257">
        <f t="shared" si="12"/>
        <v>123.629965</v>
      </c>
      <c r="F235" s="263"/>
      <c r="G235" s="190" t="str">
        <f t="shared" si="13"/>
        <v/>
      </c>
      <c r="H235" s="259" t="str">
        <f t="shared" si="14"/>
        <v/>
      </c>
      <c r="I235" s="260"/>
    </row>
    <row r="236" spans="1:9">
      <c r="A236" s="255">
        <f t="shared" si="15"/>
        <v>234</v>
      </c>
      <c r="B236" s="256">
        <v>45008</v>
      </c>
      <c r="C236" s="257">
        <v>202.31703899999999</v>
      </c>
      <c r="D236" s="258">
        <v>223.22176190760496</v>
      </c>
      <c r="E236" s="257">
        <f t="shared" si="12"/>
        <v>202.31703899999999</v>
      </c>
      <c r="F236" s="263"/>
      <c r="G236" s="190" t="str">
        <f t="shared" si="13"/>
        <v/>
      </c>
      <c r="H236" s="259" t="str">
        <f t="shared" si="14"/>
        <v/>
      </c>
      <c r="I236" s="260"/>
    </row>
    <row r="237" spans="1:9">
      <c r="A237" s="255">
        <f t="shared" si="15"/>
        <v>235</v>
      </c>
      <c r="B237" s="256">
        <v>45009</v>
      </c>
      <c r="C237" s="257">
        <v>251.90721599999998</v>
      </c>
      <c r="D237" s="258">
        <v>223.22176190760496</v>
      </c>
      <c r="E237" s="257">
        <f t="shared" si="12"/>
        <v>223.22176190760496</v>
      </c>
      <c r="F237" s="263"/>
      <c r="G237" s="190" t="str">
        <f t="shared" si="13"/>
        <v/>
      </c>
      <c r="H237" s="259" t="str">
        <f t="shared" si="14"/>
        <v/>
      </c>
      <c r="I237" s="260"/>
    </row>
    <row r="238" spans="1:9">
      <c r="A238" s="255">
        <f t="shared" si="15"/>
        <v>236</v>
      </c>
      <c r="B238" s="256">
        <v>45010</v>
      </c>
      <c r="C238" s="257">
        <v>161.71668300000002</v>
      </c>
      <c r="D238" s="258">
        <v>223.22176190760496</v>
      </c>
      <c r="E238" s="257">
        <f t="shared" si="12"/>
        <v>161.71668300000002</v>
      </c>
      <c r="F238" s="263"/>
      <c r="G238" s="190" t="str">
        <f t="shared" si="13"/>
        <v/>
      </c>
      <c r="H238" s="259" t="str">
        <f t="shared" si="14"/>
        <v/>
      </c>
      <c r="I238" s="260"/>
    </row>
    <row r="239" spans="1:9">
      <c r="A239" s="255">
        <f t="shared" si="15"/>
        <v>237</v>
      </c>
      <c r="B239" s="256">
        <v>45011</v>
      </c>
      <c r="C239" s="257">
        <v>252.652513</v>
      </c>
      <c r="D239" s="258">
        <v>223.22176190760496</v>
      </c>
      <c r="E239" s="257">
        <f t="shared" si="12"/>
        <v>223.22176190760496</v>
      </c>
      <c r="F239" s="263"/>
      <c r="G239" s="190" t="str">
        <f t="shared" si="13"/>
        <v/>
      </c>
      <c r="H239" s="259" t="str">
        <f t="shared" si="14"/>
        <v/>
      </c>
      <c r="I239" s="260"/>
    </row>
    <row r="240" spans="1:9">
      <c r="A240" s="255">
        <f t="shared" si="15"/>
        <v>238</v>
      </c>
      <c r="B240" s="256">
        <v>45012</v>
      </c>
      <c r="C240" s="257">
        <v>167.02627900000002</v>
      </c>
      <c r="D240" s="258">
        <v>223.22176190760496</v>
      </c>
      <c r="E240" s="257">
        <f t="shared" si="12"/>
        <v>167.02627900000002</v>
      </c>
      <c r="F240" s="263"/>
      <c r="G240" s="190" t="str">
        <f t="shared" si="13"/>
        <v/>
      </c>
      <c r="H240" s="259" t="str">
        <f t="shared" si="14"/>
        <v/>
      </c>
      <c r="I240" s="260"/>
    </row>
    <row r="241" spans="1:9">
      <c r="A241" s="255">
        <f t="shared" si="15"/>
        <v>239</v>
      </c>
      <c r="B241" s="256">
        <v>45013</v>
      </c>
      <c r="C241" s="257">
        <v>105.00079600000001</v>
      </c>
      <c r="D241" s="258">
        <v>223.22176190760496</v>
      </c>
      <c r="E241" s="257">
        <f t="shared" si="12"/>
        <v>105.00079600000001</v>
      </c>
      <c r="F241" s="263"/>
      <c r="G241" s="190" t="str">
        <f t="shared" si="13"/>
        <v/>
      </c>
      <c r="H241" s="259" t="str">
        <f t="shared" si="14"/>
        <v/>
      </c>
      <c r="I241" s="260"/>
    </row>
    <row r="242" spans="1:9">
      <c r="A242" s="255">
        <f t="shared" si="15"/>
        <v>240</v>
      </c>
      <c r="B242" s="256">
        <v>45014</v>
      </c>
      <c r="C242" s="257">
        <v>205.651105</v>
      </c>
      <c r="D242" s="258">
        <v>223.22176190760496</v>
      </c>
      <c r="E242" s="257">
        <f t="shared" si="12"/>
        <v>205.651105</v>
      </c>
      <c r="F242" s="263"/>
      <c r="G242" s="190" t="str">
        <f t="shared" si="13"/>
        <v/>
      </c>
      <c r="H242" s="259" t="str">
        <f t="shared" si="14"/>
        <v/>
      </c>
      <c r="I242" s="260"/>
    </row>
    <row r="243" spans="1:9">
      <c r="A243" s="255">
        <f t="shared" si="15"/>
        <v>241</v>
      </c>
      <c r="B243" s="256">
        <v>45015</v>
      </c>
      <c r="C243" s="257">
        <v>255.64604</v>
      </c>
      <c r="D243" s="258">
        <v>223.22176190760496</v>
      </c>
      <c r="E243" s="257">
        <f t="shared" si="12"/>
        <v>223.22176190760496</v>
      </c>
      <c r="F243" s="263"/>
      <c r="G243" s="190" t="str">
        <f t="shared" si="13"/>
        <v/>
      </c>
      <c r="H243" s="259" t="str">
        <f t="shared" si="14"/>
        <v/>
      </c>
      <c r="I243" s="260"/>
    </row>
    <row r="244" spans="1:9">
      <c r="A244" s="255">
        <f t="shared" si="15"/>
        <v>242</v>
      </c>
      <c r="B244" s="256">
        <v>45016</v>
      </c>
      <c r="C244" s="257">
        <v>369.73832600000003</v>
      </c>
      <c r="D244" s="258">
        <v>223.22176190760496</v>
      </c>
      <c r="E244" s="257">
        <f t="shared" si="12"/>
        <v>223.22176190760496</v>
      </c>
      <c r="F244" s="263"/>
      <c r="G244" s="190" t="str">
        <f t="shared" si="13"/>
        <v/>
      </c>
      <c r="H244" s="259" t="str">
        <f t="shared" si="14"/>
        <v/>
      </c>
      <c r="I244" s="260"/>
    </row>
    <row r="245" spans="1:9">
      <c r="A245" s="255">
        <f t="shared" si="15"/>
        <v>243</v>
      </c>
      <c r="B245" s="256">
        <v>45017</v>
      </c>
      <c r="C245" s="257">
        <v>277.52818700000006</v>
      </c>
      <c r="D245" s="258">
        <v>178.37788373691993</v>
      </c>
      <c r="E245" s="257">
        <f t="shared" si="12"/>
        <v>178.37788373691993</v>
      </c>
      <c r="F245" s="263"/>
      <c r="G245" s="190" t="str">
        <f t="shared" si="13"/>
        <v/>
      </c>
      <c r="H245" s="259" t="str">
        <f t="shared" si="14"/>
        <v/>
      </c>
      <c r="I245" s="260"/>
    </row>
    <row r="246" spans="1:9">
      <c r="A246" s="255">
        <f t="shared" si="15"/>
        <v>244</v>
      </c>
      <c r="B246" s="256">
        <v>45018</v>
      </c>
      <c r="C246" s="257">
        <v>236.83950199999998</v>
      </c>
      <c r="D246" s="258">
        <v>178.37788373691993</v>
      </c>
      <c r="E246" s="257">
        <f t="shared" si="12"/>
        <v>178.37788373691993</v>
      </c>
      <c r="F246" s="263"/>
      <c r="G246" s="190" t="str">
        <f t="shared" si="13"/>
        <v/>
      </c>
      <c r="H246" s="259" t="str">
        <f t="shared" si="14"/>
        <v/>
      </c>
      <c r="I246" s="260"/>
    </row>
    <row r="247" spans="1:9">
      <c r="A247" s="255">
        <f t="shared" si="15"/>
        <v>245</v>
      </c>
      <c r="B247" s="256">
        <v>45019</v>
      </c>
      <c r="C247" s="257">
        <v>168.98988600000001</v>
      </c>
      <c r="D247" s="258">
        <v>178.37788373691993</v>
      </c>
      <c r="E247" s="257">
        <f t="shared" si="12"/>
        <v>168.98988600000001</v>
      </c>
      <c r="F247" s="260"/>
      <c r="G247" s="190" t="str">
        <f t="shared" si="13"/>
        <v/>
      </c>
      <c r="H247" s="259" t="str">
        <f t="shared" si="14"/>
        <v/>
      </c>
      <c r="I247" s="260"/>
    </row>
    <row r="248" spans="1:9">
      <c r="A248" s="255">
        <f t="shared" si="15"/>
        <v>246</v>
      </c>
      <c r="B248" s="256">
        <v>45020</v>
      </c>
      <c r="C248" s="257">
        <v>252.24802300000002</v>
      </c>
      <c r="D248" s="258">
        <v>178.37788373691993</v>
      </c>
      <c r="E248" s="257">
        <f t="shared" si="12"/>
        <v>178.37788373691993</v>
      </c>
      <c r="F248" s="263"/>
      <c r="G248" s="190" t="str">
        <f t="shared" si="13"/>
        <v/>
      </c>
      <c r="H248" s="259" t="str">
        <f t="shared" si="14"/>
        <v/>
      </c>
      <c r="I248" s="260"/>
    </row>
    <row r="249" spans="1:9">
      <c r="A249" s="255">
        <f t="shared" si="15"/>
        <v>247</v>
      </c>
      <c r="B249" s="256">
        <v>45021</v>
      </c>
      <c r="C249" s="257">
        <v>133.22168599999998</v>
      </c>
      <c r="D249" s="258">
        <v>178.37788373691993</v>
      </c>
      <c r="E249" s="257">
        <f t="shared" si="12"/>
        <v>133.22168599999998</v>
      </c>
      <c r="F249" s="263"/>
      <c r="G249" s="190" t="str">
        <f t="shared" si="13"/>
        <v/>
      </c>
      <c r="H249" s="259" t="str">
        <f t="shared" si="14"/>
        <v/>
      </c>
      <c r="I249" s="260"/>
    </row>
    <row r="250" spans="1:9">
      <c r="A250" s="255">
        <f t="shared" si="15"/>
        <v>248</v>
      </c>
      <c r="B250" s="256">
        <v>45022</v>
      </c>
      <c r="C250" s="257">
        <v>123.13645999999999</v>
      </c>
      <c r="D250" s="258">
        <v>178.37788373691993</v>
      </c>
      <c r="E250" s="257">
        <f t="shared" si="12"/>
        <v>123.13645999999999</v>
      </c>
      <c r="F250" s="263"/>
      <c r="G250" s="190" t="str">
        <f t="shared" si="13"/>
        <v/>
      </c>
      <c r="H250" s="259" t="str">
        <f t="shared" si="14"/>
        <v/>
      </c>
      <c r="I250" s="260"/>
    </row>
    <row r="251" spans="1:9">
      <c r="A251" s="255">
        <f t="shared" si="15"/>
        <v>249</v>
      </c>
      <c r="B251" s="256">
        <v>45023</v>
      </c>
      <c r="C251" s="257">
        <v>72.103903000000003</v>
      </c>
      <c r="D251" s="258">
        <v>178.37788373691993</v>
      </c>
      <c r="E251" s="257">
        <f t="shared" si="12"/>
        <v>72.103903000000003</v>
      </c>
      <c r="F251" s="263"/>
      <c r="G251" s="190" t="str">
        <f t="shared" si="13"/>
        <v/>
      </c>
      <c r="H251" s="259" t="str">
        <f t="shared" si="14"/>
        <v/>
      </c>
      <c r="I251" s="260"/>
    </row>
    <row r="252" spans="1:9">
      <c r="A252" s="255">
        <f t="shared" si="15"/>
        <v>250</v>
      </c>
      <c r="B252" s="256">
        <v>45024</v>
      </c>
      <c r="C252" s="257">
        <v>63.974411999999994</v>
      </c>
      <c r="D252" s="258">
        <v>178.37788373691993</v>
      </c>
      <c r="E252" s="257">
        <f t="shared" si="12"/>
        <v>63.974411999999994</v>
      </c>
      <c r="F252" s="263"/>
      <c r="G252" s="190" t="str">
        <f t="shared" si="13"/>
        <v/>
      </c>
      <c r="H252" s="259" t="str">
        <f t="shared" si="14"/>
        <v/>
      </c>
      <c r="I252" s="260"/>
    </row>
    <row r="253" spans="1:9">
      <c r="A253" s="255">
        <f t="shared" si="15"/>
        <v>251</v>
      </c>
      <c r="B253" s="256">
        <v>45025</v>
      </c>
      <c r="C253" s="257">
        <v>58.372976999999999</v>
      </c>
      <c r="D253" s="258">
        <v>178.37788373691993</v>
      </c>
      <c r="E253" s="257">
        <f t="shared" si="12"/>
        <v>58.372976999999999</v>
      </c>
      <c r="F253" s="263"/>
      <c r="G253" s="190" t="str">
        <f t="shared" si="13"/>
        <v/>
      </c>
      <c r="H253" s="259" t="str">
        <f t="shared" si="14"/>
        <v/>
      </c>
      <c r="I253" s="260"/>
    </row>
    <row r="254" spans="1:9">
      <c r="A254" s="255">
        <f t="shared" si="15"/>
        <v>252</v>
      </c>
      <c r="B254" s="256">
        <v>45026</v>
      </c>
      <c r="C254" s="257">
        <v>105.38267399999999</v>
      </c>
      <c r="D254" s="258">
        <v>178.37788373691993</v>
      </c>
      <c r="E254" s="257">
        <f t="shared" si="12"/>
        <v>105.38267399999999</v>
      </c>
      <c r="F254" s="263"/>
      <c r="G254" s="190" t="str">
        <f t="shared" si="13"/>
        <v/>
      </c>
      <c r="H254" s="259" t="str">
        <f t="shared" si="14"/>
        <v/>
      </c>
      <c r="I254" s="260"/>
    </row>
    <row r="255" spans="1:9">
      <c r="A255" s="255">
        <f t="shared" si="15"/>
        <v>253</v>
      </c>
      <c r="B255" s="256">
        <v>45027</v>
      </c>
      <c r="C255" s="257">
        <v>129.31147899999999</v>
      </c>
      <c r="D255" s="258">
        <v>178.37788373691993</v>
      </c>
      <c r="E255" s="257">
        <f t="shared" si="12"/>
        <v>129.31147899999999</v>
      </c>
      <c r="F255" s="263"/>
      <c r="G255" s="190" t="str">
        <f t="shared" si="13"/>
        <v/>
      </c>
      <c r="H255" s="259" t="str">
        <f t="shared" si="14"/>
        <v/>
      </c>
      <c r="I255" s="260"/>
    </row>
    <row r="256" spans="1:9">
      <c r="A256" s="255">
        <f t="shared" si="15"/>
        <v>254</v>
      </c>
      <c r="B256" s="256">
        <v>45028</v>
      </c>
      <c r="C256" s="257">
        <v>306.45508899999999</v>
      </c>
      <c r="D256" s="258">
        <v>178.37788373691993</v>
      </c>
      <c r="E256" s="257">
        <f t="shared" si="12"/>
        <v>178.37788373691993</v>
      </c>
      <c r="F256" s="263"/>
      <c r="G256" s="190" t="str">
        <f t="shared" si="13"/>
        <v/>
      </c>
      <c r="H256" s="259" t="str">
        <f t="shared" si="14"/>
        <v/>
      </c>
      <c r="I256" s="260"/>
    </row>
    <row r="257" spans="1:9">
      <c r="A257" s="255">
        <f t="shared" si="15"/>
        <v>255</v>
      </c>
      <c r="B257" s="256">
        <v>45029</v>
      </c>
      <c r="C257" s="257">
        <v>254.44933499999999</v>
      </c>
      <c r="D257" s="258">
        <v>178.37788373691993</v>
      </c>
      <c r="E257" s="257">
        <f t="shared" si="12"/>
        <v>178.37788373691993</v>
      </c>
      <c r="F257" s="263"/>
      <c r="G257" s="190" t="str">
        <f t="shared" si="13"/>
        <v/>
      </c>
      <c r="H257" s="259" t="str">
        <f t="shared" si="14"/>
        <v/>
      </c>
      <c r="I257" s="260"/>
    </row>
    <row r="258" spans="1:9">
      <c r="A258" s="255">
        <f t="shared" si="15"/>
        <v>256</v>
      </c>
      <c r="B258" s="256">
        <v>45030</v>
      </c>
      <c r="C258" s="257">
        <v>295.77597100000003</v>
      </c>
      <c r="D258" s="258">
        <v>178.37788373691993</v>
      </c>
      <c r="E258" s="257">
        <f t="shared" si="12"/>
        <v>178.37788373691993</v>
      </c>
      <c r="F258" s="263"/>
      <c r="G258" s="190" t="str">
        <f t="shared" si="13"/>
        <v/>
      </c>
      <c r="H258" s="259" t="str">
        <f t="shared" si="14"/>
        <v/>
      </c>
      <c r="I258" s="260"/>
    </row>
    <row r="259" spans="1:9">
      <c r="A259" s="255">
        <f t="shared" si="15"/>
        <v>257</v>
      </c>
      <c r="B259" s="256">
        <v>45031</v>
      </c>
      <c r="C259" s="257">
        <v>265.713007</v>
      </c>
      <c r="D259" s="258">
        <v>178.37788373691993</v>
      </c>
      <c r="E259" s="257">
        <f t="shared" ref="E259:E322" si="16">IF(C259&gt;D259,D259,C259)</f>
        <v>178.37788373691993</v>
      </c>
      <c r="F259" s="263"/>
      <c r="G259" s="190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A</v>
      </c>
      <c r="H259" s="259" t="str">
        <f t="shared" ref="H259:H322" si="18">IF(DAY($B259)=15,TEXT(D259,"#,0"),"")</f>
        <v>178,4</v>
      </c>
      <c r="I259" s="260"/>
    </row>
    <row r="260" spans="1:9">
      <c r="A260" s="255">
        <f t="shared" ref="A260:A323" si="19">+A259+1</f>
        <v>258</v>
      </c>
      <c r="B260" s="256">
        <v>45032</v>
      </c>
      <c r="C260" s="257">
        <v>186.80984700000002</v>
      </c>
      <c r="D260" s="258">
        <v>178.37788373691993</v>
      </c>
      <c r="E260" s="257">
        <f t="shared" si="16"/>
        <v>178.37788373691993</v>
      </c>
      <c r="F260" s="263"/>
      <c r="G260" s="190" t="str">
        <f t="shared" si="17"/>
        <v/>
      </c>
      <c r="H260" s="259" t="str">
        <f t="shared" si="18"/>
        <v/>
      </c>
      <c r="I260" s="260"/>
    </row>
    <row r="261" spans="1:9">
      <c r="A261" s="255">
        <f t="shared" si="19"/>
        <v>259</v>
      </c>
      <c r="B261" s="256">
        <v>45033</v>
      </c>
      <c r="C261" s="257">
        <v>209.68709900000002</v>
      </c>
      <c r="D261" s="258">
        <v>178.37788373691993</v>
      </c>
      <c r="E261" s="257">
        <f t="shared" si="16"/>
        <v>178.37788373691993</v>
      </c>
      <c r="G261" s="190" t="str">
        <f t="shared" si="17"/>
        <v/>
      </c>
      <c r="H261" s="259" t="str">
        <f t="shared" si="18"/>
        <v/>
      </c>
      <c r="I261" s="260"/>
    </row>
    <row r="262" spans="1:9">
      <c r="A262" s="255">
        <f t="shared" si="19"/>
        <v>260</v>
      </c>
      <c r="B262" s="256">
        <v>45034</v>
      </c>
      <c r="C262" s="257">
        <v>191.56441999999998</v>
      </c>
      <c r="D262" s="258">
        <v>178.37788373691993</v>
      </c>
      <c r="E262" s="257">
        <f t="shared" si="16"/>
        <v>178.37788373691993</v>
      </c>
      <c r="F262" s="263"/>
      <c r="G262" s="190" t="str">
        <f t="shared" si="17"/>
        <v/>
      </c>
      <c r="H262" s="259" t="str">
        <f t="shared" si="18"/>
        <v/>
      </c>
      <c r="I262" s="260"/>
    </row>
    <row r="263" spans="1:9">
      <c r="A263" s="255">
        <f t="shared" si="19"/>
        <v>261</v>
      </c>
      <c r="B263" s="256">
        <v>45035</v>
      </c>
      <c r="C263" s="257">
        <v>124.696827</v>
      </c>
      <c r="D263" s="258">
        <v>178.37788373691993</v>
      </c>
      <c r="E263" s="257">
        <f t="shared" si="16"/>
        <v>124.696827</v>
      </c>
      <c r="F263" s="263"/>
      <c r="G263" s="190" t="str">
        <f t="shared" si="17"/>
        <v/>
      </c>
      <c r="H263" s="259" t="str">
        <f t="shared" si="18"/>
        <v/>
      </c>
      <c r="I263" s="260"/>
    </row>
    <row r="264" spans="1:9">
      <c r="A264" s="255">
        <f t="shared" si="19"/>
        <v>262</v>
      </c>
      <c r="B264" s="256">
        <v>45036</v>
      </c>
      <c r="C264" s="257">
        <v>75.424081000000001</v>
      </c>
      <c r="D264" s="258">
        <v>178.37788373691993</v>
      </c>
      <c r="E264" s="257">
        <f t="shared" si="16"/>
        <v>75.424081000000001</v>
      </c>
      <c r="F264" s="263"/>
      <c r="G264" s="190" t="str">
        <f t="shared" si="17"/>
        <v/>
      </c>
      <c r="H264" s="259" t="str">
        <f t="shared" si="18"/>
        <v/>
      </c>
      <c r="I264" s="260"/>
    </row>
    <row r="265" spans="1:9">
      <c r="A265" s="255">
        <f t="shared" si="19"/>
        <v>263</v>
      </c>
      <c r="B265" s="256">
        <v>45037</v>
      </c>
      <c r="C265" s="257">
        <v>149.41644999999997</v>
      </c>
      <c r="D265" s="258">
        <v>178.37788373691993</v>
      </c>
      <c r="E265" s="257">
        <f t="shared" si="16"/>
        <v>149.41644999999997</v>
      </c>
      <c r="F265" s="263"/>
      <c r="G265" s="190" t="str">
        <f t="shared" si="17"/>
        <v/>
      </c>
      <c r="H265" s="259" t="str">
        <f t="shared" si="18"/>
        <v/>
      </c>
      <c r="I265" s="260"/>
    </row>
    <row r="266" spans="1:9">
      <c r="A266" s="255">
        <f t="shared" si="19"/>
        <v>264</v>
      </c>
      <c r="B266" s="256">
        <v>45038</v>
      </c>
      <c r="C266" s="257">
        <v>155.217277</v>
      </c>
      <c r="D266" s="258">
        <v>178.37788373691993</v>
      </c>
      <c r="E266" s="257">
        <f t="shared" si="16"/>
        <v>155.217277</v>
      </c>
      <c r="F266" s="263"/>
      <c r="G266" s="190" t="str">
        <f t="shared" si="17"/>
        <v/>
      </c>
      <c r="H266" s="259" t="str">
        <f t="shared" si="18"/>
        <v/>
      </c>
      <c r="I266" s="260"/>
    </row>
    <row r="267" spans="1:9">
      <c r="A267" s="255">
        <f t="shared" si="19"/>
        <v>265</v>
      </c>
      <c r="B267" s="256">
        <v>45039</v>
      </c>
      <c r="C267" s="257">
        <v>182.713639</v>
      </c>
      <c r="D267" s="258">
        <v>178.37788373691993</v>
      </c>
      <c r="E267" s="257">
        <f t="shared" si="16"/>
        <v>178.37788373691993</v>
      </c>
      <c r="F267" s="263"/>
      <c r="G267" s="190" t="str">
        <f t="shared" si="17"/>
        <v/>
      </c>
      <c r="H267" s="259" t="str">
        <f t="shared" si="18"/>
        <v/>
      </c>
      <c r="I267" s="260"/>
    </row>
    <row r="268" spans="1:9">
      <c r="A268" s="255">
        <f t="shared" si="19"/>
        <v>266</v>
      </c>
      <c r="B268" s="256">
        <v>45040</v>
      </c>
      <c r="C268" s="257">
        <v>112.955091</v>
      </c>
      <c r="D268" s="258">
        <v>178.37788373691993</v>
      </c>
      <c r="E268" s="257">
        <f t="shared" si="16"/>
        <v>112.955091</v>
      </c>
      <c r="F268" s="263"/>
      <c r="G268" s="190" t="str">
        <f t="shared" si="17"/>
        <v/>
      </c>
      <c r="H268" s="259" t="str">
        <f t="shared" si="18"/>
        <v/>
      </c>
      <c r="I268" s="260"/>
    </row>
    <row r="269" spans="1:9">
      <c r="A269" s="255">
        <f t="shared" si="19"/>
        <v>267</v>
      </c>
      <c r="B269" s="256">
        <v>45041</v>
      </c>
      <c r="C269" s="257">
        <v>128.05962399999999</v>
      </c>
      <c r="D269" s="258">
        <v>178.37788373691993</v>
      </c>
      <c r="E269" s="257">
        <f t="shared" si="16"/>
        <v>128.05962399999999</v>
      </c>
      <c r="F269" s="263"/>
      <c r="G269" s="190" t="str">
        <f t="shared" si="17"/>
        <v/>
      </c>
      <c r="H269" s="259" t="str">
        <f t="shared" si="18"/>
        <v/>
      </c>
      <c r="I269" s="260"/>
    </row>
    <row r="270" spans="1:9">
      <c r="A270" s="255">
        <f t="shared" si="19"/>
        <v>268</v>
      </c>
      <c r="B270" s="256">
        <v>45042</v>
      </c>
      <c r="C270" s="257">
        <v>61.154694000000006</v>
      </c>
      <c r="D270" s="258">
        <v>178.37788373691993</v>
      </c>
      <c r="E270" s="257">
        <f t="shared" si="16"/>
        <v>61.154694000000006</v>
      </c>
      <c r="F270" s="263"/>
      <c r="G270" s="190" t="str">
        <f t="shared" si="17"/>
        <v/>
      </c>
      <c r="H270" s="259" t="str">
        <f t="shared" si="18"/>
        <v/>
      </c>
      <c r="I270" s="260"/>
    </row>
    <row r="271" spans="1:9">
      <c r="A271" s="255">
        <f t="shared" si="19"/>
        <v>269</v>
      </c>
      <c r="B271" s="256">
        <v>45043</v>
      </c>
      <c r="C271" s="257">
        <v>58.792078000000004</v>
      </c>
      <c r="D271" s="258">
        <v>178.37788373691993</v>
      </c>
      <c r="E271" s="257">
        <f t="shared" si="16"/>
        <v>58.792078000000004</v>
      </c>
      <c r="F271" s="263"/>
      <c r="G271" s="190" t="str">
        <f t="shared" si="17"/>
        <v/>
      </c>
      <c r="H271" s="259" t="str">
        <f t="shared" si="18"/>
        <v/>
      </c>
      <c r="I271" s="260"/>
    </row>
    <row r="272" spans="1:9">
      <c r="A272" s="255">
        <f t="shared" si="19"/>
        <v>270</v>
      </c>
      <c r="B272" s="256">
        <v>45044</v>
      </c>
      <c r="C272" s="257">
        <v>123.820443</v>
      </c>
      <c r="D272" s="258">
        <v>178.37788373691993</v>
      </c>
      <c r="E272" s="257">
        <f t="shared" si="16"/>
        <v>123.820443</v>
      </c>
      <c r="F272" s="263"/>
      <c r="G272" s="190" t="str">
        <f t="shared" si="17"/>
        <v/>
      </c>
      <c r="H272" s="259" t="str">
        <f t="shared" si="18"/>
        <v/>
      </c>
      <c r="I272" s="260"/>
    </row>
    <row r="273" spans="1:9">
      <c r="A273" s="255">
        <f t="shared" si="19"/>
        <v>271</v>
      </c>
      <c r="B273" s="256">
        <v>45045</v>
      </c>
      <c r="C273" s="257">
        <v>159.60740799999999</v>
      </c>
      <c r="D273" s="258">
        <v>178.37788373691993</v>
      </c>
      <c r="E273" s="257">
        <f t="shared" si="16"/>
        <v>159.60740799999999</v>
      </c>
      <c r="F273" s="263"/>
      <c r="G273" s="190" t="str">
        <f t="shared" si="17"/>
        <v/>
      </c>
      <c r="H273" s="259" t="str">
        <f t="shared" si="18"/>
        <v/>
      </c>
      <c r="I273" s="260"/>
    </row>
    <row r="274" spans="1:9">
      <c r="A274" s="255">
        <f t="shared" si="19"/>
        <v>272</v>
      </c>
      <c r="B274" s="256">
        <v>45046</v>
      </c>
      <c r="C274" s="257">
        <v>181.32582500000001</v>
      </c>
      <c r="D274" s="258">
        <v>178.37788373691993</v>
      </c>
      <c r="E274" s="257">
        <f t="shared" si="16"/>
        <v>178.37788373691993</v>
      </c>
      <c r="F274" s="263"/>
      <c r="G274" s="190" t="str">
        <f t="shared" si="17"/>
        <v/>
      </c>
      <c r="H274" s="259" t="str">
        <f t="shared" si="18"/>
        <v/>
      </c>
      <c r="I274" s="260"/>
    </row>
    <row r="275" spans="1:9">
      <c r="A275" s="255">
        <f t="shared" si="19"/>
        <v>273</v>
      </c>
      <c r="B275" s="256">
        <v>45047</v>
      </c>
      <c r="C275" s="257">
        <v>130.87986800000002</v>
      </c>
      <c r="D275" s="258">
        <v>162.80095334240087</v>
      </c>
      <c r="E275" s="257">
        <f t="shared" si="16"/>
        <v>130.87986800000002</v>
      </c>
      <c r="F275" s="263"/>
      <c r="G275" s="190" t="str">
        <f t="shared" si="17"/>
        <v/>
      </c>
      <c r="H275" s="259" t="str">
        <f t="shared" si="18"/>
        <v/>
      </c>
      <c r="I275" s="260"/>
    </row>
    <row r="276" spans="1:9">
      <c r="A276" s="255">
        <f t="shared" si="19"/>
        <v>274</v>
      </c>
      <c r="B276" s="256">
        <v>45048</v>
      </c>
      <c r="C276" s="257">
        <v>97.258459000000002</v>
      </c>
      <c r="D276" s="258">
        <v>162.80095334240087</v>
      </c>
      <c r="E276" s="257">
        <f t="shared" si="16"/>
        <v>97.258459000000002</v>
      </c>
      <c r="F276" s="263"/>
      <c r="G276" s="190" t="str">
        <f t="shared" si="17"/>
        <v/>
      </c>
      <c r="H276" s="259" t="str">
        <f t="shared" si="18"/>
        <v/>
      </c>
      <c r="I276" s="260"/>
    </row>
    <row r="277" spans="1:9">
      <c r="A277" s="255">
        <f t="shared" si="19"/>
        <v>275</v>
      </c>
      <c r="B277" s="256">
        <v>45049</v>
      </c>
      <c r="C277" s="257">
        <v>205.88255200000003</v>
      </c>
      <c r="D277" s="258">
        <v>162.80095334240087</v>
      </c>
      <c r="E277" s="257">
        <f t="shared" si="16"/>
        <v>162.80095334240087</v>
      </c>
      <c r="F277" s="260"/>
      <c r="G277" s="190" t="str">
        <f t="shared" si="17"/>
        <v/>
      </c>
      <c r="H277" s="259" t="str">
        <f t="shared" si="18"/>
        <v/>
      </c>
      <c r="I277" s="260"/>
    </row>
    <row r="278" spans="1:9">
      <c r="A278" s="255">
        <f t="shared" si="19"/>
        <v>276</v>
      </c>
      <c r="B278" s="256">
        <v>45050</v>
      </c>
      <c r="C278" s="257">
        <v>169.58266499999999</v>
      </c>
      <c r="D278" s="258">
        <v>162.80095334240087</v>
      </c>
      <c r="E278" s="257">
        <f t="shared" si="16"/>
        <v>162.80095334240087</v>
      </c>
      <c r="F278" s="263"/>
      <c r="G278" s="190" t="str">
        <f t="shared" si="17"/>
        <v/>
      </c>
      <c r="H278" s="259" t="str">
        <f t="shared" si="18"/>
        <v/>
      </c>
      <c r="I278" s="260"/>
    </row>
    <row r="279" spans="1:9">
      <c r="A279" s="255">
        <f t="shared" si="19"/>
        <v>277</v>
      </c>
      <c r="B279" s="256">
        <v>45051</v>
      </c>
      <c r="C279" s="257">
        <v>92.117947999999998</v>
      </c>
      <c r="D279" s="258">
        <v>162.80095334240087</v>
      </c>
      <c r="E279" s="257">
        <f t="shared" si="16"/>
        <v>92.117947999999998</v>
      </c>
      <c r="F279" s="263"/>
      <c r="G279" s="190" t="str">
        <f t="shared" si="17"/>
        <v/>
      </c>
      <c r="H279" s="259" t="str">
        <f t="shared" si="18"/>
        <v/>
      </c>
      <c r="I279" s="260"/>
    </row>
    <row r="280" spans="1:9">
      <c r="A280" s="255">
        <f t="shared" si="19"/>
        <v>278</v>
      </c>
      <c r="B280" s="256">
        <v>45052</v>
      </c>
      <c r="C280" s="257">
        <v>107.17424700000001</v>
      </c>
      <c r="D280" s="258">
        <v>162.80095334240087</v>
      </c>
      <c r="E280" s="257">
        <f t="shared" si="16"/>
        <v>107.17424700000001</v>
      </c>
      <c r="F280" s="263"/>
      <c r="G280" s="190" t="str">
        <f t="shared" si="17"/>
        <v/>
      </c>
      <c r="H280" s="259" t="str">
        <f t="shared" si="18"/>
        <v/>
      </c>
      <c r="I280" s="260"/>
    </row>
    <row r="281" spans="1:9">
      <c r="A281" s="255">
        <f t="shared" si="19"/>
        <v>279</v>
      </c>
      <c r="B281" s="256">
        <v>45053</v>
      </c>
      <c r="C281" s="257">
        <v>128.140511</v>
      </c>
      <c r="D281" s="258">
        <v>162.80095334240087</v>
      </c>
      <c r="E281" s="257">
        <f t="shared" si="16"/>
        <v>128.140511</v>
      </c>
      <c r="F281" s="263"/>
      <c r="G281" s="190" t="str">
        <f t="shared" si="17"/>
        <v/>
      </c>
      <c r="H281" s="259" t="str">
        <f t="shared" si="18"/>
        <v/>
      </c>
      <c r="I281" s="260"/>
    </row>
    <row r="282" spans="1:9">
      <c r="A282" s="255">
        <f t="shared" si="19"/>
        <v>280</v>
      </c>
      <c r="B282" s="256">
        <v>45054</v>
      </c>
      <c r="C282" s="257">
        <v>116.596818</v>
      </c>
      <c r="D282" s="258">
        <v>162.80095334240087</v>
      </c>
      <c r="E282" s="257">
        <f t="shared" si="16"/>
        <v>116.596818</v>
      </c>
      <c r="F282" s="263"/>
      <c r="G282" s="190" t="str">
        <f t="shared" si="17"/>
        <v/>
      </c>
      <c r="H282" s="259" t="str">
        <f t="shared" si="18"/>
        <v/>
      </c>
      <c r="I282" s="260"/>
    </row>
    <row r="283" spans="1:9">
      <c r="A283" s="255">
        <f t="shared" si="19"/>
        <v>281</v>
      </c>
      <c r="B283" s="256">
        <v>45055</v>
      </c>
      <c r="C283" s="257">
        <v>178.886404</v>
      </c>
      <c r="D283" s="258">
        <v>162.80095334240087</v>
      </c>
      <c r="E283" s="257">
        <f t="shared" si="16"/>
        <v>162.80095334240087</v>
      </c>
      <c r="F283" s="263"/>
      <c r="G283" s="190" t="str">
        <f t="shared" si="17"/>
        <v/>
      </c>
      <c r="H283" s="259" t="str">
        <f t="shared" si="18"/>
        <v/>
      </c>
      <c r="I283" s="260"/>
    </row>
    <row r="284" spans="1:9">
      <c r="A284" s="255">
        <f t="shared" si="19"/>
        <v>282</v>
      </c>
      <c r="B284" s="256">
        <v>45056</v>
      </c>
      <c r="C284" s="257">
        <v>202.98304400000001</v>
      </c>
      <c r="D284" s="258">
        <v>162.80095334240087</v>
      </c>
      <c r="E284" s="257">
        <f t="shared" si="16"/>
        <v>162.80095334240087</v>
      </c>
      <c r="F284" s="263"/>
      <c r="G284" s="190" t="str">
        <f t="shared" si="17"/>
        <v/>
      </c>
      <c r="H284" s="259" t="str">
        <f t="shared" si="18"/>
        <v/>
      </c>
      <c r="I284" s="260"/>
    </row>
    <row r="285" spans="1:9">
      <c r="A285" s="255">
        <f t="shared" si="19"/>
        <v>283</v>
      </c>
      <c r="B285" s="256">
        <v>45057</v>
      </c>
      <c r="C285" s="257">
        <v>211.52717500000003</v>
      </c>
      <c r="D285" s="258">
        <v>162.80095334240087</v>
      </c>
      <c r="E285" s="257">
        <f t="shared" si="16"/>
        <v>162.80095334240087</v>
      </c>
      <c r="F285" s="263"/>
      <c r="G285" s="190" t="str">
        <f t="shared" si="17"/>
        <v/>
      </c>
      <c r="H285" s="259" t="str">
        <f t="shared" si="18"/>
        <v/>
      </c>
      <c r="I285" s="260"/>
    </row>
    <row r="286" spans="1:9">
      <c r="A286" s="255">
        <f t="shared" si="19"/>
        <v>284</v>
      </c>
      <c r="B286" s="256">
        <v>45058</v>
      </c>
      <c r="C286" s="257">
        <v>206.82896299999999</v>
      </c>
      <c r="D286" s="258">
        <v>162.80095334240087</v>
      </c>
      <c r="E286" s="257">
        <f t="shared" si="16"/>
        <v>162.80095334240087</v>
      </c>
      <c r="F286" s="263"/>
      <c r="G286" s="190" t="str">
        <f t="shared" si="17"/>
        <v/>
      </c>
      <c r="H286" s="259" t="str">
        <f t="shared" si="18"/>
        <v/>
      </c>
      <c r="I286" s="260"/>
    </row>
    <row r="287" spans="1:9">
      <c r="A287" s="255">
        <f t="shared" si="19"/>
        <v>285</v>
      </c>
      <c r="B287" s="256">
        <v>45059</v>
      </c>
      <c r="C287" s="257">
        <v>213.37062400000002</v>
      </c>
      <c r="D287" s="258">
        <v>162.80095334240087</v>
      </c>
      <c r="E287" s="257">
        <f t="shared" si="16"/>
        <v>162.80095334240087</v>
      </c>
      <c r="F287" s="263"/>
      <c r="G287" s="190" t="str">
        <f t="shared" si="17"/>
        <v/>
      </c>
      <c r="H287" s="259" t="str">
        <f t="shared" si="18"/>
        <v/>
      </c>
      <c r="I287" s="260"/>
    </row>
    <row r="288" spans="1:9">
      <c r="A288" s="255">
        <f t="shared" si="19"/>
        <v>286</v>
      </c>
      <c r="B288" s="256">
        <v>45060</v>
      </c>
      <c r="C288" s="257">
        <v>194.04194999999999</v>
      </c>
      <c r="D288" s="258">
        <v>162.80095334240087</v>
      </c>
      <c r="E288" s="257">
        <f t="shared" si="16"/>
        <v>162.80095334240087</v>
      </c>
      <c r="F288" s="263"/>
      <c r="G288" s="190" t="str">
        <f t="shared" si="17"/>
        <v/>
      </c>
      <c r="H288" s="259" t="str">
        <f t="shared" si="18"/>
        <v/>
      </c>
      <c r="I288" s="260"/>
    </row>
    <row r="289" spans="1:9">
      <c r="A289" s="255">
        <f t="shared" si="19"/>
        <v>287</v>
      </c>
      <c r="B289" s="256">
        <v>45061</v>
      </c>
      <c r="C289" s="257">
        <v>253.22909100000001</v>
      </c>
      <c r="D289" s="258">
        <v>162.80095334240087</v>
      </c>
      <c r="E289" s="257">
        <f t="shared" si="16"/>
        <v>162.80095334240087</v>
      </c>
      <c r="F289" s="263"/>
      <c r="G289" s="190" t="str">
        <f t="shared" si="17"/>
        <v>M</v>
      </c>
      <c r="H289" s="259" t="str">
        <f t="shared" si="18"/>
        <v>162,8</v>
      </c>
      <c r="I289" s="260"/>
    </row>
    <row r="290" spans="1:9">
      <c r="A290" s="255">
        <f t="shared" si="19"/>
        <v>288</v>
      </c>
      <c r="B290" s="256">
        <v>45062</v>
      </c>
      <c r="C290" s="257">
        <v>309.913183</v>
      </c>
      <c r="D290" s="258">
        <v>162.80095334240087</v>
      </c>
      <c r="E290" s="257">
        <f t="shared" si="16"/>
        <v>162.80095334240087</v>
      </c>
      <c r="F290" s="263"/>
      <c r="G290" s="190" t="str">
        <f t="shared" si="17"/>
        <v/>
      </c>
      <c r="H290" s="259" t="str">
        <f t="shared" si="18"/>
        <v/>
      </c>
      <c r="I290" s="260"/>
    </row>
    <row r="291" spans="1:9">
      <c r="A291" s="255">
        <f t="shared" si="19"/>
        <v>289</v>
      </c>
      <c r="B291" s="256">
        <v>45063</v>
      </c>
      <c r="C291" s="257">
        <v>332.22342800000001</v>
      </c>
      <c r="D291" s="258">
        <v>162.80095334240087</v>
      </c>
      <c r="E291" s="257">
        <f t="shared" si="16"/>
        <v>162.80095334240087</v>
      </c>
      <c r="F291" s="260"/>
      <c r="G291" s="190" t="str">
        <f t="shared" si="17"/>
        <v/>
      </c>
      <c r="H291" s="259" t="str">
        <f t="shared" si="18"/>
        <v/>
      </c>
      <c r="I291" s="260"/>
    </row>
    <row r="292" spans="1:9">
      <c r="A292" s="255">
        <f t="shared" si="19"/>
        <v>290</v>
      </c>
      <c r="B292" s="256">
        <v>45064</v>
      </c>
      <c r="C292" s="257">
        <v>300.85808299999997</v>
      </c>
      <c r="D292" s="258">
        <v>162.80095334240087</v>
      </c>
      <c r="E292" s="257">
        <f t="shared" si="16"/>
        <v>162.80095334240087</v>
      </c>
      <c r="F292" s="263"/>
      <c r="G292" s="190" t="str">
        <f t="shared" si="17"/>
        <v/>
      </c>
      <c r="H292" s="259" t="str">
        <f t="shared" si="18"/>
        <v/>
      </c>
      <c r="I292" s="260"/>
    </row>
    <row r="293" spans="1:9">
      <c r="A293" s="255">
        <f t="shared" si="19"/>
        <v>291</v>
      </c>
      <c r="B293" s="256">
        <v>45065</v>
      </c>
      <c r="C293" s="257">
        <v>275.96220500000004</v>
      </c>
      <c r="D293" s="258">
        <v>162.80095334240087</v>
      </c>
      <c r="E293" s="257">
        <f t="shared" si="16"/>
        <v>162.80095334240087</v>
      </c>
      <c r="F293" s="263"/>
      <c r="G293" s="190" t="str">
        <f t="shared" si="17"/>
        <v/>
      </c>
      <c r="H293" s="259" t="str">
        <f t="shared" si="18"/>
        <v/>
      </c>
      <c r="I293" s="260"/>
    </row>
    <row r="294" spans="1:9">
      <c r="A294" s="255">
        <f t="shared" si="19"/>
        <v>292</v>
      </c>
      <c r="B294" s="256">
        <v>45066</v>
      </c>
      <c r="C294" s="257">
        <v>206.91241199999999</v>
      </c>
      <c r="D294" s="258">
        <v>162.80095334240087</v>
      </c>
      <c r="E294" s="257">
        <f t="shared" si="16"/>
        <v>162.80095334240087</v>
      </c>
      <c r="F294" s="263"/>
      <c r="G294" s="190" t="str">
        <f t="shared" si="17"/>
        <v/>
      </c>
      <c r="H294" s="259" t="str">
        <f t="shared" si="18"/>
        <v/>
      </c>
      <c r="I294" s="260"/>
    </row>
    <row r="295" spans="1:9">
      <c r="A295" s="255">
        <f t="shared" si="19"/>
        <v>293</v>
      </c>
      <c r="B295" s="256">
        <v>45067</v>
      </c>
      <c r="C295" s="257">
        <v>175.81413999999998</v>
      </c>
      <c r="D295" s="258">
        <v>162.80095334240087</v>
      </c>
      <c r="E295" s="257">
        <f t="shared" si="16"/>
        <v>162.80095334240087</v>
      </c>
      <c r="F295" s="263"/>
      <c r="G295" s="190" t="str">
        <f t="shared" si="17"/>
        <v/>
      </c>
      <c r="H295" s="259" t="str">
        <f t="shared" si="18"/>
        <v/>
      </c>
      <c r="I295" s="260"/>
    </row>
    <row r="296" spans="1:9">
      <c r="A296" s="255">
        <f t="shared" si="19"/>
        <v>294</v>
      </c>
      <c r="B296" s="256">
        <v>45068</v>
      </c>
      <c r="C296" s="257">
        <v>166.77219500000001</v>
      </c>
      <c r="D296" s="258">
        <v>162.80095334240087</v>
      </c>
      <c r="E296" s="257">
        <f t="shared" si="16"/>
        <v>162.80095334240087</v>
      </c>
      <c r="F296" s="263"/>
      <c r="G296" s="190" t="str">
        <f t="shared" si="17"/>
        <v/>
      </c>
      <c r="H296" s="259" t="str">
        <f t="shared" si="18"/>
        <v/>
      </c>
      <c r="I296" s="260"/>
    </row>
    <row r="297" spans="1:9">
      <c r="A297" s="255">
        <f t="shared" si="19"/>
        <v>295</v>
      </c>
      <c r="B297" s="256">
        <v>45069</v>
      </c>
      <c r="C297" s="257">
        <v>187.75604199999998</v>
      </c>
      <c r="D297" s="258">
        <v>162.80095334240087</v>
      </c>
      <c r="E297" s="257">
        <f t="shared" si="16"/>
        <v>162.80095334240087</v>
      </c>
      <c r="F297" s="263"/>
      <c r="G297" s="190" t="str">
        <f t="shared" si="17"/>
        <v/>
      </c>
      <c r="H297" s="259" t="str">
        <f t="shared" si="18"/>
        <v/>
      </c>
      <c r="I297" s="260"/>
    </row>
    <row r="298" spans="1:9">
      <c r="A298" s="255">
        <f t="shared" si="19"/>
        <v>296</v>
      </c>
      <c r="B298" s="256">
        <v>45070</v>
      </c>
      <c r="C298" s="257">
        <v>153.58468199999999</v>
      </c>
      <c r="D298" s="258">
        <v>162.80095334240087</v>
      </c>
      <c r="E298" s="257">
        <f t="shared" si="16"/>
        <v>153.58468199999999</v>
      </c>
      <c r="F298" s="263"/>
      <c r="G298" s="190" t="str">
        <f t="shared" si="17"/>
        <v/>
      </c>
      <c r="H298" s="259" t="str">
        <f t="shared" si="18"/>
        <v/>
      </c>
      <c r="I298" s="260"/>
    </row>
    <row r="299" spans="1:9">
      <c r="A299" s="255">
        <f t="shared" si="19"/>
        <v>297</v>
      </c>
      <c r="B299" s="256">
        <v>45071</v>
      </c>
      <c r="C299" s="257">
        <v>213.53258200000002</v>
      </c>
      <c r="D299" s="258">
        <v>162.80095334240087</v>
      </c>
      <c r="E299" s="257">
        <f t="shared" si="16"/>
        <v>162.80095334240087</v>
      </c>
      <c r="F299" s="263"/>
      <c r="G299" s="190" t="str">
        <f t="shared" si="17"/>
        <v/>
      </c>
      <c r="H299" s="259" t="str">
        <f t="shared" si="18"/>
        <v/>
      </c>
      <c r="I299" s="260"/>
    </row>
    <row r="300" spans="1:9">
      <c r="A300" s="255">
        <f t="shared" si="19"/>
        <v>298</v>
      </c>
      <c r="B300" s="256">
        <v>45072</v>
      </c>
      <c r="C300" s="257">
        <v>217.60284900000002</v>
      </c>
      <c r="D300" s="258">
        <v>162.80095334240087</v>
      </c>
      <c r="E300" s="257">
        <f t="shared" si="16"/>
        <v>162.80095334240087</v>
      </c>
      <c r="F300" s="263"/>
      <c r="G300" s="190" t="str">
        <f t="shared" si="17"/>
        <v/>
      </c>
      <c r="H300" s="259" t="str">
        <f t="shared" si="18"/>
        <v/>
      </c>
      <c r="I300" s="260"/>
    </row>
    <row r="301" spans="1:9">
      <c r="A301" s="255">
        <f t="shared" si="19"/>
        <v>299</v>
      </c>
      <c r="B301" s="256">
        <v>45073</v>
      </c>
      <c r="C301" s="257">
        <v>92.437611000000004</v>
      </c>
      <c r="D301" s="258">
        <v>162.80095334240087</v>
      </c>
      <c r="E301" s="257">
        <f t="shared" si="16"/>
        <v>92.437611000000004</v>
      </c>
      <c r="F301" s="263"/>
      <c r="G301" s="190" t="str">
        <f t="shared" si="17"/>
        <v/>
      </c>
      <c r="H301" s="259" t="str">
        <f t="shared" si="18"/>
        <v/>
      </c>
      <c r="I301" s="260"/>
    </row>
    <row r="302" spans="1:9">
      <c r="A302" s="255">
        <f t="shared" si="19"/>
        <v>300</v>
      </c>
      <c r="B302" s="256">
        <v>45074</v>
      </c>
      <c r="C302" s="257">
        <v>60.718599000000005</v>
      </c>
      <c r="D302" s="258">
        <v>162.80095334240087</v>
      </c>
      <c r="E302" s="257">
        <f t="shared" si="16"/>
        <v>60.718599000000005</v>
      </c>
      <c r="F302" s="263"/>
      <c r="G302" s="190" t="str">
        <f t="shared" si="17"/>
        <v/>
      </c>
      <c r="H302" s="259" t="str">
        <f t="shared" si="18"/>
        <v/>
      </c>
      <c r="I302" s="260"/>
    </row>
    <row r="303" spans="1:9">
      <c r="A303" s="255">
        <f t="shared" si="19"/>
        <v>301</v>
      </c>
      <c r="B303" s="256">
        <v>45075</v>
      </c>
      <c r="C303" s="257">
        <v>77.339357000000007</v>
      </c>
      <c r="D303" s="258">
        <v>162.80095334240087</v>
      </c>
      <c r="E303" s="257">
        <f t="shared" si="16"/>
        <v>77.339357000000007</v>
      </c>
      <c r="F303" s="263"/>
      <c r="G303" s="190" t="str">
        <f t="shared" si="17"/>
        <v/>
      </c>
      <c r="H303" s="259" t="str">
        <f t="shared" si="18"/>
        <v/>
      </c>
      <c r="I303" s="260"/>
    </row>
    <row r="304" spans="1:9">
      <c r="A304" s="255">
        <f t="shared" si="19"/>
        <v>302</v>
      </c>
      <c r="B304" s="256">
        <v>45076</v>
      </c>
      <c r="C304" s="257">
        <v>48.257879000000003</v>
      </c>
      <c r="D304" s="258">
        <v>162.80095334240087</v>
      </c>
      <c r="E304" s="257">
        <f t="shared" si="16"/>
        <v>48.257879000000003</v>
      </c>
      <c r="F304" s="263"/>
      <c r="G304" s="190" t="str">
        <f t="shared" si="17"/>
        <v/>
      </c>
      <c r="H304" s="259" t="str">
        <f t="shared" si="18"/>
        <v/>
      </c>
      <c r="I304" s="260"/>
    </row>
    <row r="305" spans="1:9">
      <c r="A305" s="255">
        <f t="shared" si="19"/>
        <v>303</v>
      </c>
      <c r="B305" s="256">
        <v>45077</v>
      </c>
      <c r="C305" s="257">
        <v>39.278196999999999</v>
      </c>
      <c r="D305" s="258">
        <v>162.80095334240087</v>
      </c>
      <c r="E305" s="257">
        <f t="shared" si="16"/>
        <v>39.278196999999999</v>
      </c>
      <c r="F305" s="263"/>
      <c r="G305" s="190" t="str">
        <f t="shared" si="17"/>
        <v/>
      </c>
      <c r="H305" s="259" t="str">
        <f t="shared" si="18"/>
        <v/>
      </c>
      <c r="I305" s="260"/>
    </row>
    <row r="306" spans="1:9">
      <c r="A306" s="255">
        <f t="shared" si="19"/>
        <v>304</v>
      </c>
      <c r="B306" s="256">
        <v>45078</v>
      </c>
      <c r="C306" s="257">
        <v>64.848319000000004</v>
      </c>
      <c r="D306" s="258">
        <v>133.05716824463232</v>
      </c>
      <c r="E306" s="257">
        <f t="shared" si="16"/>
        <v>64.848319000000004</v>
      </c>
      <c r="F306" s="263"/>
      <c r="G306" s="190" t="str">
        <f t="shared" si="17"/>
        <v/>
      </c>
      <c r="H306" s="259" t="str">
        <f t="shared" si="18"/>
        <v/>
      </c>
      <c r="I306" s="260"/>
    </row>
    <row r="307" spans="1:9">
      <c r="A307" s="255">
        <f t="shared" si="19"/>
        <v>305</v>
      </c>
      <c r="B307" s="256">
        <v>45079</v>
      </c>
      <c r="C307" s="257">
        <v>60.041919</v>
      </c>
      <c r="D307" s="258">
        <v>133.05716824463232</v>
      </c>
      <c r="E307" s="257">
        <f t="shared" si="16"/>
        <v>60.041919</v>
      </c>
      <c r="F307" s="263"/>
      <c r="G307" s="190" t="str">
        <f t="shared" si="17"/>
        <v/>
      </c>
      <c r="H307" s="259" t="str">
        <f t="shared" si="18"/>
        <v/>
      </c>
      <c r="I307" s="260"/>
    </row>
    <row r="308" spans="1:9">
      <c r="A308" s="255">
        <f t="shared" si="19"/>
        <v>306</v>
      </c>
      <c r="B308" s="256">
        <v>45080</v>
      </c>
      <c r="C308" s="257">
        <v>36.900244999999998</v>
      </c>
      <c r="D308" s="258">
        <v>133.05716824463232</v>
      </c>
      <c r="E308" s="257">
        <f t="shared" si="16"/>
        <v>36.900244999999998</v>
      </c>
      <c r="F308" s="260"/>
      <c r="G308" s="190" t="str">
        <f t="shared" si="17"/>
        <v/>
      </c>
      <c r="H308" s="259" t="str">
        <f t="shared" si="18"/>
        <v/>
      </c>
      <c r="I308" s="260"/>
    </row>
    <row r="309" spans="1:9">
      <c r="A309" s="255">
        <f t="shared" si="19"/>
        <v>307</v>
      </c>
      <c r="B309" s="256">
        <v>45081</v>
      </c>
      <c r="C309" s="257">
        <v>35.288677999999997</v>
      </c>
      <c r="D309" s="258">
        <v>133.05716824463232</v>
      </c>
      <c r="E309" s="257">
        <f t="shared" si="16"/>
        <v>35.288677999999997</v>
      </c>
      <c r="F309" s="263"/>
      <c r="G309" s="190" t="str">
        <f t="shared" si="17"/>
        <v/>
      </c>
      <c r="H309" s="259" t="str">
        <f t="shared" si="18"/>
        <v/>
      </c>
      <c r="I309" s="260"/>
    </row>
    <row r="310" spans="1:9">
      <c r="A310" s="255">
        <f t="shared" si="19"/>
        <v>308</v>
      </c>
      <c r="B310" s="256">
        <v>45082</v>
      </c>
      <c r="C310" s="257">
        <v>43.103693999999997</v>
      </c>
      <c r="D310" s="258">
        <v>133.05716824463232</v>
      </c>
      <c r="E310" s="257">
        <f t="shared" si="16"/>
        <v>43.103693999999997</v>
      </c>
      <c r="F310" s="263"/>
      <c r="G310" s="190" t="str">
        <f t="shared" si="17"/>
        <v/>
      </c>
      <c r="H310" s="259" t="str">
        <f t="shared" si="18"/>
        <v/>
      </c>
      <c r="I310" s="260"/>
    </row>
    <row r="311" spans="1:9">
      <c r="A311" s="255">
        <f t="shared" si="19"/>
        <v>309</v>
      </c>
      <c r="B311" s="256">
        <v>45083</v>
      </c>
      <c r="C311" s="257">
        <v>84.836683000000008</v>
      </c>
      <c r="D311" s="258">
        <v>133.05716824463232</v>
      </c>
      <c r="E311" s="257">
        <f t="shared" si="16"/>
        <v>84.836683000000008</v>
      </c>
      <c r="F311" s="263"/>
      <c r="G311" s="190" t="str">
        <f t="shared" si="17"/>
        <v/>
      </c>
      <c r="H311" s="259" t="str">
        <f t="shared" si="18"/>
        <v/>
      </c>
      <c r="I311" s="260"/>
    </row>
    <row r="312" spans="1:9">
      <c r="A312" s="255">
        <f t="shared" si="19"/>
        <v>310</v>
      </c>
      <c r="B312" s="256">
        <v>45084</v>
      </c>
      <c r="C312" s="257">
        <v>136.20455900000002</v>
      </c>
      <c r="D312" s="258">
        <v>133.05716824463232</v>
      </c>
      <c r="E312" s="257">
        <f t="shared" si="16"/>
        <v>133.05716824463232</v>
      </c>
      <c r="F312" s="263"/>
      <c r="G312" s="190" t="str">
        <f t="shared" si="17"/>
        <v/>
      </c>
      <c r="H312" s="259" t="str">
        <f t="shared" si="18"/>
        <v/>
      </c>
      <c r="I312" s="260"/>
    </row>
    <row r="313" spans="1:9">
      <c r="A313" s="255">
        <f t="shared" si="19"/>
        <v>311</v>
      </c>
      <c r="B313" s="256">
        <v>45085</v>
      </c>
      <c r="C313" s="257">
        <v>113.36186199999999</v>
      </c>
      <c r="D313" s="258">
        <v>133.05716824463232</v>
      </c>
      <c r="E313" s="257">
        <f t="shared" si="16"/>
        <v>113.36186199999999</v>
      </c>
      <c r="F313" s="263"/>
      <c r="G313" s="190" t="str">
        <f t="shared" si="17"/>
        <v/>
      </c>
      <c r="H313" s="259" t="str">
        <f t="shared" si="18"/>
        <v/>
      </c>
      <c r="I313" s="260"/>
    </row>
    <row r="314" spans="1:9">
      <c r="A314" s="255">
        <f t="shared" si="19"/>
        <v>312</v>
      </c>
      <c r="B314" s="256">
        <v>45086</v>
      </c>
      <c r="C314" s="257">
        <v>172.27250300000003</v>
      </c>
      <c r="D314" s="258">
        <v>133.05716824463232</v>
      </c>
      <c r="E314" s="257">
        <f t="shared" si="16"/>
        <v>133.05716824463232</v>
      </c>
      <c r="F314" s="263"/>
      <c r="G314" s="190" t="str">
        <f t="shared" si="17"/>
        <v/>
      </c>
      <c r="H314" s="259" t="str">
        <f t="shared" si="18"/>
        <v/>
      </c>
      <c r="I314" s="260"/>
    </row>
    <row r="315" spans="1:9">
      <c r="A315" s="255">
        <f t="shared" si="19"/>
        <v>313</v>
      </c>
      <c r="B315" s="256">
        <v>45087</v>
      </c>
      <c r="C315" s="257">
        <v>56.332107000000001</v>
      </c>
      <c r="D315" s="258">
        <v>133.05716824463232</v>
      </c>
      <c r="E315" s="257">
        <f t="shared" si="16"/>
        <v>56.332107000000001</v>
      </c>
      <c r="F315" s="263"/>
      <c r="G315" s="190" t="str">
        <f t="shared" si="17"/>
        <v/>
      </c>
      <c r="H315" s="259" t="str">
        <f t="shared" si="18"/>
        <v/>
      </c>
      <c r="I315" s="260"/>
    </row>
    <row r="316" spans="1:9">
      <c r="A316" s="255">
        <f t="shared" si="19"/>
        <v>314</v>
      </c>
      <c r="B316" s="256">
        <v>45088</v>
      </c>
      <c r="C316" s="257">
        <v>49.588062000000001</v>
      </c>
      <c r="D316" s="258">
        <v>133.05716824463232</v>
      </c>
      <c r="E316" s="257">
        <f t="shared" si="16"/>
        <v>49.588062000000001</v>
      </c>
      <c r="F316" s="263"/>
      <c r="G316" s="190" t="str">
        <f t="shared" si="17"/>
        <v/>
      </c>
      <c r="H316" s="259" t="str">
        <f t="shared" si="18"/>
        <v/>
      </c>
      <c r="I316" s="260"/>
    </row>
    <row r="317" spans="1:9">
      <c r="A317" s="255">
        <f t="shared" si="19"/>
        <v>315</v>
      </c>
      <c r="B317" s="256">
        <v>45089</v>
      </c>
      <c r="C317" s="257">
        <v>47.401758000000001</v>
      </c>
      <c r="D317" s="258">
        <v>133.05716824463232</v>
      </c>
      <c r="E317" s="257">
        <f t="shared" si="16"/>
        <v>47.401758000000001</v>
      </c>
      <c r="F317" s="263"/>
      <c r="G317" s="190" t="str">
        <f t="shared" si="17"/>
        <v/>
      </c>
      <c r="H317" s="259" t="str">
        <f t="shared" si="18"/>
        <v/>
      </c>
      <c r="I317" s="260"/>
    </row>
    <row r="318" spans="1:9">
      <c r="A318" s="255">
        <f t="shared" si="19"/>
        <v>316</v>
      </c>
      <c r="B318" s="256">
        <v>45090</v>
      </c>
      <c r="C318" s="257">
        <v>115.672867</v>
      </c>
      <c r="D318" s="258">
        <v>133.05716824463232</v>
      </c>
      <c r="E318" s="257">
        <f t="shared" si="16"/>
        <v>115.672867</v>
      </c>
      <c r="F318" s="263"/>
      <c r="G318" s="190" t="str">
        <f t="shared" si="17"/>
        <v/>
      </c>
      <c r="H318" s="259" t="str">
        <f t="shared" si="18"/>
        <v/>
      </c>
      <c r="I318" s="260"/>
    </row>
    <row r="319" spans="1:9">
      <c r="A319" s="255">
        <f t="shared" si="19"/>
        <v>317</v>
      </c>
      <c r="B319" s="256">
        <v>45091</v>
      </c>
      <c r="C319" s="257">
        <v>167.85863600000002</v>
      </c>
      <c r="D319" s="258">
        <v>133.05716824463232</v>
      </c>
      <c r="E319" s="257">
        <f t="shared" si="16"/>
        <v>133.05716824463232</v>
      </c>
      <c r="F319" s="263"/>
      <c r="G319" s="190" t="str">
        <f t="shared" si="17"/>
        <v/>
      </c>
      <c r="H319" s="259" t="str">
        <f t="shared" si="18"/>
        <v/>
      </c>
      <c r="I319" s="260"/>
    </row>
    <row r="320" spans="1:9">
      <c r="A320" s="255">
        <f t="shared" si="19"/>
        <v>318</v>
      </c>
      <c r="B320" s="256">
        <v>45092</v>
      </c>
      <c r="C320" s="257">
        <v>94.676838000000004</v>
      </c>
      <c r="D320" s="258">
        <v>133.05716824463232</v>
      </c>
      <c r="E320" s="257">
        <f t="shared" si="16"/>
        <v>94.676838000000004</v>
      </c>
      <c r="F320" s="263"/>
      <c r="G320" s="190" t="str">
        <f t="shared" si="17"/>
        <v>J</v>
      </c>
      <c r="H320" s="259" t="str">
        <f t="shared" si="18"/>
        <v>133,1</v>
      </c>
      <c r="I320" s="260"/>
    </row>
    <row r="321" spans="1:9">
      <c r="A321" s="255">
        <f t="shared" si="19"/>
        <v>319</v>
      </c>
      <c r="B321" s="256">
        <v>45093</v>
      </c>
      <c r="C321" s="257">
        <v>54.174422</v>
      </c>
      <c r="D321" s="258">
        <v>133.05716824463232</v>
      </c>
      <c r="E321" s="257">
        <f t="shared" si="16"/>
        <v>54.174422</v>
      </c>
      <c r="F321" s="263"/>
      <c r="G321" s="190" t="str">
        <f t="shared" si="17"/>
        <v/>
      </c>
      <c r="H321" s="259" t="str">
        <f t="shared" si="18"/>
        <v/>
      </c>
      <c r="I321" s="260"/>
    </row>
    <row r="322" spans="1:9">
      <c r="A322" s="255">
        <f t="shared" si="19"/>
        <v>320</v>
      </c>
      <c r="B322" s="256">
        <v>45094</v>
      </c>
      <c r="C322" s="257">
        <v>99.016702000000009</v>
      </c>
      <c r="D322" s="258">
        <v>133.05716824463232</v>
      </c>
      <c r="E322" s="257">
        <f t="shared" si="16"/>
        <v>99.016702000000009</v>
      </c>
      <c r="F322" s="260"/>
      <c r="G322" s="190" t="str">
        <f t="shared" si="17"/>
        <v/>
      </c>
      <c r="H322" s="259" t="str">
        <f t="shared" si="18"/>
        <v/>
      </c>
      <c r="I322" s="260"/>
    </row>
    <row r="323" spans="1:9">
      <c r="A323" s="255">
        <f t="shared" si="19"/>
        <v>321</v>
      </c>
      <c r="B323" s="256">
        <v>45095</v>
      </c>
      <c r="C323" s="257">
        <v>142.39531900000003</v>
      </c>
      <c r="D323" s="258">
        <v>133.05716824463232</v>
      </c>
      <c r="E323" s="257">
        <f t="shared" ref="E323:E381" si="20">IF(C323&gt;D323,D323,C323)</f>
        <v>133.05716824463232</v>
      </c>
      <c r="F323" s="263"/>
      <c r="G323" s="190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9" t="str">
        <f t="shared" ref="H323:H386" si="22">IF(DAY($B323)=15,TEXT(D323,"#,0"),"")</f>
        <v/>
      </c>
      <c r="I323" s="260"/>
    </row>
    <row r="324" spans="1:9">
      <c r="A324" s="255">
        <f t="shared" ref="A324:A387" si="23">+A323+1</f>
        <v>322</v>
      </c>
      <c r="B324" s="256">
        <v>45096</v>
      </c>
      <c r="C324" s="257">
        <v>107.032618</v>
      </c>
      <c r="D324" s="258">
        <v>133.05716824463232</v>
      </c>
      <c r="E324" s="257">
        <f t="shared" si="20"/>
        <v>107.032618</v>
      </c>
      <c r="F324" s="263"/>
      <c r="G324" s="190" t="str">
        <f t="shared" si="21"/>
        <v/>
      </c>
      <c r="H324" s="259" t="str">
        <f t="shared" si="22"/>
        <v/>
      </c>
      <c r="I324" s="260"/>
    </row>
    <row r="325" spans="1:9">
      <c r="A325" s="255">
        <f t="shared" si="23"/>
        <v>323</v>
      </c>
      <c r="B325" s="256">
        <v>45097</v>
      </c>
      <c r="C325" s="257">
        <v>68.042588000000009</v>
      </c>
      <c r="D325" s="258">
        <v>133.05716824463232</v>
      </c>
      <c r="E325" s="257">
        <f t="shared" si="20"/>
        <v>68.042588000000009</v>
      </c>
      <c r="F325" s="263"/>
      <c r="G325" s="190" t="str">
        <f t="shared" si="21"/>
        <v/>
      </c>
      <c r="H325" s="259" t="str">
        <f t="shared" si="22"/>
        <v/>
      </c>
      <c r="I325" s="260"/>
    </row>
    <row r="326" spans="1:9">
      <c r="A326" s="255">
        <f t="shared" si="23"/>
        <v>324</v>
      </c>
      <c r="B326" s="256">
        <v>45098</v>
      </c>
      <c r="C326" s="257">
        <v>61.215654999999998</v>
      </c>
      <c r="D326" s="258">
        <v>133.05716824463232</v>
      </c>
      <c r="E326" s="257">
        <f t="shared" si="20"/>
        <v>61.215654999999998</v>
      </c>
      <c r="F326" s="263"/>
      <c r="G326" s="190" t="str">
        <f t="shared" si="21"/>
        <v/>
      </c>
      <c r="H326" s="259" t="str">
        <f t="shared" si="22"/>
        <v/>
      </c>
      <c r="I326" s="260"/>
    </row>
    <row r="327" spans="1:9">
      <c r="A327" s="255">
        <f t="shared" si="23"/>
        <v>325</v>
      </c>
      <c r="B327" s="256">
        <v>45099</v>
      </c>
      <c r="C327" s="257">
        <v>67.878197</v>
      </c>
      <c r="D327" s="258">
        <v>133.05716824463232</v>
      </c>
      <c r="E327" s="257">
        <f t="shared" si="20"/>
        <v>67.878197</v>
      </c>
      <c r="F327" s="263"/>
      <c r="G327" s="190" t="str">
        <f t="shared" si="21"/>
        <v/>
      </c>
      <c r="H327" s="259" t="str">
        <f t="shared" si="22"/>
        <v/>
      </c>
      <c r="I327" s="260"/>
    </row>
    <row r="328" spans="1:9">
      <c r="A328" s="255">
        <f t="shared" si="23"/>
        <v>326</v>
      </c>
      <c r="B328" s="256">
        <v>45100</v>
      </c>
      <c r="C328" s="257">
        <v>90.557951000000003</v>
      </c>
      <c r="D328" s="258">
        <v>133.05716824463232</v>
      </c>
      <c r="E328" s="257">
        <f t="shared" si="20"/>
        <v>90.557951000000003</v>
      </c>
      <c r="F328" s="263"/>
      <c r="G328" s="190" t="str">
        <f t="shared" si="21"/>
        <v/>
      </c>
      <c r="H328" s="259" t="str">
        <f t="shared" si="22"/>
        <v/>
      </c>
      <c r="I328" s="260"/>
    </row>
    <row r="329" spans="1:9">
      <c r="A329" s="255">
        <f t="shared" si="23"/>
        <v>327</v>
      </c>
      <c r="B329" s="256">
        <v>45101</v>
      </c>
      <c r="C329" s="257">
        <v>90.246732000000009</v>
      </c>
      <c r="D329" s="258">
        <v>133.05716824463232</v>
      </c>
      <c r="E329" s="257">
        <f t="shared" si="20"/>
        <v>90.246732000000009</v>
      </c>
      <c r="F329" s="263"/>
      <c r="G329" s="190" t="str">
        <f t="shared" si="21"/>
        <v/>
      </c>
      <c r="H329" s="259" t="str">
        <f t="shared" si="22"/>
        <v/>
      </c>
      <c r="I329" s="260"/>
    </row>
    <row r="330" spans="1:9">
      <c r="A330" s="255">
        <f t="shared" si="23"/>
        <v>328</v>
      </c>
      <c r="B330" s="256">
        <v>45102</v>
      </c>
      <c r="C330" s="257">
        <v>77.545083000000005</v>
      </c>
      <c r="D330" s="258">
        <v>133.05716824463232</v>
      </c>
      <c r="E330" s="257">
        <f t="shared" si="20"/>
        <v>77.545083000000005</v>
      </c>
      <c r="F330" s="263"/>
      <c r="G330" s="190" t="str">
        <f t="shared" si="21"/>
        <v/>
      </c>
      <c r="H330" s="259" t="str">
        <f t="shared" si="22"/>
        <v/>
      </c>
      <c r="I330" s="260"/>
    </row>
    <row r="331" spans="1:9">
      <c r="A331" s="255">
        <f t="shared" si="23"/>
        <v>329</v>
      </c>
      <c r="B331" s="256">
        <v>45103</v>
      </c>
      <c r="C331" s="257">
        <v>191.310765</v>
      </c>
      <c r="D331" s="258">
        <v>133.05716824463232</v>
      </c>
      <c r="E331" s="257">
        <f t="shared" si="20"/>
        <v>133.05716824463232</v>
      </c>
      <c r="F331" s="263"/>
      <c r="G331" s="190" t="str">
        <f t="shared" si="21"/>
        <v/>
      </c>
      <c r="H331" s="259" t="str">
        <f t="shared" si="22"/>
        <v/>
      </c>
      <c r="I331" s="260"/>
    </row>
    <row r="332" spans="1:9">
      <c r="A332" s="255">
        <f t="shared" si="23"/>
        <v>330</v>
      </c>
      <c r="B332" s="256">
        <v>45104</v>
      </c>
      <c r="C332" s="257">
        <v>188.03092599999999</v>
      </c>
      <c r="D332" s="258">
        <v>133.05716824463232</v>
      </c>
      <c r="E332" s="257">
        <f t="shared" si="20"/>
        <v>133.05716824463232</v>
      </c>
      <c r="F332" s="263"/>
      <c r="G332" s="190" t="str">
        <f t="shared" si="21"/>
        <v/>
      </c>
      <c r="H332" s="259" t="str">
        <f t="shared" si="22"/>
        <v/>
      </c>
      <c r="I332" s="260"/>
    </row>
    <row r="333" spans="1:9">
      <c r="A333" s="255">
        <f t="shared" si="23"/>
        <v>331</v>
      </c>
      <c r="B333" s="256">
        <v>45105</v>
      </c>
      <c r="C333" s="257">
        <v>129.75580600000001</v>
      </c>
      <c r="D333" s="258">
        <v>133.05716824463232</v>
      </c>
      <c r="E333" s="257">
        <f t="shared" si="20"/>
        <v>129.75580600000001</v>
      </c>
      <c r="F333" s="263"/>
      <c r="G333" s="190" t="str">
        <f t="shared" si="21"/>
        <v/>
      </c>
      <c r="H333" s="259" t="str">
        <f t="shared" si="22"/>
        <v/>
      </c>
      <c r="I333" s="260"/>
    </row>
    <row r="334" spans="1:9">
      <c r="A334" s="255">
        <f t="shared" si="23"/>
        <v>332</v>
      </c>
      <c r="B334" s="256">
        <v>45106</v>
      </c>
      <c r="C334" s="257">
        <v>195.11766399999999</v>
      </c>
      <c r="D334" s="258">
        <v>133.05716824463232</v>
      </c>
      <c r="E334" s="257">
        <f t="shared" si="20"/>
        <v>133.05716824463232</v>
      </c>
      <c r="F334" s="263"/>
      <c r="G334" s="190" t="str">
        <f t="shared" si="21"/>
        <v/>
      </c>
      <c r="H334" s="259" t="str">
        <f t="shared" si="22"/>
        <v/>
      </c>
      <c r="I334" s="260"/>
    </row>
    <row r="335" spans="1:9">
      <c r="A335" s="255">
        <f t="shared" si="23"/>
        <v>333</v>
      </c>
      <c r="B335" s="256">
        <v>45107</v>
      </c>
      <c r="C335" s="257">
        <v>191.72480999999999</v>
      </c>
      <c r="D335" s="258">
        <v>133.05716824463232</v>
      </c>
      <c r="E335" s="257">
        <f>IF(C335&gt;D335,D335,C335)</f>
        <v>133.05716824463232</v>
      </c>
      <c r="F335" s="263"/>
      <c r="G335" s="190" t="str">
        <f t="shared" si="21"/>
        <v/>
      </c>
      <c r="H335" s="259" t="str">
        <f t="shared" si="22"/>
        <v/>
      </c>
      <c r="I335" s="260"/>
    </row>
    <row r="336" spans="1:9">
      <c r="A336" s="255">
        <f t="shared" si="23"/>
        <v>334</v>
      </c>
      <c r="B336" s="256">
        <v>45108</v>
      </c>
      <c r="C336" s="257">
        <v>132.32410700000003</v>
      </c>
      <c r="D336" s="258">
        <v>136.06956731515487</v>
      </c>
      <c r="E336" s="257">
        <f t="shared" si="20"/>
        <v>132.32410700000003</v>
      </c>
      <c r="F336" s="260"/>
      <c r="G336" s="190" t="str">
        <f t="shared" si="21"/>
        <v/>
      </c>
      <c r="H336" s="259" t="str">
        <f t="shared" si="22"/>
        <v/>
      </c>
      <c r="I336" s="260"/>
    </row>
    <row r="337" spans="1:9">
      <c r="A337" s="255">
        <f t="shared" si="23"/>
        <v>335</v>
      </c>
      <c r="B337" s="256">
        <v>45109</v>
      </c>
      <c r="C337" s="257">
        <v>152.20536900000002</v>
      </c>
      <c r="D337" s="258">
        <v>136.06956731515487</v>
      </c>
      <c r="E337" s="257">
        <f t="shared" si="20"/>
        <v>136.06956731515487</v>
      </c>
      <c r="F337" s="260"/>
      <c r="G337" s="190" t="str">
        <f t="shared" si="21"/>
        <v/>
      </c>
      <c r="H337" s="259" t="str">
        <f t="shared" si="22"/>
        <v/>
      </c>
      <c r="I337" s="260"/>
    </row>
    <row r="338" spans="1:9">
      <c r="A338" s="255">
        <f t="shared" si="23"/>
        <v>336</v>
      </c>
      <c r="B338" s="256">
        <v>45110</v>
      </c>
      <c r="C338" s="257">
        <v>107.858456</v>
      </c>
      <c r="D338" s="258">
        <v>136.06956731515487</v>
      </c>
      <c r="E338" s="257">
        <f t="shared" si="20"/>
        <v>107.858456</v>
      </c>
      <c r="F338" s="263"/>
      <c r="G338" s="190" t="str">
        <f t="shared" si="21"/>
        <v/>
      </c>
      <c r="H338" s="259" t="str">
        <f t="shared" si="22"/>
        <v/>
      </c>
      <c r="I338" s="260"/>
    </row>
    <row r="339" spans="1:9">
      <c r="A339" s="255">
        <f t="shared" si="23"/>
        <v>337</v>
      </c>
      <c r="B339" s="256">
        <v>45111</v>
      </c>
      <c r="C339" s="257">
        <v>89.588671999999988</v>
      </c>
      <c r="D339" s="258">
        <v>136.06956731515487</v>
      </c>
      <c r="E339" s="257">
        <f t="shared" si="20"/>
        <v>89.588671999999988</v>
      </c>
      <c r="F339" s="263"/>
      <c r="G339" s="190" t="str">
        <f t="shared" si="21"/>
        <v/>
      </c>
      <c r="H339" s="259" t="str">
        <f t="shared" si="22"/>
        <v/>
      </c>
      <c r="I339" s="260"/>
    </row>
    <row r="340" spans="1:9">
      <c r="A340" s="255">
        <f t="shared" si="23"/>
        <v>338</v>
      </c>
      <c r="B340" s="256">
        <v>45112</v>
      </c>
      <c r="C340" s="257">
        <v>80.008012999999991</v>
      </c>
      <c r="D340" s="258">
        <v>136.06956731515487</v>
      </c>
      <c r="E340" s="257">
        <f t="shared" si="20"/>
        <v>80.008012999999991</v>
      </c>
      <c r="F340" s="263"/>
      <c r="G340" s="190" t="str">
        <f t="shared" si="21"/>
        <v/>
      </c>
      <c r="H340" s="259" t="str">
        <f t="shared" si="22"/>
        <v/>
      </c>
      <c r="I340" s="260"/>
    </row>
    <row r="341" spans="1:9">
      <c r="A341" s="255">
        <f t="shared" si="23"/>
        <v>339</v>
      </c>
      <c r="B341" s="256">
        <v>45113</v>
      </c>
      <c r="C341" s="257">
        <v>94.558845000000005</v>
      </c>
      <c r="D341" s="258">
        <v>136.06956731515487</v>
      </c>
      <c r="E341" s="257">
        <f t="shared" si="20"/>
        <v>94.558845000000005</v>
      </c>
      <c r="F341" s="263"/>
      <c r="G341" s="190" t="str">
        <f t="shared" si="21"/>
        <v/>
      </c>
      <c r="H341" s="259" t="str">
        <f t="shared" si="22"/>
        <v/>
      </c>
      <c r="I341" s="260"/>
    </row>
    <row r="342" spans="1:9">
      <c r="A342" s="255">
        <f t="shared" si="23"/>
        <v>340</v>
      </c>
      <c r="B342" s="256">
        <v>45114</v>
      </c>
      <c r="C342" s="257">
        <v>151.32165000000001</v>
      </c>
      <c r="D342" s="258">
        <v>136.06956731515487</v>
      </c>
      <c r="E342" s="257">
        <f t="shared" si="20"/>
        <v>136.06956731515487</v>
      </c>
      <c r="F342" s="263"/>
      <c r="G342" s="190" t="str">
        <f t="shared" si="21"/>
        <v/>
      </c>
      <c r="H342" s="259" t="str">
        <f t="shared" si="22"/>
        <v/>
      </c>
      <c r="I342" s="260"/>
    </row>
    <row r="343" spans="1:9">
      <c r="A343" s="255">
        <f t="shared" si="23"/>
        <v>341</v>
      </c>
      <c r="B343" s="256">
        <v>45115</v>
      </c>
      <c r="C343" s="257">
        <v>97.420476000000008</v>
      </c>
      <c r="D343" s="258">
        <v>136.06956731515487</v>
      </c>
      <c r="E343" s="257">
        <f t="shared" si="20"/>
        <v>97.420476000000008</v>
      </c>
      <c r="F343" s="263"/>
      <c r="G343" s="190" t="str">
        <f t="shared" si="21"/>
        <v/>
      </c>
      <c r="H343" s="259" t="str">
        <f t="shared" si="22"/>
        <v/>
      </c>
      <c r="I343" s="260"/>
    </row>
    <row r="344" spans="1:9">
      <c r="A344" s="255">
        <f t="shared" si="23"/>
        <v>342</v>
      </c>
      <c r="B344" s="256">
        <v>45116</v>
      </c>
      <c r="C344" s="257">
        <v>60.981344000000007</v>
      </c>
      <c r="D344" s="258">
        <v>136.06956731515487</v>
      </c>
      <c r="E344" s="257">
        <f t="shared" si="20"/>
        <v>60.981344000000007</v>
      </c>
      <c r="F344" s="263"/>
      <c r="G344" s="190" t="str">
        <f t="shared" si="21"/>
        <v/>
      </c>
      <c r="H344" s="259" t="str">
        <f t="shared" si="22"/>
        <v/>
      </c>
      <c r="I344" s="260"/>
    </row>
    <row r="345" spans="1:9">
      <c r="A345" s="255">
        <f t="shared" si="23"/>
        <v>343</v>
      </c>
      <c r="B345" s="256">
        <v>45117</v>
      </c>
      <c r="C345" s="257">
        <v>75.633587000000006</v>
      </c>
      <c r="D345" s="258">
        <v>136.06956731515487</v>
      </c>
      <c r="E345" s="257">
        <f t="shared" si="20"/>
        <v>75.633587000000006</v>
      </c>
      <c r="F345" s="263"/>
      <c r="G345" s="190" t="str">
        <f t="shared" si="21"/>
        <v/>
      </c>
      <c r="H345" s="259" t="str">
        <f t="shared" si="22"/>
        <v/>
      </c>
      <c r="I345" s="260"/>
    </row>
    <row r="346" spans="1:9">
      <c r="A346" s="255">
        <f t="shared" si="23"/>
        <v>344</v>
      </c>
      <c r="B346" s="256">
        <v>45118</v>
      </c>
      <c r="C346" s="257">
        <v>127.059776</v>
      </c>
      <c r="D346" s="258">
        <v>136.06956731515487</v>
      </c>
      <c r="E346" s="257">
        <f t="shared" si="20"/>
        <v>127.059776</v>
      </c>
      <c r="F346" s="263"/>
      <c r="G346" s="190" t="str">
        <f t="shared" si="21"/>
        <v/>
      </c>
      <c r="H346" s="259" t="str">
        <f t="shared" si="22"/>
        <v/>
      </c>
      <c r="I346" s="260"/>
    </row>
    <row r="347" spans="1:9">
      <c r="A347" s="255">
        <f t="shared" si="23"/>
        <v>345</v>
      </c>
      <c r="B347" s="256">
        <v>45119</v>
      </c>
      <c r="C347" s="257">
        <v>134.62556799999999</v>
      </c>
      <c r="D347" s="258">
        <v>136.06956731515487</v>
      </c>
      <c r="E347" s="257">
        <f t="shared" si="20"/>
        <v>134.62556799999999</v>
      </c>
      <c r="F347" s="263"/>
      <c r="G347" s="190" t="str">
        <f t="shared" si="21"/>
        <v/>
      </c>
      <c r="H347" s="259" t="str">
        <f t="shared" si="22"/>
        <v/>
      </c>
      <c r="I347" s="260"/>
    </row>
    <row r="348" spans="1:9">
      <c r="A348" s="255">
        <f t="shared" si="23"/>
        <v>346</v>
      </c>
      <c r="B348" s="256">
        <v>45120</v>
      </c>
      <c r="C348" s="257">
        <v>86.025322999999986</v>
      </c>
      <c r="D348" s="258">
        <v>136.06956731515487</v>
      </c>
      <c r="E348" s="257">
        <f t="shared" si="20"/>
        <v>86.025322999999986</v>
      </c>
      <c r="F348" s="263"/>
      <c r="G348" s="190" t="str">
        <f t="shared" si="21"/>
        <v/>
      </c>
      <c r="H348" s="259" t="str">
        <f t="shared" si="22"/>
        <v/>
      </c>
      <c r="I348" s="260"/>
    </row>
    <row r="349" spans="1:9">
      <c r="A349" s="255">
        <f t="shared" si="23"/>
        <v>347</v>
      </c>
      <c r="B349" s="256">
        <v>45121</v>
      </c>
      <c r="C349" s="257">
        <v>171.84045499999999</v>
      </c>
      <c r="D349" s="258">
        <v>136.06956731515487</v>
      </c>
      <c r="E349" s="257">
        <f t="shared" si="20"/>
        <v>136.06956731515487</v>
      </c>
      <c r="F349" s="263"/>
      <c r="G349" s="190" t="str">
        <f t="shared" si="21"/>
        <v/>
      </c>
      <c r="H349" s="259" t="str">
        <f t="shared" si="22"/>
        <v/>
      </c>
      <c r="I349" s="260"/>
    </row>
    <row r="350" spans="1:9">
      <c r="A350" s="255">
        <f t="shared" si="23"/>
        <v>348</v>
      </c>
      <c r="B350" s="256">
        <v>45122</v>
      </c>
      <c r="C350" s="257">
        <v>172.44517500000001</v>
      </c>
      <c r="D350" s="258">
        <v>136.06956731515487</v>
      </c>
      <c r="E350" s="257">
        <f t="shared" si="20"/>
        <v>136.06956731515487</v>
      </c>
      <c r="F350" s="263"/>
      <c r="G350" s="190" t="str">
        <f t="shared" si="21"/>
        <v>J</v>
      </c>
      <c r="H350" s="259" t="str">
        <f t="shared" si="22"/>
        <v>136,1</v>
      </c>
      <c r="I350" s="260"/>
    </row>
    <row r="351" spans="1:9">
      <c r="A351" s="255">
        <f t="shared" si="23"/>
        <v>349</v>
      </c>
      <c r="B351" s="256">
        <v>45123</v>
      </c>
      <c r="C351" s="257">
        <v>106.74356000000002</v>
      </c>
      <c r="D351" s="258">
        <v>136.06956731515487</v>
      </c>
      <c r="E351" s="257">
        <f t="shared" si="20"/>
        <v>106.74356000000002</v>
      </c>
      <c r="F351" s="260"/>
      <c r="G351" s="190" t="str">
        <f t="shared" si="21"/>
        <v/>
      </c>
      <c r="H351" s="259" t="str">
        <f t="shared" si="22"/>
        <v/>
      </c>
      <c r="I351" s="260"/>
    </row>
    <row r="352" spans="1:9">
      <c r="A352" s="255">
        <f t="shared" si="23"/>
        <v>350</v>
      </c>
      <c r="B352" s="256">
        <v>45124</v>
      </c>
      <c r="C352" s="257">
        <v>140.10103799999999</v>
      </c>
      <c r="D352" s="258">
        <v>136.06956731515487</v>
      </c>
      <c r="E352" s="257">
        <f t="shared" si="20"/>
        <v>136.06956731515487</v>
      </c>
      <c r="F352" s="263"/>
      <c r="G352" s="190" t="str">
        <f t="shared" si="21"/>
        <v/>
      </c>
      <c r="H352" s="259" t="str">
        <f t="shared" si="22"/>
        <v/>
      </c>
      <c r="I352" s="260"/>
    </row>
    <row r="353" spans="1:9">
      <c r="A353" s="255">
        <f t="shared" si="23"/>
        <v>351</v>
      </c>
      <c r="B353" s="256">
        <v>45125</v>
      </c>
      <c r="C353" s="257">
        <v>123.192228</v>
      </c>
      <c r="D353" s="258">
        <v>136.06956731515487</v>
      </c>
      <c r="E353" s="257">
        <f t="shared" si="20"/>
        <v>123.192228</v>
      </c>
      <c r="F353" s="263"/>
      <c r="G353" s="190" t="str">
        <f t="shared" si="21"/>
        <v/>
      </c>
      <c r="H353" s="259" t="str">
        <f t="shared" si="22"/>
        <v/>
      </c>
      <c r="I353" s="260"/>
    </row>
    <row r="354" spans="1:9">
      <c r="A354" s="255">
        <f t="shared" si="23"/>
        <v>352</v>
      </c>
      <c r="B354" s="256">
        <v>45126</v>
      </c>
      <c r="C354" s="257">
        <v>131.82254500000002</v>
      </c>
      <c r="D354" s="258">
        <v>136.06956731515487</v>
      </c>
      <c r="E354" s="257">
        <f t="shared" si="20"/>
        <v>131.82254500000002</v>
      </c>
      <c r="F354" s="263"/>
      <c r="G354" s="190" t="str">
        <f t="shared" si="21"/>
        <v/>
      </c>
      <c r="H354" s="259" t="str">
        <f t="shared" si="22"/>
        <v/>
      </c>
      <c r="I354" s="260"/>
    </row>
    <row r="355" spans="1:9">
      <c r="A355" s="255">
        <f t="shared" si="23"/>
        <v>353</v>
      </c>
      <c r="B355" s="256">
        <v>45127</v>
      </c>
      <c r="C355" s="257">
        <v>148.138463</v>
      </c>
      <c r="D355" s="258">
        <v>136.06956731515487</v>
      </c>
      <c r="E355" s="257">
        <f t="shared" si="20"/>
        <v>136.06956731515487</v>
      </c>
      <c r="F355" s="263"/>
      <c r="G355" s="190" t="str">
        <f t="shared" si="21"/>
        <v/>
      </c>
      <c r="H355" s="259" t="str">
        <f t="shared" si="22"/>
        <v/>
      </c>
      <c r="I355" s="260"/>
    </row>
    <row r="356" spans="1:9">
      <c r="A356" s="255">
        <f t="shared" si="23"/>
        <v>354</v>
      </c>
      <c r="B356" s="256">
        <v>45128</v>
      </c>
      <c r="C356" s="257">
        <v>167.81015699999998</v>
      </c>
      <c r="D356" s="258">
        <v>136.06956731515487</v>
      </c>
      <c r="E356" s="257">
        <f t="shared" si="20"/>
        <v>136.06956731515487</v>
      </c>
      <c r="F356" s="263"/>
      <c r="G356" s="190" t="str">
        <f t="shared" si="21"/>
        <v/>
      </c>
      <c r="H356" s="259" t="str">
        <f t="shared" si="22"/>
        <v/>
      </c>
      <c r="I356" s="260"/>
    </row>
    <row r="357" spans="1:9">
      <c r="A357" s="255">
        <f t="shared" si="23"/>
        <v>355</v>
      </c>
      <c r="B357" s="256">
        <v>45129</v>
      </c>
      <c r="C357" s="257">
        <v>90.833253999999997</v>
      </c>
      <c r="D357" s="258">
        <v>136.06956731515487</v>
      </c>
      <c r="E357" s="257">
        <f t="shared" si="20"/>
        <v>90.833253999999997</v>
      </c>
      <c r="F357" s="263"/>
      <c r="G357" s="190" t="str">
        <f t="shared" si="21"/>
        <v/>
      </c>
      <c r="H357" s="259" t="str">
        <f t="shared" si="22"/>
        <v/>
      </c>
      <c r="I357" s="260"/>
    </row>
    <row r="358" spans="1:9">
      <c r="A358" s="255">
        <f t="shared" si="23"/>
        <v>356</v>
      </c>
      <c r="B358" s="256">
        <v>45130</v>
      </c>
      <c r="C358" s="257">
        <v>111.06450100000001</v>
      </c>
      <c r="D358" s="258">
        <v>136.06956731515487</v>
      </c>
      <c r="E358" s="257">
        <f t="shared" si="20"/>
        <v>111.06450100000001</v>
      </c>
      <c r="F358" s="263"/>
      <c r="G358" s="190" t="str">
        <f t="shared" si="21"/>
        <v/>
      </c>
      <c r="H358" s="259" t="str">
        <f t="shared" si="22"/>
        <v/>
      </c>
      <c r="I358" s="260"/>
    </row>
    <row r="359" spans="1:9">
      <c r="A359" s="255">
        <f t="shared" si="23"/>
        <v>357</v>
      </c>
      <c r="B359" s="256">
        <v>45131</v>
      </c>
      <c r="C359" s="257">
        <v>188.250404</v>
      </c>
      <c r="D359" s="258">
        <v>136.06956731515487</v>
      </c>
      <c r="E359" s="257">
        <f t="shared" si="20"/>
        <v>136.06956731515487</v>
      </c>
      <c r="F359" s="263"/>
      <c r="G359" s="190" t="str">
        <f t="shared" si="21"/>
        <v/>
      </c>
      <c r="H359" s="259" t="str">
        <f t="shared" si="22"/>
        <v/>
      </c>
      <c r="I359" s="260"/>
    </row>
    <row r="360" spans="1:9">
      <c r="A360" s="255">
        <f t="shared" si="23"/>
        <v>358</v>
      </c>
      <c r="B360" s="256">
        <v>45132</v>
      </c>
      <c r="C360" s="257">
        <v>159.67011000000002</v>
      </c>
      <c r="D360" s="258">
        <v>136.06956731515487</v>
      </c>
      <c r="E360" s="257">
        <f t="shared" si="20"/>
        <v>136.06956731515487</v>
      </c>
      <c r="F360" s="263"/>
      <c r="G360" s="190" t="str">
        <f t="shared" si="21"/>
        <v/>
      </c>
      <c r="H360" s="259" t="str">
        <f t="shared" si="22"/>
        <v/>
      </c>
      <c r="I360" s="260"/>
    </row>
    <row r="361" spans="1:9">
      <c r="A361" s="255">
        <f t="shared" si="23"/>
        <v>359</v>
      </c>
      <c r="B361" s="256">
        <v>45133</v>
      </c>
      <c r="C361" s="257">
        <v>90.113211000000007</v>
      </c>
      <c r="D361" s="258">
        <v>136.06956731515487</v>
      </c>
      <c r="E361" s="257">
        <f t="shared" si="20"/>
        <v>90.113211000000007</v>
      </c>
      <c r="F361" s="263"/>
      <c r="G361" s="190" t="str">
        <f t="shared" si="21"/>
        <v/>
      </c>
      <c r="H361" s="259" t="str">
        <f t="shared" si="22"/>
        <v/>
      </c>
      <c r="I361" s="260"/>
    </row>
    <row r="362" spans="1:9">
      <c r="A362" s="255">
        <f t="shared" si="23"/>
        <v>360</v>
      </c>
      <c r="B362" s="256">
        <v>45134</v>
      </c>
      <c r="C362" s="257">
        <v>101.30331</v>
      </c>
      <c r="D362" s="258">
        <v>136.06956731515487</v>
      </c>
      <c r="E362" s="257">
        <f t="shared" si="20"/>
        <v>101.30331</v>
      </c>
      <c r="F362" s="263"/>
      <c r="G362" s="190" t="str">
        <f t="shared" si="21"/>
        <v/>
      </c>
      <c r="H362" s="259" t="str">
        <f t="shared" si="22"/>
        <v/>
      </c>
      <c r="I362" s="260"/>
    </row>
    <row r="363" spans="1:9">
      <c r="A363" s="255">
        <f t="shared" si="23"/>
        <v>361</v>
      </c>
      <c r="B363" s="256">
        <v>45135</v>
      </c>
      <c r="C363" s="257">
        <v>91.831913</v>
      </c>
      <c r="D363" s="258">
        <v>136.06956731515487</v>
      </c>
      <c r="E363" s="257">
        <f t="shared" si="20"/>
        <v>91.831913</v>
      </c>
      <c r="F363" s="263"/>
      <c r="G363" s="190" t="str">
        <f t="shared" si="21"/>
        <v/>
      </c>
      <c r="H363" s="259" t="str">
        <f t="shared" si="22"/>
        <v/>
      </c>
      <c r="I363" s="260"/>
    </row>
    <row r="364" spans="1:9">
      <c r="A364" s="255">
        <f t="shared" si="23"/>
        <v>362</v>
      </c>
      <c r="B364" s="256">
        <v>45136</v>
      </c>
      <c r="C364" s="257">
        <v>95.894732000000005</v>
      </c>
      <c r="D364" s="258">
        <v>136.06956731515487</v>
      </c>
      <c r="E364" s="257">
        <f t="shared" si="20"/>
        <v>95.894732000000005</v>
      </c>
      <c r="F364" s="263"/>
      <c r="G364" s="190" t="str">
        <f t="shared" si="21"/>
        <v/>
      </c>
      <c r="H364" s="259" t="str">
        <f t="shared" si="22"/>
        <v/>
      </c>
      <c r="I364" s="260"/>
    </row>
    <row r="365" spans="1:9">
      <c r="A365" s="255">
        <f t="shared" si="23"/>
        <v>363</v>
      </c>
      <c r="B365" s="256">
        <v>45137</v>
      </c>
      <c r="C365" s="257">
        <v>106.50113400000001</v>
      </c>
      <c r="D365" s="258">
        <v>136.06956731515487</v>
      </c>
      <c r="E365" s="257">
        <f t="shared" si="20"/>
        <v>106.50113400000001</v>
      </c>
      <c r="F365" s="263"/>
      <c r="G365" s="190" t="str">
        <f t="shared" si="21"/>
        <v/>
      </c>
      <c r="H365" s="259" t="str">
        <f t="shared" si="22"/>
        <v/>
      </c>
      <c r="I365" s="260"/>
    </row>
    <row r="366" spans="1:9">
      <c r="A366" s="255">
        <f t="shared" si="23"/>
        <v>364</v>
      </c>
      <c r="B366" s="256">
        <v>45138</v>
      </c>
      <c r="C366" s="257">
        <v>94.632080999999985</v>
      </c>
      <c r="D366" s="258">
        <v>136.06956731515487</v>
      </c>
      <c r="E366" s="257">
        <f t="shared" si="20"/>
        <v>94.632080999999985</v>
      </c>
      <c r="F366" s="263"/>
      <c r="G366" s="190" t="str">
        <f t="shared" si="21"/>
        <v/>
      </c>
      <c r="H366" s="259" t="str">
        <f t="shared" si="22"/>
        <v/>
      </c>
      <c r="I366" s="260"/>
    </row>
    <row r="367" spans="1:9">
      <c r="A367" s="255">
        <f t="shared" si="23"/>
        <v>365</v>
      </c>
      <c r="B367" s="256">
        <v>45139</v>
      </c>
      <c r="C367" s="257">
        <v>154.23390399999997</v>
      </c>
      <c r="D367" s="258">
        <v>131.37131667568212</v>
      </c>
      <c r="E367" s="257">
        <f t="shared" si="20"/>
        <v>131.37131667568212</v>
      </c>
      <c r="F367" s="260"/>
      <c r="G367" s="190" t="str">
        <f t="shared" si="21"/>
        <v/>
      </c>
      <c r="H367" s="259" t="str">
        <f t="shared" si="22"/>
        <v/>
      </c>
      <c r="I367" s="260"/>
    </row>
    <row r="368" spans="1:9">
      <c r="A368" s="255">
        <f t="shared" si="23"/>
        <v>366</v>
      </c>
      <c r="B368" s="256">
        <v>45140</v>
      </c>
      <c r="C368" s="257">
        <v>179.425983</v>
      </c>
      <c r="D368" s="258">
        <v>131.37131667568212</v>
      </c>
      <c r="E368" s="257">
        <f t="shared" si="20"/>
        <v>131.37131667568212</v>
      </c>
      <c r="F368" s="260"/>
      <c r="G368" s="190" t="str">
        <f t="shared" si="21"/>
        <v/>
      </c>
      <c r="H368" s="259" t="str">
        <f t="shared" si="22"/>
        <v/>
      </c>
      <c r="I368" s="260"/>
    </row>
    <row r="369" spans="1:9">
      <c r="A369" s="255">
        <f t="shared" si="23"/>
        <v>367</v>
      </c>
      <c r="B369" s="256">
        <v>45141</v>
      </c>
      <c r="C369" s="257">
        <v>230.73200299999999</v>
      </c>
      <c r="D369" s="258">
        <v>131.37131667568212</v>
      </c>
      <c r="E369" s="257">
        <f t="shared" si="20"/>
        <v>131.37131667568212</v>
      </c>
      <c r="F369" s="263"/>
      <c r="G369" s="190" t="str">
        <f t="shared" si="21"/>
        <v/>
      </c>
      <c r="H369" s="259" t="str">
        <f t="shared" si="22"/>
        <v/>
      </c>
      <c r="I369" s="260"/>
    </row>
    <row r="370" spans="1:9">
      <c r="A370" s="255">
        <f t="shared" si="23"/>
        <v>368</v>
      </c>
      <c r="B370" s="256">
        <v>45142</v>
      </c>
      <c r="C370" s="257">
        <v>234.81032000000002</v>
      </c>
      <c r="D370" s="258">
        <v>131.37131667568212</v>
      </c>
      <c r="E370" s="257">
        <f t="shared" si="20"/>
        <v>131.37131667568212</v>
      </c>
      <c r="F370" s="263"/>
      <c r="G370" s="190" t="str">
        <f t="shared" si="21"/>
        <v/>
      </c>
      <c r="H370" s="259" t="str">
        <f t="shared" si="22"/>
        <v/>
      </c>
      <c r="I370" s="260"/>
    </row>
    <row r="371" spans="1:9">
      <c r="A371" s="255">
        <f t="shared" si="23"/>
        <v>369</v>
      </c>
      <c r="B371" s="256">
        <v>45143</v>
      </c>
      <c r="C371" s="257">
        <v>189.55369899999999</v>
      </c>
      <c r="D371" s="258">
        <v>131.37131667568212</v>
      </c>
      <c r="E371" s="257">
        <f t="shared" si="20"/>
        <v>131.37131667568212</v>
      </c>
      <c r="F371" s="263"/>
      <c r="G371" s="190" t="str">
        <f t="shared" si="21"/>
        <v/>
      </c>
      <c r="H371" s="259" t="str">
        <f t="shared" si="22"/>
        <v/>
      </c>
      <c r="I371" s="260"/>
    </row>
    <row r="372" spans="1:9">
      <c r="A372" s="255">
        <f t="shared" si="23"/>
        <v>370</v>
      </c>
      <c r="B372" s="256">
        <v>45144</v>
      </c>
      <c r="C372" s="257">
        <v>218.51235200000002</v>
      </c>
      <c r="D372" s="258">
        <v>131.37131667568212</v>
      </c>
      <c r="E372" s="257">
        <f t="shared" si="20"/>
        <v>131.37131667568212</v>
      </c>
      <c r="F372" s="263"/>
      <c r="G372" s="190" t="str">
        <f t="shared" si="21"/>
        <v/>
      </c>
      <c r="H372" s="259" t="str">
        <f t="shared" si="22"/>
        <v/>
      </c>
      <c r="I372" s="260"/>
    </row>
    <row r="373" spans="1:9">
      <c r="A373" s="255">
        <f t="shared" si="23"/>
        <v>371</v>
      </c>
      <c r="B373" s="256">
        <v>45145</v>
      </c>
      <c r="C373" s="257">
        <v>177.76397799999998</v>
      </c>
      <c r="D373" s="258">
        <v>131.37131667568212</v>
      </c>
      <c r="E373" s="257">
        <f t="shared" si="20"/>
        <v>131.37131667568212</v>
      </c>
      <c r="F373" s="263"/>
      <c r="G373" s="190" t="str">
        <f t="shared" si="21"/>
        <v/>
      </c>
      <c r="H373" s="259" t="str">
        <f t="shared" si="22"/>
        <v/>
      </c>
      <c r="I373" s="260"/>
    </row>
    <row r="374" spans="1:9">
      <c r="A374" s="255">
        <f t="shared" si="23"/>
        <v>372</v>
      </c>
      <c r="B374" s="256">
        <v>45146</v>
      </c>
      <c r="C374" s="257">
        <v>98.711280000000002</v>
      </c>
      <c r="D374" s="258">
        <v>131.37131667568212</v>
      </c>
      <c r="E374" s="257">
        <f t="shared" si="20"/>
        <v>98.711280000000002</v>
      </c>
      <c r="F374" s="263"/>
      <c r="G374" s="190" t="str">
        <f t="shared" si="21"/>
        <v/>
      </c>
      <c r="H374" s="259" t="str">
        <f t="shared" si="22"/>
        <v/>
      </c>
      <c r="I374" s="260"/>
    </row>
    <row r="375" spans="1:9">
      <c r="A375" s="255">
        <f t="shared" si="23"/>
        <v>373</v>
      </c>
      <c r="B375" s="256">
        <v>45147</v>
      </c>
      <c r="C375" s="257">
        <v>77.230891</v>
      </c>
      <c r="D375" s="258">
        <v>131.37131667568212</v>
      </c>
      <c r="E375" s="257">
        <f t="shared" si="20"/>
        <v>77.230891</v>
      </c>
      <c r="F375" s="263"/>
      <c r="G375" s="190" t="str">
        <f t="shared" si="21"/>
        <v/>
      </c>
      <c r="H375" s="259" t="str">
        <f t="shared" si="22"/>
        <v/>
      </c>
      <c r="I375" s="260"/>
    </row>
    <row r="376" spans="1:9">
      <c r="A376" s="255">
        <f t="shared" si="23"/>
        <v>374</v>
      </c>
      <c r="B376" s="256">
        <v>45148</v>
      </c>
      <c r="C376" s="257">
        <v>141.13300199999998</v>
      </c>
      <c r="D376" s="258">
        <v>131.37131667568212</v>
      </c>
      <c r="E376" s="257">
        <f t="shared" si="20"/>
        <v>131.37131667568212</v>
      </c>
      <c r="F376" s="263"/>
      <c r="G376" s="190" t="str">
        <f t="shared" si="21"/>
        <v/>
      </c>
      <c r="H376" s="259" t="str">
        <f t="shared" si="22"/>
        <v/>
      </c>
      <c r="I376" s="260"/>
    </row>
    <row r="377" spans="1:9">
      <c r="A377" s="255">
        <f t="shared" si="23"/>
        <v>375</v>
      </c>
      <c r="B377" s="256">
        <v>45149</v>
      </c>
      <c r="C377" s="257">
        <v>69.566501000000002</v>
      </c>
      <c r="D377" s="258">
        <v>131.37131667568212</v>
      </c>
      <c r="E377" s="257">
        <f t="shared" si="20"/>
        <v>69.566501000000002</v>
      </c>
      <c r="F377" s="263"/>
      <c r="G377" s="190" t="str">
        <f t="shared" si="21"/>
        <v/>
      </c>
      <c r="H377" s="259" t="str">
        <f t="shared" si="22"/>
        <v/>
      </c>
      <c r="I377" s="260"/>
    </row>
    <row r="378" spans="1:9">
      <c r="A378" s="255">
        <f t="shared" si="23"/>
        <v>376</v>
      </c>
      <c r="B378" s="256">
        <v>45150</v>
      </c>
      <c r="C378" s="257">
        <v>83.857038000000003</v>
      </c>
      <c r="D378" s="258">
        <v>131.37131667568212</v>
      </c>
      <c r="E378" s="257">
        <f t="shared" si="20"/>
        <v>83.857038000000003</v>
      </c>
      <c r="F378" s="263"/>
      <c r="G378" s="190" t="str">
        <f t="shared" si="21"/>
        <v/>
      </c>
      <c r="H378" s="259" t="str">
        <f t="shared" si="22"/>
        <v/>
      </c>
      <c r="I378" s="260"/>
    </row>
    <row r="379" spans="1:9">
      <c r="A379" s="255">
        <f t="shared" si="23"/>
        <v>377</v>
      </c>
      <c r="B379" s="256">
        <v>45151</v>
      </c>
      <c r="C379" s="257">
        <v>126.08589300000001</v>
      </c>
      <c r="D379" s="258">
        <v>131.37131667568212</v>
      </c>
      <c r="E379" s="257">
        <f t="shared" si="20"/>
        <v>126.08589300000001</v>
      </c>
      <c r="F379" s="263"/>
      <c r="G379" s="190" t="str">
        <f t="shared" si="21"/>
        <v/>
      </c>
      <c r="H379" s="259" t="str">
        <f t="shared" si="22"/>
        <v/>
      </c>
      <c r="I379" s="260"/>
    </row>
    <row r="380" spans="1:9">
      <c r="A380" s="255">
        <f t="shared" si="23"/>
        <v>378</v>
      </c>
      <c r="B380" s="256">
        <v>45152</v>
      </c>
      <c r="C380" s="257">
        <v>124.765607</v>
      </c>
      <c r="D380" s="258">
        <v>131.37131667568212</v>
      </c>
      <c r="E380" s="257">
        <f t="shared" si="20"/>
        <v>124.765607</v>
      </c>
      <c r="F380" s="263"/>
      <c r="G380" s="190" t="str">
        <f t="shared" si="21"/>
        <v/>
      </c>
      <c r="H380" s="259" t="str">
        <f t="shared" si="22"/>
        <v/>
      </c>
      <c r="I380" s="260"/>
    </row>
    <row r="381" spans="1:9">
      <c r="A381" s="255">
        <f t="shared" si="23"/>
        <v>379</v>
      </c>
      <c r="B381" s="256">
        <v>45153</v>
      </c>
      <c r="C381" s="257">
        <v>100.309477</v>
      </c>
      <c r="D381" s="258">
        <v>131.37131667568212</v>
      </c>
      <c r="E381" s="257">
        <f t="shared" si="20"/>
        <v>100.309477</v>
      </c>
      <c r="F381" s="263"/>
      <c r="G381" s="190" t="str">
        <f t="shared" si="21"/>
        <v>A</v>
      </c>
      <c r="H381" s="259" t="str">
        <f t="shared" si="22"/>
        <v>131,4</v>
      </c>
      <c r="I381" s="260"/>
    </row>
    <row r="382" spans="1:9">
      <c r="A382" s="255">
        <f t="shared" si="23"/>
        <v>380</v>
      </c>
      <c r="B382" s="256">
        <v>45154</v>
      </c>
      <c r="C382" s="257">
        <v>103.35340099999999</v>
      </c>
      <c r="D382" s="258">
        <v>131.37131667568212</v>
      </c>
      <c r="E382" s="257">
        <f t="shared" ref="E382:E390" si="24">IF(C382&gt;D382,D382,C382)</f>
        <v>103.35340099999999</v>
      </c>
      <c r="F382" s="263"/>
      <c r="G382" s="190" t="str">
        <f t="shared" si="21"/>
        <v/>
      </c>
      <c r="H382" s="259" t="str">
        <f t="shared" si="22"/>
        <v/>
      </c>
      <c r="I382" s="260"/>
    </row>
    <row r="383" spans="1:9">
      <c r="A383" s="255">
        <f t="shared" si="23"/>
        <v>381</v>
      </c>
      <c r="B383" s="256">
        <v>45155</v>
      </c>
      <c r="C383" s="257">
        <v>68.473529999999997</v>
      </c>
      <c r="D383" s="258">
        <v>131.37131667568212</v>
      </c>
      <c r="E383" s="257">
        <f t="shared" si="24"/>
        <v>68.473529999999997</v>
      </c>
      <c r="F383" s="263"/>
      <c r="G383" s="190" t="str">
        <f t="shared" si="21"/>
        <v/>
      </c>
      <c r="H383" s="259" t="str">
        <f t="shared" si="22"/>
        <v/>
      </c>
      <c r="I383" s="260"/>
    </row>
    <row r="384" spans="1:9">
      <c r="A384" s="255">
        <f t="shared" si="23"/>
        <v>382</v>
      </c>
      <c r="B384" s="256">
        <v>45156</v>
      </c>
      <c r="C384" s="257">
        <v>135.14237999999997</v>
      </c>
      <c r="D384" s="258">
        <v>131.37131667568212</v>
      </c>
      <c r="E384" s="257">
        <f t="shared" si="24"/>
        <v>131.37131667568212</v>
      </c>
      <c r="F384" s="263"/>
      <c r="G384" s="190" t="str">
        <f t="shared" si="21"/>
        <v/>
      </c>
      <c r="H384" s="259" t="str">
        <f t="shared" si="22"/>
        <v/>
      </c>
      <c r="I384" s="260"/>
    </row>
    <row r="385" spans="1:9">
      <c r="A385" s="255">
        <f t="shared" si="23"/>
        <v>383</v>
      </c>
      <c r="B385" s="256">
        <v>45157</v>
      </c>
      <c r="C385" s="257">
        <v>54.812764000000001</v>
      </c>
      <c r="D385" s="258">
        <v>131.37131667568212</v>
      </c>
      <c r="E385" s="257">
        <f t="shared" si="24"/>
        <v>54.812764000000001</v>
      </c>
      <c r="F385" s="263"/>
      <c r="G385" s="190" t="str">
        <f t="shared" si="21"/>
        <v/>
      </c>
      <c r="H385" s="259" t="str">
        <f t="shared" si="22"/>
        <v/>
      </c>
      <c r="I385" s="260"/>
    </row>
    <row r="386" spans="1:9">
      <c r="A386" s="255">
        <f t="shared" si="23"/>
        <v>384</v>
      </c>
      <c r="B386" s="256">
        <v>45158</v>
      </c>
      <c r="C386" s="257">
        <v>48.375432999999994</v>
      </c>
      <c r="D386" s="258">
        <v>131.37131667568212</v>
      </c>
      <c r="E386" s="257">
        <f t="shared" si="24"/>
        <v>48.375432999999994</v>
      </c>
      <c r="F386" s="263"/>
      <c r="G386" s="190" t="str">
        <f t="shared" si="21"/>
        <v/>
      </c>
      <c r="H386" s="259" t="str">
        <f t="shared" si="22"/>
        <v/>
      </c>
      <c r="I386" s="260"/>
    </row>
    <row r="387" spans="1:9">
      <c r="A387" s="255">
        <f t="shared" si="23"/>
        <v>385</v>
      </c>
      <c r="B387" s="256">
        <v>45159</v>
      </c>
      <c r="C387" s="257">
        <v>94.320954999999998</v>
      </c>
      <c r="D387" s="258">
        <v>131.37131667568212</v>
      </c>
      <c r="E387" s="257">
        <f t="shared" si="24"/>
        <v>94.320954999999998</v>
      </c>
      <c r="F387" s="263"/>
      <c r="G387" s="190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9" t="str">
        <f t="shared" ref="H387:H450" si="26">IF(DAY($B387)=15,TEXT(D387,"#,0"),"")</f>
        <v/>
      </c>
      <c r="I387" s="260"/>
    </row>
    <row r="388" spans="1:9">
      <c r="A388" s="255">
        <f t="shared" ref="A388:A451" si="27">+A387+1</f>
        <v>386</v>
      </c>
      <c r="B388" s="256">
        <v>45160</v>
      </c>
      <c r="C388" s="257">
        <v>112.312376</v>
      </c>
      <c r="D388" s="258">
        <v>131.37131667568212</v>
      </c>
      <c r="E388" s="257">
        <f t="shared" si="24"/>
        <v>112.312376</v>
      </c>
      <c r="F388" s="263"/>
      <c r="G388" s="190" t="str">
        <f t="shared" si="25"/>
        <v/>
      </c>
      <c r="H388" s="259" t="str">
        <f t="shared" si="26"/>
        <v/>
      </c>
      <c r="I388" s="260"/>
    </row>
    <row r="389" spans="1:9">
      <c r="A389" s="255">
        <f t="shared" si="27"/>
        <v>387</v>
      </c>
      <c r="B389" s="256">
        <v>45161</v>
      </c>
      <c r="C389" s="257">
        <v>106.91978399999999</v>
      </c>
      <c r="D389" s="258">
        <v>131.37131667568212</v>
      </c>
      <c r="E389" s="257">
        <f t="shared" si="24"/>
        <v>106.91978399999999</v>
      </c>
      <c r="F389" s="263"/>
      <c r="G389" s="190" t="str">
        <f t="shared" si="25"/>
        <v/>
      </c>
      <c r="H389" s="259" t="str">
        <f t="shared" si="26"/>
        <v/>
      </c>
      <c r="I389" s="260"/>
    </row>
    <row r="390" spans="1:9">
      <c r="A390" s="255">
        <f t="shared" si="27"/>
        <v>388</v>
      </c>
      <c r="B390" s="256">
        <v>45162</v>
      </c>
      <c r="C390" s="257">
        <v>103.96957399999999</v>
      </c>
      <c r="D390" s="258">
        <v>131.37131667568212</v>
      </c>
      <c r="E390" s="257">
        <f t="shared" si="24"/>
        <v>103.96957399999999</v>
      </c>
      <c r="F390" s="263"/>
      <c r="G390" s="190" t="str">
        <f t="shared" si="25"/>
        <v/>
      </c>
      <c r="H390" s="259" t="str">
        <f t="shared" si="26"/>
        <v/>
      </c>
      <c r="I390" s="260"/>
    </row>
    <row r="391" spans="1:9">
      <c r="A391" s="255">
        <f t="shared" si="27"/>
        <v>389</v>
      </c>
      <c r="B391" s="256">
        <v>45163</v>
      </c>
      <c r="C391" s="257">
        <v>124.961916</v>
      </c>
      <c r="D391" s="258">
        <v>131.37131667568212</v>
      </c>
      <c r="E391" s="257">
        <f t="shared" ref="E391:E454" si="28">IF(C391&gt;D391,D391,C391)</f>
        <v>124.961916</v>
      </c>
      <c r="F391" s="263"/>
      <c r="G391" s="190" t="str">
        <f t="shared" si="25"/>
        <v/>
      </c>
      <c r="H391" s="259" t="str">
        <f t="shared" si="26"/>
        <v/>
      </c>
      <c r="I391" s="260"/>
    </row>
    <row r="392" spans="1:9">
      <c r="A392" s="255">
        <f t="shared" si="27"/>
        <v>390</v>
      </c>
      <c r="B392" s="256">
        <v>45164</v>
      </c>
      <c r="C392" s="257">
        <v>171.53484900000001</v>
      </c>
      <c r="D392" s="258">
        <v>131.37131667568212</v>
      </c>
      <c r="E392" s="257">
        <f t="shared" si="28"/>
        <v>131.37131667568212</v>
      </c>
      <c r="F392" s="263"/>
      <c r="G392" s="190" t="str">
        <f t="shared" si="25"/>
        <v/>
      </c>
      <c r="H392" s="259" t="str">
        <f t="shared" si="26"/>
        <v/>
      </c>
      <c r="I392" s="260"/>
    </row>
    <row r="393" spans="1:9">
      <c r="A393" s="255">
        <f t="shared" si="27"/>
        <v>391</v>
      </c>
      <c r="B393" s="256">
        <v>45165</v>
      </c>
      <c r="C393" s="257">
        <v>258.32288199999999</v>
      </c>
      <c r="D393" s="258">
        <v>131.37131667568212</v>
      </c>
      <c r="E393" s="257">
        <f t="shared" si="28"/>
        <v>131.37131667568212</v>
      </c>
      <c r="F393" s="263"/>
      <c r="G393" s="190" t="str">
        <f t="shared" si="25"/>
        <v/>
      </c>
      <c r="H393" s="259" t="str">
        <f t="shared" si="26"/>
        <v/>
      </c>
      <c r="I393" s="260"/>
    </row>
    <row r="394" spans="1:9">
      <c r="A394" s="255">
        <f t="shared" si="27"/>
        <v>392</v>
      </c>
      <c r="B394" s="256">
        <v>45166</v>
      </c>
      <c r="C394" s="257">
        <v>227.446404</v>
      </c>
      <c r="D394" s="258">
        <v>131.37131667568212</v>
      </c>
      <c r="E394" s="257">
        <f t="shared" si="28"/>
        <v>131.37131667568212</v>
      </c>
      <c r="F394" s="263"/>
      <c r="G394" s="190" t="str">
        <f t="shared" si="25"/>
        <v/>
      </c>
      <c r="H394" s="259" t="str">
        <f t="shared" si="26"/>
        <v/>
      </c>
      <c r="I394" s="260"/>
    </row>
    <row r="395" spans="1:9">
      <c r="A395" s="255">
        <f t="shared" si="27"/>
        <v>393</v>
      </c>
      <c r="B395" s="256">
        <v>45167</v>
      </c>
      <c r="C395" s="257">
        <v>178.69639000000001</v>
      </c>
      <c r="D395" s="258">
        <v>121.60957336849629</v>
      </c>
      <c r="E395" s="257">
        <f t="shared" si="28"/>
        <v>121.60957336849629</v>
      </c>
      <c r="F395" s="263"/>
      <c r="G395" s="190" t="str">
        <f t="shared" si="25"/>
        <v/>
      </c>
      <c r="H395" s="259" t="str">
        <f t="shared" si="26"/>
        <v/>
      </c>
      <c r="I395" s="260"/>
    </row>
    <row r="396" spans="1:9">
      <c r="A396" s="255">
        <f t="shared" si="27"/>
        <v>394</v>
      </c>
      <c r="B396" s="256">
        <v>45168</v>
      </c>
      <c r="C396" s="257">
        <v>125.719775</v>
      </c>
      <c r="D396" s="258">
        <v>121.60957336849629</v>
      </c>
      <c r="E396" s="257">
        <f t="shared" si="28"/>
        <v>121.60957336849629</v>
      </c>
      <c r="F396" s="263"/>
      <c r="G396" s="190" t="str">
        <f t="shared" si="25"/>
        <v/>
      </c>
      <c r="H396" s="259" t="str">
        <f t="shared" si="26"/>
        <v/>
      </c>
      <c r="I396" s="260"/>
    </row>
    <row r="397" spans="1:9">
      <c r="A397" s="255">
        <f t="shared" si="27"/>
        <v>395</v>
      </c>
      <c r="B397" s="256">
        <v>45169</v>
      </c>
      <c r="C397" s="257">
        <v>69.031127000000012</v>
      </c>
      <c r="D397" s="258">
        <v>121.60957336849629</v>
      </c>
      <c r="E397" s="257">
        <f t="shared" si="28"/>
        <v>69.031127000000012</v>
      </c>
      <c r="F397" s="263"/>
      <c r="G397" s="190" t="str">
        <f t="shared" si="25"/>
        <v/>
      </c>
      <c r="H397" s="259" t="str">
        <f t="shared" si="26"/>
        <v/>
      </c>
      <c r="I397" s="260"/>
    </row>
    <row r="398" spans="1:9">
      <c r="A398" s="255">
        <f t="shared" si="27"/>
        <v>396</v>
      </c>
      <c r="B398" s="256">
        <v>45170</v>
      </c>
      <c r="C398" s="257">
        <v>134.254345</v>
      </c>
      <c r="D398" s="258">
        <v>125.66322581411283</v>
      </c>
      <c r="E398" s="257">
        <f t="shared" si="28"/>
        <v>125.66322581411283</v>
      </c>
      <c r="F398" s="260"/>
      <c r="G398" s="190" t="str">
        <f t="shared" si="25"/>
        <v/>
      </c>
      <c r="H398" s="259" t="str">
        <f t="shared" si="26"/>
        <v/>
      </c>
      <c r="I398" s="260"/>
    </row>
    <row r="399" spans="1:9">
      <c r="A399" s="255">
        <f t="shared" si="27"/>
        <v>397</v>
      </c>
      <c r="B399" s="256">
        <v>45171</v>
      </c>
      <c r="C399" s="257">
        <v>173.20740900000001</v>
      </c>
      <c r="D399" s="258">
        <v>125.66322581411283</v>
      </c>
      <c r="E399" s="257">
        <f t="shared" si="28"/>
        <v>125.66322581411283</v>
      </c>
      <c r="F399" s="263"/>
      <c r="G399" s="190" t="str">
        <f t="shared" si="25"/>
        <v/>
      </c>
      <c r="H399" s="259" t="str">
        <f t="shared" si="26"/>
        <v/>
      </c>
      <c r="I399" s="260"/>
    </row>
    <row r="400" spans="1:9">
      <c r="A400" s="255">
        <f t="shared" si="27"/>
        <v>398</v>
      </c>
      <c r="B400" s="256">
        <v>45172</v>
      </c>
      <c r="C400" s="257">
        <v>285.93197500000002</v>
      </c>
      <c r="D400" s="258">
        <v>125.66322581411283</v>
      </c>
      <c r="E400" s="257">
        <f t="shared" si="28"/>
        <v>125.66322581411283</v>
      </c>
      <c r="F400" s="263"/>
      <c r="G400" s="190" t="str">
        <f t="shared" si="25"/>
        <v/>
      </c>
      <c r="H400" s="259" t="str">
        <f t="shared" si="26"/>
        <v/>
      </c>
      <c r="I400" s="260"/>
    </row>
    <row r="401" spans="1:9">
      <c r="A401" s="255">
        <f t="shared" si="27"/>
        <v>399</v>
      </c>
      <c r="B401" s="256">
        <v>45173</v>
      </c>
      <c r="C401" s="257">
        <v>216.67857500000002</v>
      </c>
      <c r="D401" s="258">
        <v>125.66322581411283</v>
      </c>
      <c r="E401" s="257">
        <f t="shared" si="28"/>
        <v>125.66322581411283</v>
      </c>
      <c r="F401" s="263"/>
      <c r="G401" s="190" t="str">
        <f t="shared" si="25"/>
        <v/>
      </c>
      <c r="H401" s="259" t="str">
        <f t="shared" si="26"/>
        <v/>
      </c>
      <c r="I401" s="260"/>
    </row>
    <row r="402" spans="1:9">
      <c r="A402" s="255">
        <f t="shared" si="27"/>
        <v>400</v>
      </c>
      <c r="B402" s="256">
        <v>45174</v>
      </c>
      <c r="C402" s="257">
        <v>112.38191900000001</v>
      </c>
      <c r="D402" s="258">
        <v>125.66322581411283</v>
      </c>
      <c r="E402" s="257">
        <f t="shared" si="28"/>
        <v>112.38191900000001</v>
      </c>
      <c r="F402" s="263"/>
      <c r="G402" s="190" t="str">
        <f t="shared" si="25"/>
        <v/>
      </c>
      <c r="H402" s="259" t="str">
        <f t="shared" si="26"/>
        <v/>
      </c>
      <c r="I402" s="260"/>
    </row>
    <row r="403" spans="1:9">
      <c r="A403" s="255">
        <f t="shared" si="27"/>
        <v>401</v>
      </c>
      <c r="B403" s="256">
        <v>45175</v>
      </c>
      <c r="C403" s="257">
        <v>80.776531000000006</v>
      </c>
      <c r="D403" s="258">
        <v>125.66322581411283</v>
      </c>
      <c r="E403" s="257">
        <f t="shared" si="28"/>
        <v>80.776531000000006</v>
      </c>
      <c r="F403" s="263"/>
      <c r="G403" s="190" t="str">
        <f t="shared" si="25"/>
        <v/>
      </c>
      <c r="H403" s="259" t="str">
        <f t="shared" si="26"/>
        <v/>
      </c>
      <c r="I403" s="260"/>
    </row>
    <row r="404" spans="1:9">
      <c r="A404" s="255">
        <f t="shared" si="27"/>
        <v>402</v>
      </c>
      <c r="B404" s="256">
        <v>45176</v>
      </c>
      <c r="C404" s="257">
        <v>87.522403000000011</v>
      </c>
      <c r="D404" s="258">
        <v>125.66322581411283</v>
      </c>
      <c r="E404" s="257">
        <f t="shared" si="28"/>
        <v>87.522403000000011</v>
      </c>
      <c r="F404" s="263"/>
      <c r="G404" s="190" t="str">
        <f t="shared" si="25"/>
        <v/>
      </c>
      <c r="H404" s="259" t="str">
        <f t="shared" si="26"/>
        <v/>
      </c>
      <c r="I404" s="260"/>
    </row>
    <row r="405" spans="1:9">
      <c r="A405" s="255">
        <f t="shared" si="27"/>
        <v>403</v>
      </c>
      <c r="B405" s="256">
        <v>45177</v>
      </c>
      <c r="C405" s="257">
        <v>90.356054999999998</v>
      </c>
      <c r="D405" s="258">
        <v>125.66322581411283</v>
      </c>
      <c r="E405" s="257">
        <f t="shared" si="28"/>
        <v>90.356054999999998</v>
      </c>
      <c r="F405" s="263"/>
      <c r="G405" s="190" t="str">
        <f t="shared" si="25"/>
        <v/>
      </c>
      <c r="H405" s="259" t="str">
        <f t="shared" si="26"/>
        <v/>
      </c>
      <c r="I405" s="260"/>
    </row>
    <row r="406" spans="1:9">
      <c r="A406" s="255">
        <f t="shared" si="27"/>
        <v>404</v>
      </c>
      <c r="B406" s="256">
        <v>45178</v>
      </c>
      <c r="C406" s="257">
        <v>109.17641500000001</v>
      </c>
      <c r="D406" s="258">
        <v>125.66322581411283</v>
      </c>
      <c r="E406" s="257">
        <f t="shared" si="28"/>
        <v>109.17641500000001</v>
      </c>
      <c r="F406" s="263"/>
      <c r="G406" s="190" t="str">
        <f t="shared" si="25"/>
        <v/>
      </c>
      <c r="H406" s="259" t="str">
        <f t="shared" si="26"/>
        <v/>
      </c>
      <c r="I406" s="260"/>
    </row>
    <row r="407" spans="1:9">
      <c r="A407" s="255">
        <f t="shared" si="27"/>
        <v>405</v>
      </c>
      <c r="B407" s="256">
        <v>45179</v>
      </c>
      <c r="C407" s="257">
        <v>69.485922000000002</v>
      </c>
      <c r="D407" s="258">
        <v>125.66322581411283</v>
      </c>
      <c r="E407" s="257">
        <f t="shared" si="28"/>
        <v>69.485922000000002</v>
      </c>
      <c r="F407" s="263"/>
      <c r="G407" s="190" t="str">
        <f t="shared" si="25"/>
        <v/>
      </c>
      <c r="H407" s="259" t="str">
        <f t="shared" si="26"/>
        <v/>
      </c>
      <c r="I407" s="260"/>
    </row>
    <row r="408" spans="1:9">
      <c r="A408" s="255">
        <f t="shared" si="27"/>
        <v>406</v>
      </c>
      <c r="B408" s="256">
        <v>45180</v>
      </c>
      <c r="C408" s="257">
        <v>51.628383999999997</v>
      </c>
      <c r="D408" s="258">
        <v>125.66322581411283</v>
      </c>
      <c r="E408" s="257">
        <f t="shared" si="28"/>
        <v>51.628383999999997</v>
      </c>
      <c r="F408" s="263"/>
      <c r="G408" s="190" t="str">
        <f t="shared" si="25"/>
        <v/>
      </c>
      <c r="H408" s="259" t="str">
        <f t="shared" si="26"/>
        <v/>
      </c>
      <c r="I408" s="260"/>
    </row>
    <row r="409" spans="1:9">
      <c r="A409" s="255">
        <f t="shared" si="27"/>
        <v>407</v>
      </c>
      <c r="B409" s="256">
        <v>45181</v>
      </c>
      <c r="C409" s="257">
        <v>56.067138</v>
      </c>
      <c r="D409" s="258">
        <v>125.66322581411283</v>
      </c>
      <c r="E409" s="257">
        <f t="shared" si="28"/>
        <v>56.067138</v>
      </c>
      <c r="F409" s="263"/>
      <c r="G409" s="190" t="str">
        <f t="shared" si="25"/>
        <v/>
      </c>
      <c r="H409" s="259" t="str">
        <f t="shared" si="26"/>
        <v/>
      </c>
      <c r="I409" s="260"/>
    </row>
    <row r="410" spans="1:9">
      <c r="A410" s="255">
        <f t="shared" si="27"/>
        <v>408</v>
      </c>
      <c r="B410" s="256">
        <v>45182</v>
      </c>
      <c r="C410" s="257">
        <v>115.823863</v>
      </c>
      <c r="D410" s="258">
        <v>125.66322581411283</v>
      </c>
      <c r="E410" s="257">
        <f t="shared" si="28"/>
        <v>115.823863</v>
      </c>
      <c r="F410" s="263"/>
      <c r="G410" s="190" t="str">
        <f t="shared" si="25"/>
        <v/>
      </c>
      <c r="H410" s="259" t="str">
        <f t="shared" si="26"/>
        <v/>
      </c>
      <c r="I410" s="260"/>
    </row>
    <row r="411" spans="1:9">
      <c r="A411" s="255">
        <f t="shared" si="27"/>
        <v>409</v>
      </c>
      <c r="B411" s="256">
        <v>45183</v>
      </c>
      <c r="C411" s="257">
        <v>109.821997</v>
      </c>
      <c r="D411" s="258">
        <v>125.66322581411283</v>
      </c>
      <c r="E411" s="257">
        <f t="shared" si="28"/>
        <v>109.821997</v>
      </c>
      <c r="F411" s="263"/>
      <c r="G411" s="190" t="str">
        <f t="shared" si="25"/>
        <v/>
      </c>
      <c r="H411" s="259" t="str">
        <f t="shared" si="26"/>
        <v/>
      </c>
      <c r="I411" s="260"/>
    </row>
    <row r="412" spans="1:9">
      <c r="A412" s="255">
        <f t="shared" si="27"/>
        <v>410</v>
      </c>
      <c r="B412" s="256">
        <v>45184</v>
      </c>
      <c r="C412" s="257">
        <v>98.99597</v>
      </c>
      <c r="D412" s="258">
        <v>125.66322581411283</v>
      </c>
      <c r="E412" s="257">
        <f t="shared" si="28"/>
        <v>98.99597</v>
      </c>
      <c r="F412" s="263"/>
      <c r="G412" s="190" t="str">
        <f t="shared" si="25"/>
        <v>S</v>
      </c>
      <c r="H412" s="259" t="str">
        <f t="shared" si="26"/>
        <v>125,7</v>
      </c>
      <c r="I412" s="260"/>
    </row>
    <row r="413" spans="1:9">
      <c r="A413" s="255">
        <f t="shared" si="27"/>
        <v>411</v>
      </c>
      <c r="B413" s="256">
        <v>45185</v>
      </c>
      <c r="C413" s="257">
        <v>122.68096299999999</v>
      </c>
      <c r="D413" s="258">
        <v>125.66322581411283</v>
      </c>
      <c r="E413" s="257">
        <f t="shared" si="28"/>
        <v>122.68096299999999</v>
      </c>
      <c r="F413" s="263"/>
      <c r="G413" s="190" t="str">
        <f t="shared" si="25"/>
        <v/>
      </c>
      <c r="H413" s="259" t="str">
        <f t="shared" si="26"/>
        <v/>
      </c>
      <c r="I413" s="260"/>
    </row>
    <row r="414" spans="1:9">
      <c r="A414" s="255">
        <f t="shared" si="27"/>
        <v>412</v>
      </c>
      <c r="B414" s="256">
        <v>45186</v>
      </c>
      <c r="C414" s="257">
        <v>204.66153199999997</v>
      </c>
      <c r="D414" s="258">
        <v>125.66322581411283</v>
      </c>
      <c r="E414" s="257">
        <f t="shared" si="28"/>
        <v>125.66322581411283</v>
      </c>
      <c r="F414" s="263"/>
      <c r="G414" s="190" t="str">
        <f t="shared" si="25"/>
        <v/>
      </c>
      <c r="H414" s="259" t="str">
        <f t="shared" si="26"/>
        <v/>
      </c>
      <c r="I414" s="260"/>
    </row>
    <row r="415" spans="1:9">
      <c r="A415" s="255">
        <f t="shared" si="27"/>
        <v>413</v>
      </c>
      <c r="B415" s="256">
        <v>45187</v>
      </c>
      <c r="C415" s="257">
        <v>120.037711</v>
      </c>
      <c r="D415" s="258">
        <v>125.66322581411283</v>
      </c>
      <c r="E415" s="257">
        <f t="shared" si="28"/>
        <v>120.037711</v>
      </c>
      <c r="F415" s="263"/>
      <c r="G415" s="190" t="str">
        <f t="shared" si="25"/>
        <v/>
      </c>
      <c r="H415" s="259" t="str">
        <f t="shared" si="26"/>
        <v/>
      </c>
      <c r="I415" s="260"/>
    </row>
    <row r="416" spans="1:9">
      <c r="A416" s="255">
        <f t="shared" si="27"/>
        <v>414</v>
      </c>
      <c r="B416" s="256">
        <v>45188</v>
      </c>
      <c r="C416" s="257">
        <v>54.820813999999999</v>
      </c>
      <c r="D416" s="258">
        <v>125.66322581411283</v>
      </c>
      <c r="E416" s="257">
        <f t="shared" si="28"/>
        <v>54.820813999999999</v>
      </c>
      <c r="F416" s="263"/>
      <c r="G416" s="190" t="str">
        <f t="shared" si="25"/>
        <v/>
      </c>
      <c r="H416" s="259" t="str">
        <f t="shared" si="26"/>
        <v/>
      </c>
      <c r="I416" s="260"/>
    </row>
    <row r="417" spans="1:9">
      <c r="A417" s="255">
        <f t="shared" si="27"/>
        <v>415</v>
      </c>
      <c r="B417" s="256">
        <v>45189</v>
      </c>
      <c r="C417" s="257">
        <v>148.82965900000002</v>
      </c>
      <c r="D417" s="258">
        <v>125.66322581411283</v>
      </c>
      <c r="E417" s="257">
        <f t="shared" si="28"/>
        <v>125.66322581411283</v>
      </c>
      <c r="F417" s="263"/>
      <c r="G417" s="190" t="str">
        <f t="shared" si="25"/>
        <v/>
      </c>
      <c r="H417" s="259" t="str">
        <f t="shared" si="26"/>
        <v/>
      </c>
      <c r="I417" s="260"/>
    </row>
    <row r="418" spans="1:9">
      <c r="A418" s="255">
        <f t="shared" si="27"/>
        <v>416</v>
      </c>
      <c r="B418" s="256">
        <v>45190</v>
      </c>
      <c r="C418" s="257">
        <v>295.61902199999997</v>
      </c>
      <c r="D418" s="258">
        <v>125.66322581411283</v>
      </c>
      <c r="E418" s="257">
        <f t="shared" si="28"/>
        <v>125.66322581411283</v>
      </c>
      <c r="F418" s="263"/>
      <c r="G418" s="190" t="str">
        <f t="shared" si="25"/>
        <v/>
      </c>
      <c r="H418" s="259" t="str">
        <f t="shared" si="26"/>
        <v/>
      </c>
      <c r="I418" s="260"/>
    </row>
    <row r="419" spans="1:9">
      <c r="A419" s="255">
        <f t="shared" si="27"/>
        <v>417</v>
      </c>
      <c r="B419" s="256">
        <v>45191</v>
      </c>
      <c r="C419" s="257">
        <v>187.32235900000001</v>
      </c>
      <c r="D419" s="258">
        <v>125.66322581411283</v>
      </c>
      <c r="E419" s="257">
        <f t="shared" si="28"/>
        <v>125.66322581411283</v>
      </c>
      <c r="F419" s="263"/>
      <c r="G419" s="190" t="str">
        <f t="shared" si="25"/>
        <v/>
      </c>
      <c r="H419" s="259" t="str">
        <f t="shared" si="26"/>
        <v/>
      </c>
      <c r="I419" s="260"/>
    </row>
    <row r="420" spans="1:9">
      <c r="A420" s="255">
        <f t="shared" si="27"/>
        <v>418</v>
      </c>
      <c r="B420" s="256">
        <v>45192</v>
      </c>
      <c r="C420" s="257">
        <v>57.579948999999999</v>
      </c>
      <c r="D420" s="258">
        <v>125.66322581411283</v>
      </c>
      <c r="E420" s="257">
        <f t="shared" si="28"/>
        <v>57.579948999999999</v>
      </c>
      <c r="F420" s="263"/>
      <c r="G420" s="190" t="str">
        <f t="shared" si="25"/>
        <v/>
      </c>
      <c r="H420" s="259" t="str">
        <f t="shared" si="26"/>
        <v/>
      </c>
      <c r="I420" s="260"/>
    </row>
    <row r="421" spans="1:9">
      <c r="A421" s="255">
        <f t="shared" si="27"/>
        <v>419</v>
      </c>
      <c r="B421" s="256">
        <v>45193</v>
      </c>
      <c r="C421" s="257">
        <v>77.505499999999998</v>
      </c>
      <c r="D421" s="258">
        <v>125.66322581411283</v>
      </c>
      <c r="E421" s="257">
        <f t="shared" si="28"/>
        <v>77.505499999999998</v>
      </c>
      <c r="F421" s="263"/>
      <c r="G421" s="190" t="str">
        <f t="shared" si="25"/>
        <v/>
      </c>
      <c r="H421" s="259" t="str">
        <f t="shared" si="26"/>
        <v/>
      </c>
      <c r="I421" s="260"/>
    </row>
    <row r="422" spans="1:9">
      <c r="A422" s="255">
        <f t="shared" si="27"/>
        <v>420</v>
      </c>
      <c r="B422" s="256">
        <v>45194</v>
      </c>
      <c r="C422" s="257">
        <v>56.627802000000003</v>
      </c>
      <c r="D422" s="258">
        <v>125.66322581411283</v>
      </c>
      <c r="E422" s="257">
        <f t="shared" si="28"/>
        <v>56.627802000000003</v>
      </c>
      <c r="F422" s="263"/>
      <c r="G422" s="190" t="str">
        <f t="shared" si="25"/>
        <v/>
      </c>
      <c r="H422" s="259" t="str">
        <f t="shared" si="26"/>
        <v/>
      </c>
      <c r="I422" s="260"/>
    </row>
    <row r="423" spans="1:9">
      <c r="A423" s="255">
        <f t="shared" si="27"/>
        <v>421</v>
      </c>
      <c r="B423" s="256">
        <v>45195</v>
      </c>
      <c r="C423" s="257">
        <v>61.718131999999997</v>
      </c>
      <c r="D423" s="258">
        <v>125.66322581411283</v>
      </c>
      <c r="E423" s="257">
        <f t="shared" si="28"/>
        <v>61.718131999999997</v>
      </c>
      <c r="F423" s="263"/>
      <c r="G423" s="190" t="str">
        <f t="shared" si="25"/>
        <v/>
      </c>
      <c r="H423" s="259" t="str">
        <f t="shared" si="26"/>
        <v/>
      </c>
      <c r="I423" s="260"/>
    </row>
    <row r="424" spans="1:9">
      <c r="A424" s="255">
        <f t="shared" si="27"/>
        <v>422</v>
      </c>
      <c r="B424" s="256">
        <v>45196</v>
      </c>
      <c r="C424" s="257">
        <v>112.85413199999999</v>
      </c>
      <c r="D424" s="258">
        <v>125.66322581411283</v>
      </c>
      <c r="E424" s="257">
        <f t="shared" si="28"/>
        <v>112.85413199999999</v>
      </c>
      <c r="F424" s="263"/>
      <c r="G424" s="190" t="str">
        <f t="shared" si="25"/>
        <v/>
      </c>
      <c r="H424" s="259" t="str">
        <f t="shared" si="26"/>
        <v/>
      </c>
      <c r="I424" s="260"/>
    </row>
    <row r="425" spans="1:9">
      <c r="A425" s="255">
        <f t="shared" si="27"/>
        <v>423</v>
      </c>
      <c r="B425" s="256">
        <v>45197</v>
      </c>
      <c r="C425" s="257">
        <v>87.531103000000002</v>
      </c>
      <c r="D425" s="258">
        <v>125.66322581411283</v>
      </c>
      <c r="E425" s="257">
        <f t="shared" si="28"/>
        <v>87.531103000000002</v>
      </c>
      <c r="F425" s="263"/>
      <c r="G425" s="190" t="str">
        <f t="shared" si="25"/>
        <v/>
      </c>
      <c r="H425" s="259" t="str">
        <f t="shared" si="26"/>
        <v/>
      </c>
      <c r="I425" s="260"/>
    </row>
    <row r="426" spans="1:9">
      <c r="A426" s="255">
        <f t="shared" si="27"/>
        <v>424</v>
      </c>
      <c r="B426" s="256">
        <v>45198</v>
      </c>
      <c r="C426" s="257">
        <v>47.591654999999996</v>
      </c>
      <c r="D426" s="258">
        <v>125.66322581411283</v>
      </c>
      <c r="E426" s="257">
        <f t="shared" si="28"/>
        <v>47.591654999999996</v>
      </c>
      <c r="F426" s="263"/>
      <c r="G426" s="190" t="str">
        <f t="shared" si="25"/>
        <v/>
      </c>
      <c r="H426" s="259" t="str">
        <f t="shared" si="26"/>
        <v/>
      </c>
      <c r="I426" s="260"/>
    </row>
    <row r="427" spans="1:9">
      <c r="A427" s="255">
        <f t="shared" si="27"/>
        <v>425</v>
      </c>
      <c r="B427" s="256">
        <v>45199</v>
      </c>
      <c r="C427" s="257">
        <v>71.114446999999998</v>
      </c>
      <c r="D427" s="258">
        <v>125.66322581411283</v>
      </c>
      <c r="E427" s="257">
        <f t="shared" si="28"/>
        <v>71.114446999999998</v>
      </c>
      <c r="F427" s="263"/>
      <c r="G427" s="190" t="str">
        <f t="shared" si="25"/>
        <v/>
      </c>
      <c r="H427" s="259" t="str">
        <f t="shared" si="26"/>
        <v/>
      </c>
      <c r="I427" s="260"/>
    </row>
    <row r="428" spans="1:9">
      <c r="A428" s="255">
        <f t="shared" si="27"/>
        <v>426</v>
      </c>
      <c r="B428" s="256">
        <v>45200</v>
      </c>
      <c r="C428" s="257">
        <v>65.029567</v>
      </c>
      <c r="D428" s="258">
        <v>153.9023311727025</v>
      </c>
      <c r="E428" s="257">
        <f t="shared" si="28"/>
        <v>65.029567</v>
      </c>
      <c r="F428" s="260"/>
      <c r="G428" s="190" t="str">
        <f t="shared" si="25"/>
        <v/>
      </c>
      <c r="H428" s="259" t="str">
        <f t="shared" si="26"/>
        <v/>
      </c>
      <c r="I428" s="260"/>
    </row>
    <row r="429" spans="1:9">
      <c r="A429" s="255">
        <f t="shared" si="27"/>
        <v>427</v>
      </c>
      <c r="B429" s="256">
        <v>45201</v>
      </c>
      <c r="C429" s="257">
        <v>119.838758</v>
      </c>
      <c r="D429" s="258">
        <v>153.9023311727025</v>
      </c>
      <c r="E429" s="257">
        <f t="shared" si="28"/>
        <v>119.838758</v>
      </c>
      <c r="F429" s="263"/>
      <c r="G429" s="190" t="str">
        <f t="shared" si="25"/>
        <v/>
      </c>
      <c r="H429" s="259" t="str">
        <f t="shared" si="26"/>
        <v/>
      </c>
      <c r="I429" s="260"/>
    </row>
    <row r="430" spans="1:9">
      <c r="A430" s="255">
        <f t="shared" si="27"/>
        <v>428</v>
      </c>
      <c r="B430" s="256">
        <v>45202</v>
      </c>
      <c r="C430" s="257">
        <v>119.40086500000001</v>
      </c>
      <c r="D430" s="258">
        <v>153.9023311727025</v>
      </c>
      <c r="E430" s="257">
        <f t="shared" si="28"/>
        <v>119.40086500000001</v>
      </c>
      <c r="F430" s="263"/>
      <c r="G430" s="190" t="str">
        <f t="shared" si="25"/>
        <v/>
      </c>
      <c r="H430" s="259" t="str">
        <f t="shared" si="26"/>
        <v/>
      </c>
      <c r="I430" s="260"/>
    </row>
    <row r="431" spans="1:9">
      <c r="A431" s="255">
        <f t="shared" si="27"/>
        <v>429</v>
      </c>
      <c r="B431" s="256">
        <v>45203</v>
      </c>
      <c r="C431" s="257">
        <v>100.63997999999999</v>
      </c>
      <c r="D431" s="258">
        <v>153.9023311727025</v>
      </c>
      <c r="E431" s="257">
        <f t="shared" si="28"/>
        <v>100.63997999999999</v>
      </c>
      <c r="F431" s="263"/>
      <c r="G431" s="190" t="str">
        <f t="shared" si="25"/>
        <v/>
      </c>
      <c r="H431" s="259" t="str">
        <f t="shared" si="26"/>
        <v/>
      </c>
      <c r="I431" s="260"/>
    </row>
    <row r="432" spans="1:9">
      <c r="A432" s="255">
        <f t="shared" si="27"/>
        <v>430</v>
      </c>
      <c r="B432" s="256">
        <v>45204</v>
      </c>
      <c r="C432" s="257">
        <v>47.995635</v>
      </c>
      <c r="D432" s="258">
        <v>153.9023311727025</v>
      </c>
      <c r="E432" s="257">
        <f t="shared" si="28"/>
        <v>47.995635</v>
      </c>
      <c r="F432" s="263"/>
      <c r="G432" s="190" t="str">
        <f t="shared" si="25"/>
        <v/>
      </c>
      <c r="H432" s="259" t="str">
        <f t="shared" si="26"/>
        <v/>
      </c>
      <c r="I432" s="260"/>
    </row>
    <row r="433" spans="1:9">
      <c r="A433" s="255">
        <f t="shared" si="27"/>
        <v>431</v>
      </c>
      <c r="B433" s="256">
        <v>45205</v>
      </c>
      <c r="C433" s="257">
        <v>62.843841999999995</v>
      </c>
      <c r="D433" s="258">
        <v>153.9023311727025</v>
      </c>
      <c r="E433" s="257">
        <f t="shared" si="28"/>
        <v>62.843841999999995</v>
      </c>
      <c r="F433" s="263"/>
      <c r="G433" s="190" t="str">
        <f t="shared" si="25"/>
        <v/>
      </c>
      <c r="H433" s="259" t="str">
        <f t="shared" si="26"/>
        <v/>
      </c>
      <c r="I433" s="260"/>
    </row>
    <row r="434" spans="1:9">
      <c r="A434" s="255">
        <f t="shared" si="27"/>
        <v>432</v>
      </c>
      <c r="B434" s="256">
        <v>45206</v>
      </c>
      <c r="C434" s="257">
        <v>73.692979999999991</v>
      </c>
      <c r="D434" s="258">
        <v>153.9023311727025</v>
      </c>
      <c r="E434" s="257">
        <f t="shared" si="28"/>
        <v>73.692979999999991</v>
      </c>
      <c r="F434" s="263"/>
      <c r="G434" s="190" t="str">
        <f t="shared" si="25"/>
        <v/>
      </c>
      <c r="H434" s="259" t="str">
        <f t="shared" si="26"/>
        <v/>
      </c>
      <c r="I434" s="260"/>
    </row>
    <row r="435" spans="1:9">
      <c r="A435" s="255">
        <f t="shared" si="27"/>
        <v>433</v>
      </c>
      <c r="B435" s="256">
        <v>45207</v>
      </c>
      <c r="C435" s="257">
        <v>58.420811</v>
      </c>
      <c r="D435" s="258">
        <v>153.9023311727025</v>
      </c>
      <c r="E435" s="257">
        <f t="shared" si="28"/>
        <v>58.420811</v>
      </c>
      <c r="F435" s="263"/>
      <c r="G435" s="190" t="str">
        <f t="shared" si="25"/>
        <v/>
      </c>
      <c r="H435" s="259" t="str">
        <f t="shared" si="26"/>
        <v/>
      </c>
      <c r="I435" s="260"/>
    </row>
    <row r="436" spans="1:9">
      <c r="A436" s="255">
        <f t="shared" si="27"/>
        <v>434</v>
      </c>
      <c r="B436" s="256">
        <v>45208</v>
      </c>
      <c r="C436" s="257">
        <v>53.104754</v>
      </c>
      <c r="D436" s="258">
        <v>153.9023311727025</v>
      </c>
      <c r="E436" s="257">
        <f t="shared" si="28"/>
        <v>53.104754</v>
      </c>
      <c r="F436" s="263"/>
      <c r="G436" s="190" t="str">
        <f t="shared" si="25"/>
        <v/>
      </c>
      <c r="H436" s="259" t="str">
        <f t="shared" si="26"/>
        <v/>
      </c>
      <c r="I436" s="260"/>
    </row>
    <row r="437" spans="1:9">
      <c r="A437" s="255">
        <f t="shared" si="27"/>
        <v>435</v>
      </c>
      <c r="B437" s="256">
        <v>45209</v>
      </c>
      <c r="C437" s="257">
        <v>39.580199999999998</v>
      </c>
      <c r="D437" s="258">
        <v>153.9023311727025</v>
      </c>
      <c r="E437" s="257">
        <f t="shared" si="28"/>
        <v>39.580199999999998</v>
      </c>
      <c r="F437" s="263"/>
      <c r="G437" s="190" t="str">
        <f t="shared" si="25"/>
        <v/>
      </c>
      <c r="H437" s="259" t="str">
        <f t="shared" si="26"/>
        <v/>
      </c>
      <c r="I437" s="260"/>
    </row>
    <row r="438" spans="1:9">
      <c r="A438" s="255">
        <f t="shared" si="27"/>
        <v>436</v>
      </c>
      <c r="B438" s="256">
        <v>45210</v>
      </c>
      <c r="C438" s="257">
        <v>44.569582000000004</v>
      </c>
      <c r="D438" s="258">
        <v>153.9023311727025</v>
      </c>
      <c r="E438" s="257">
        <f t="shared" si="28"/>
        <v>44.569582000000004</v>
      </c>
      <c r="F438" s="263"/>
      <c r="G438" s="190" t="str">
        <f t="shared" si="25"/>
        <v/>
      </c>
      <c r="H438" s="259" t="str">
        <f t="shared" si="26"/>
        <v/>
      </c>
      <c r="I438" s="260"/>
    </row>
    <row r="439" spans="1:9">
      <c r="A439" s="255">
        <f t="shared" si="27"/>
        <v>437</v>
      </c>
      <c r="B439" s="256">
        <v>45211</v>
      </c>
      <c r="C439" s="257">
        <v>85.098466999999999</v>
      </c>
      <c r="D439" s="258">
        <v>153.9023311727025</v>
      </c>
      <c r="E439" s="257">
        <f t="shared" si="28"/>
        <v>85.098466999999999</v>
      </c>
      <c r="F439" s="263"/>
      <c r="G439" s="190" t="str">
        <f t="shared" si="25"/>
        <v/>
      </c>
      <c r="H439" s="259" t="str">
        <f t="shared" si="26"/>
        <v/>
      </c>
      <c r="I439" s="260"/>
    </row>
    <row r="440" spans="1:9">
      <c r="A440" s="255">
        <f t="shared" si="27"/>
        <v>438</v>
      </c>
      <c r="B440" s="256">
        <v>45212</v>
      </c>
      <c r="C440" s="257">
        <v>154.72347600000003</v>
      </c>
      <c r="D440" s="258">
        <v>153.9023311727025</v>
      </c>
      <c r="E440" s="257">
        <f t="shared" si="28"/>
        <v>153.9023311727025</v>
      </c>
      <c r="F440" s="263"/>
      <c r="G440" s="190" t="str">
        <f t="shared" si="25"/>
        <v/>
      </c>
      <c r="H440" s="259" t="str">
        <f t="shared" si="26"/>
        <v/>
      </c>
      <c r="I440" s="260"/>
    </row>
    <row r="441" spans="1:9">
      <c r="A441" s="255">
        <f t="shared" si="27"/>
        <v>439</v>
      </c>
      <c r="B441" s="256">
        <v>45213</v>
      </c>
      <c r="C441" s="257">
        <v>77.73487200000001</v>
      </c>
      <c r="D441" s="258">
        <v>153.9023311727025</v>
      </c>
      <c r="E441" s="257">
        <f t="shared" si="28"/>
        <v>77.73487200000001</v>
      </c>
      <c r="F441" s="263"/>
      <c r="G441" s="190" t="str">
        <f t="shared" si="25"/>
        <v/>
      </c>
      <c r="H441" s="259" t="str">
        <f t="shared" si="26"/>
        <v/>
      </c>
      <c r="I441" s="260"/>
    </row>
    <row r="442" spans="1:9">
      <c r="A442" s="255">
        <f t="shared" si="27"/>
        <v>440</v>
      </c>
      <c r="B442" s="256">
        <v>45214</v>
      </c>
      <c r="C442" s="257">
        <v>55.872681</v>
      </c>
      <c r="D442" s="258">
        <v>153.9023311727025</v>
      </c>
      <c r="E442" s="257">
        <f t="shared" si="28"/>
        <v>55.872681</v>
      </c>
      <c r="F442" s="263"/>
      <c r="G442" s="190" t="str">
        <f t="shared" si="25"/>
        <v>O</v>
      </c>
      <c r="H442" s="259" t="str">
        <f t="shared" si="26"/>
        <v>153,9</v>
      </c>
      <c r="I442" s="260"/>
    </row>
    <row r="443" spans="1:9">
      <c r="A443" s="255">
        <f t="shared" si="27"/>
        <v>441</v>
      </c>
      <c r="B443" s="256">
        <v>45215</v>
      </c>
      <c r="C443" s="257">
        <v>100.59680499999999</v>
      </c>
      <c r="D443" s="258">
        <v>153.9023311727025</v>
      </c>
      <c r="E443" s="257">
        <f t="shared" si="28"/>
        <v>100.59680499999999</v>
      </c>
      <c r="F443" s="263"/>
      <c r="G443" s="190" t="str">
        <f t="shared" si="25"/>
        <v/>
      </c>
      <c r="H443" s="259" t="str">
        <f t="shared" si="26"/>
        <v/>
      </c>
      <c r="I443" s="260"/>
    </row>
    <row r="444" spans="1:9">
      <c r="A444" s="255">
        <f t="shared" si="27"/>
        <v>442</v>
      </c>
      <c r="B444" s="256">
        <v>45216</v>
      </c>
      <c r="C444" s="257">
        <v>303.104243</v>
      </c>
      <c r="D444" s="258">
        <v>153.9023311727025</v>
      </c>
      <c r="E444" s="257">
        <f t="shared" si="28"/>
        <v>153.9023311727025</v>
      </c>
      <c r="F444" s="263"/>
      <c r="G444" s="190" t="str">
        <f t="shared" si="25"/>
        <v/>
      </c>
      <c r="H444" s="259" t="str">
        <f t="shared" si="26"/>
        <v/>
      </c>
      <c r="I444" s="260"/>
    </row>
    <row r="445" spans="1:9">
      <c r="A445" s="255">
        <f t="shared" si="27"/>
        <v>443</v>
      </c>
      <c r="B445" s="256">
        <v>45217</v>
      </c>
      <c r="C445" s="257">
        <v>376.80684100000002</v>
      </c>
      <c r="D445" s="258">
        <v>153.9023311727025</v>
      </c>
      <c r="E445" s="257">
        <f t="shared" si="28"/>
        <v>153.9023311727025</v>
      </c>
      <c r="F445" s="263"/>
      <c r="G445" s="190" t="str">
        <f t="shared" si="25"/>
        <v/>
      </c>
      <c r="H445" s="259" t="str">
        <f t="shared" si="26"/>
        <v/>
      </c>
      <c r="I445" s="260"/>
    </row>
    <row r="446" spans="1:9">
      <c r="A446" s="255">
        <f t="shared" si="27"/>
        <v>444</v>
      </c>
      <c r="B446" s="256">
        <v>45218</v>
      </c>
      <c r="C446" s="257">
        <v>393.85244899999998</v>
      </c>
      <c r="D446" s="258">
        <v>153.9023311727025</v>
      </c>
      <c r="E446" s="257">
        <f t="shared" si="28"/>
        <v>153.9023311727025</v>
      </c>
      <c r="F446" s="263"/>
      <c r="G446" s="190" t="str">
        <f t="shared" si="25"/>
        <v/>
      </c>
      <c r="H446" s="259" t="str">
        <f t="shared" si="26"/>
        <v/>
      </c>
      <c r="I446" s="260"/>
    </row>
    <row r="447" spans="1:9">
      <c r="A447" s="255">
        <f t="shared" si="27"/>
        <v>445</v>
      </c>
      <c r="B447" s="256">
        <v>45219</v>
      </c>
      <c r="C447" s="257">
        <v>415.64693699999998</v>
      </c>
      <c r="D447" s="258">
        <v>153.9023311727025</v>
      </c>
      <c r="E447" s="257">
        <f t="shared" si="28"/>
        <v>153.9023311727025</v>
      </c>
      <c r="F447" s="263"/>
      <c r="G447" s="190" t="str">
        <f t="shared" si="25"/>
        <v/>
      </c>
      <c r="H447" s="259" t="str">
        <f t="shared" si="26"/>
        <v/>
      </c>
      <c r="I447" s="260"/>
    </row>
    <row r="448" spans="1:9">
      <c r="A448" s="255">
        <f t="shared" si="27"/>
        <v>446</v>
      </c>
      <c r="B448" s="256">
        <v>45220</v>
      </c>
      <c r="C448" s="257">
        <v>192.68854000000002</v>
      </c>
      <c r="D448" s="258">
        <v>153.9023311727025</v>
      </c>
      <c r="E448" s="257">
        <f t="shared" si="28"/>
        <v>153.9023311727025</v>
      </c>
      <c r="F448" s="263"/>
      <c r="G448" s="190" t="str">
        <f t="shared" si="25"/>
        <v/>
      </c>
      <c r="H448" s="259" t="str">
        <f t="shared" si="26"/>
        <v/>
      </c>
      <c r="I448" s="260"/>
    </row>
    <row r="449" spans="1:9">
      <c r="A449" s="255">
        <f t="shared" si="27"/>
        <v>447</v>
      </c>
      <c r="B449" s="256">
        <v>45221</v>
      </c>
      <c r="C449" s="257">
        <v>170.33979000000002</v>
      </c>
      <c r="D449" s="258">
        <v>153.9023311727025</v>
      </c>
      <c r="E449" s="257">
        <f t="shared" si="28"/>
        <v>153.9023311727025</v>
      </c>
      <c r="F449" s="263"/>
      <c r="G449" s="190" t="str">
        <f t="shared" si="25"/>
        <v/>
      </c>
      <c r="H449" s="259" t="str">
        <f t="shared" si="26"/>
        <v/>
      </c>
      <c r="I449" s="260"/>
    </row>
    <row r="450" spans="1:9">
      <c r="A450" s="255">
        <f t="shared" si="27"/>
        <v>448</v>
      </c>
      <c r="B450" s="256">
        <v>45222</v>
      </c>
      <c r="C450" s="257">
        <v>148.168317</v>
      </c>
      <c r="D450" s="258">
        <v>153.9023311727025</v>
      </c>
      <c r="E450" s="257">
        <f t="shared" si="28"/>
        <v>148.168317</v>
      </c>
      <c r="F450" s="263"/>
      <c r="G450" s="190" t="str">
        <f t="shared" si="25"/>
        <v/>
      </c>
      <c r="H450" s="259" t="str">
        <f t="shared" si="26"/>
        <v/>
      </c>
      <c r="I450" s="260"/>
    </row>
    <row r="451" spans="1:9">
      <c r="A451" s="255">
        <f t="shared" si="27"/>
        <v>449</v>
      </c>
      <c r="B451" s="256">
        <v>45223</v>
      </c>
      <c r="C451" s="257">
        <v>302.77147500000001</v>
      </c>
      <c r="D451" s="258">
        <v>153.9023311727025</v>
      </c>
      <c r="E451" s="257">
        <f t="shared" si="28"/>
        <v>153.9023311727025</v>
      </c>
      <c r="F451" s="263"/>
      <c r="G451" s="190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9" t="str">
        <f t="shared" ref="H451:H514" si="30">IF(DAY($B451)=15,TEXT(D451,"#,0"),"")</f>
        <v/>
      </c>
      <c r="I451" s="260"/>
    </row>
    <row r="452" spans="1:9">
      <c r="A452" s="255">
        <f t="shared" ref="A452:A515" si="31">+A451+1</f>
        <v>450</v>
      </c>
      <c r="B452" s="256">
        <v>45224</v>
      </c>
      <c r="C452" s="257">
        <v>400.70746900000006</v>
      </c>
      <c r="D452" s="258">
        <v>153.9023311727025</v>
      </c>
      <c r="E452" s="257">
        <f t="shared" si="28"/>
        <v>153.9023311727025</v>
      </c>
      <c r="F452" s="263"/>
      <c r="G452" s="190" t="str">
        <f t="shared" si="29"/>
        <v/>
      </c>
      <c r="H452" s="259" t="str">
        <f t="shared" si="30"/>
        <v/>
      </c>
      <c r="I452" s="260"/>
    </row>
    <row r="453" spans="1:9">
      <c r="A453" s="255">
        <f t="shared" si="31"/>
        <v>451</v>
      </c>
      <c r="B453" s="256">
        <v>45225</v>
      </c>
      <c r="C453" s="257">
        <v>409.83363799999995</v>
      </c>
      <c r="D453" s="258">
        <v>153.9023311727025</v>
      </c>
      <c r="E453" s="257">
        <f t="shared" si="28"/>
        <v>153.9023311727025</v>
      </c>
      <c r="F453" s="263"/>
      <c r="G453" s="190" t="str">
        <f t="shared" si="29"/>
        <v/>
      </c>
      <c r="H453" s="259" t="str">
        <f t="shared" si="30"/>
        <v/>
      </c>
      <c r="I453" s="260"/>
    </row>
    <row r="454" spans="1:9">
      <c r="A454" s="255">
        <f t="shared" si="31"/>
        <v>452</v>
      </c>
      <c r="B454" s="256">
        <v>45226</v>
      </c>
      <c r="C454" s="257">
        <v>355.53604699999994</v>
      </c>
      <c r="D454" s="258">
        <v>153.9023311727025</v>
      </c>
      <c r="E454" s="257">
        <f t="shared" si="28"/>
        <v>153.9023311727025</v>
      </c>
      <c r="F454" s="263"/>
      <c r="G454" s="190" t="str">
        <f t="shared" si="29"/>
        <v/>
      </c>
      <c r="H454" s="259" t="str">
        <f t="shared" si="30"/>
        <v/>
      </c>
      <c r="I454" s="260"/>
    </row>
    <row r="455" spans="1:9">
      <c r="A455" s="255">
        <f t="shared" si="31"/>
        <v>453</v>
      </c>
      <c r="B455" s="256">
        <v>45227</v>
      </c>
      <c r="C455" s="257">
        <v>286.42477700000001</v>
      </c>
      <c r="D455" s="258">
        <v>153.9023311727025</v>
      </c>
      <c r="E455" s="257">
        <f t="shared" ref="E455:E518" si="32">IF(C455&gt;D455,D455,C455)</f>
        <v>153.9023311727025</v>
      </c>
      <c r="F455" s="263"/>
      <c r="G455" s="190" t="str">
        <f t="shared" si="29"/>
        <v/>
      </c>
      <c r="H455" s="259" t="str">
        <f t="shared" si="30"/>
        <v/>
      </c>
      <c r="I455" s="260"/>
    </row>
    <row r="456" spans="1:9">
      <c r="A456" s="255">
        <f t="shared" si="31"/>
        <v>454</v>
      </c>
      <c r="B456" s="256">
        <v>45228</v>
      </c>
      <c r="C456" s="257">
        <v>240.46958200000003</v>
      </c>
      <c r="D456" s="258">
        <v>153.9023311727025</v>
      </c>
      <c r="E456" s="257">
        <f t="shared" si="32"/>
        <v>153.9023311727025</v>
      </c>
      <c r="F456" s="263"/>
      <c r="G456" s="190" t="str">
        <f t="shared" si="29"/>
        <v/>
      </c>
      <c r="H456" s="259" t="str">
        <f t="shared" si="30"/>
        <v/>
      </c>
      <c r="I456" s="260"/>
    </row>
    <row r="457" spans="1:9">
      <c r="A457" s="255">
        <f t="shared" si="31"/>
        <v>455</v>
      </c>
      <c r="B457" s="256">
        <v>45229</v>
      </c>
      <c r="C457" s="257">
        <v>309.79022700000002</v>
      </c>
      <c r="D457" s="258">
        <v>153.9023311727025</v>
      </c>
      <c r="E457" s="257">
        <f t="shared" si="32"/>
        <v>153.9023311727025</v>
      </c>
      <c r="F457" s="263"/>
      <c r="G457" s="190" t="str">
        <f t="shared" si="29"/>
        <v/>
      </c>
      <c r="H457" s="259" t="str">
        <f t="shared" si="30"/>
        <v/>
      </c>
      <c r="I457" s="260"/>
    </row>
    <row r="458" spans="1:9">
      <c r="A458" s="255">
        <f t="shared" si="31"/>
        <v>456</v>
      </c>
      <c r="B458" s="256">
        <v>45230</v>
      </c>
      <c r="C458" s="257">
        <v>184.50673699999999</v>
      </c>
      <c r="D458" s="258">
        <v>153.9023311727025</v>
      </c>
      <c r="E458" s="257">
        <f t="shared" si="32"/>
        <v>153.9023311727025</v>
      </c>
      <c r="F458" s="263"/>
      <c r="G458" s="190" t="str">
        <f t="shared" si="29"/>
        <v/>
      </c>
      <c r="H458" s="259" t="str">
        <f t="shared" si="30"/>
        <v/>
      </c>
      <c r="I458" s="260"/>
    </row>
    <row r="459" spans="1:9">
      <c r="A459" s="255">
        <f t="shared" si="31"/>
        <v>457</v>
      </c>
      <c r="B459" s="256">
        <v>45231</v>
      </c>
      <c r="C459" s="257">
        <v>305.77027899999996</v>
      </c>
      <c r="D459" s="258">
        <v>207.89396286773012</v>
      </c>
      <c r="E459" s="257">
        <f t="shared" si="32"/>
        <v>207.89396286773012</v>
      </c>
      <c r="F459" s="263"/>
      <c r="G459" s="190" t="str">
        <f t="shared" si="29"/>
        <v/>
      </c>
      <c r="H459" s="259" t="str">
        <f t="shared" si="30"/>
        <v/>
      </c>
      <c r="I459" s="260"/>
    </row>
    <row r="460" spans="1:9">
      <c r="A460" s="255">
        <f t="shared" si="31"/>
        <v>458</v>
      </c>
      <c r="B460" s="256">
        <v>45232</v>
      </c>
      <c r="C460" s="257">
        <v>378.82088599999997</v>
      </c>
      <c r="D460" s="258">
        <v>207.89396286773012</v>
      </c>
      <c r="E460" s="257">
        <f t="shared" si="32"/>
        <v>207.89396286773012</v>
      </c>
      <c r="F460" s="263"/>
      <c r="G460" s="190" t="str">
        <f t="shared" si="29"/>
        <v/>
      </c>
      <c r="H460" s="259" t="str">
        <f t="shared" si="30"/>
        <v/>
      </c>
      <c r="I460" s="260"/>
    </row>
    <row r="461" spans="1:9">
      <c r="A461" s="255">
        <f t="shared" si="31"/>
        <v>459</v>
      </c>
      <c r="B461" s="256">
        <v>45233</v>
      </c>
      <c r="C461" s="257">
        <v>372.98218600000007</v>
      </c>
      <c r="D461" s="258">
        <v>207.89396286773012</v>
      </c>
      <c r="E461" s="257">
        <f t="shared" si="32"/>
        <v>207.89396286773012</v>
      </c>
      <c r="F461" s="263"/>
      <c r="G461" s="190" t="str">
        <f t="shared" si="29"/>
        <v/>
      </c>
      <c r="H461" s="259" t="str">
        <f t="shared" si="30"/>
        <v/>
      </c>
      <c r="I461" s="260"/>
    </row>
    <row r="462" spans="1:9">
      <c r="A462" s="255">
        <f t="shared" si="31"/>
        <v>460</v>
      </c>
      <c r="B462" s="256">
        <v>45234</v>
      </c>
      <c r="C462" s="257">
        <v>299.86560300000002</v>
      </c>
      <c r="D462" s="258">
        <v>207.89396286773012</v>
      </c>
      <c r="E462" s="257">
        <f t="shared" si="32"/>
        <v>207.89396286773012</v>
      </c>
      <c r="F462" s="263"/>
      <c r="G462" s="190" t="str">
        <f t="shared" si="29"/>
        <v/>
      </c>
      <c r="H462" s="259" t="str">
        <f t="shared" si="30"/>
        <v/>
      </c>
      <c r="I462" s="260"/>
    </row>
    <row r="463" spans="1:9">
      <c r="A463" s="255">
        <f t="shared" si="31"/>
        <v>461</v>
      </c>
      <c r="B463" s="256">
        <v>45235</v>
      </c>
      <c r="C463" s="257">
        <v>285.96169799999996</v>
      </c>
      <c r="D463" s="258">
        <v>207.89396286773012</v>
      </c>
      <c r="E463" s="257">
        <f t="shared" si="32"/>
        <v>207.89396286773012</v>
      </c>
      <c r="F463" s="263"/>
      <c r="G463" s="190" t="str">
        <f t="shared" si="29"/>
        <v/>
      </c>
      <c r="H463" s="259" t="str">
        <f t="shared" si="30"/>
        <v/>
      </c>
      <c r="I463" s="260"/>
    </row>
    <row r="464" spans="1:9">
      <c r="A464" s="255">
        <f t="shared" si="31"/>
        <v>462</v>
      </c>
      <c r="B464" s="256">
        <v>45236</v>
      </c>
      <c r="C464" s="257">
        <v>220.90943100000001</v>
      </c>
      <c r="D464" s="258">
        <v>207.89396286773012</v>
      </c>
      <c r="E464" s="257">
        <f t="shared" si="32"/>
        <v>207.89396286773012</v>
      </c>
      <c r="F464" s="263"/>
      <c r="G464" s="190" t="str">
        <f t="shared" si="29"/>
        <v/>
      </c>
      <c r="H464" s="259" t="str">
        <f t="shared" si="30"/>
        <v/>
      </c>
      <c r="I464" s="260"/>
    </row>
    <row r="465" spans="1:9">
      <c r="A465" s="255">
        <f t="shared" si="31"/>
        <v>463</v>
      </c>
      <c r="B465" s="256">
        <v>45237</v>
      </c>
      <c r="C465" s="257">
        <v>167.03232200000002</v>
      </c>
      <c r="D465" s="258">
        <v>207.89396286773012</v>
      </c>
      <c r="E465" s="257">
        <f t="shared" si="32"/>
        <v>167.03232200000002</v>
      </c>
      <c r="F465" s="263"/>
      <c r="G465" s="190" t="str">
        <f t="shared" si="29"/>
        <v/>
      </c>
      <c r="H465" s="259" t="str">
        <f t="shared" si="30"/>
        <v/>
      </c>
      <c r="I465" s="260"/>
    </row>
    <row r="466" spans="1:9">
      <c r="A466" s="255">
        <f t="shared" si="31"/>
        <v>464</v>
      </c>
      <c r="B466" s="256">
        <v>45238</v>
      </c>
      <c r="C466" s="257">
        <v>181.77795</v>
      </c>
      <c r="D466" s="258">
        <v>207.89396286773012</v>
      </c>
      <c r="E466" s="257">
        <f t="shared" si="32"/>
        <v>181.77795</v>
      </c>
      <c r="F466" s="263"/>
      <c r="G466" s="190" t="str">
        <f t="shared" si="29"/>
        <v/>
      </c>
      <c r="H466" s="259" t="str">
        <f t="shared" si="30"/>
        <v/>
      </c>
      <c r="I466" s="260"/>
    </row>
    <row r="467" spans="1:9">
      <c r="A467" s="255">
        <f t="shared" si="31"/>
        <v>465</v>
      </c>
      <c r="B467" s="256">
        <v>45239</v>
      </c>
      <c r="C467" s="257">
        <v>265.00637900000004</v>
      </c>
      <c r="D467" s="258">
        <v>207.89396286773012</v>
      </c>
      <c r="E467" s="257">
        <f t="shared" si="32"/>
        <v>207.89396286773012</v>
      </c>
      <c r="F467" s="263"/>
      <c r="G467" s="190" t="str">
        <f t="shared" si="29"/>
        <v/>
      </c>
      <c r="H467" s="259" t="str">
        <f t="shared" si="30"/>
        <v/>
      </c>
      <c r="I467" s="260"/>
    </row>
    <row r="468" spans="1:9">
      <c r="A468" s="255">
        <f t="shared" si="31"/>
        <v>466</v>
      </c>
      <c r="B468" s="256">
        <v>45240</v>
      </c>
      <c r="C468" s="257">
        <v>315.55326100000002</v>
      </c>
      <c r="D468" s="258">
        <v>207.89396286773012</v>
      </c>
      <c r="E468" s="257">
        <f t="shared" si="32"/>
        <v>207.89396286773012</v>
      </c>
      <c r="F468" s="263"/>
      <c r="G468" s="190" t="str">
        <f t="shared" si="29"/>
        <v/>
      </c>
      <c r="H468" s="259" t="str">
        <f t="shared" si="30"/>
        <v/>
      </c>
      <c r="I468" s="260"/>
    </row>
    <row r="469" spans="1:9">
      <c r="A469" s="255">
        <f t="shared" si="31"/>
        <v>467</v>
      </c>
      <c r="B469" s="256">
        <v>45241</v>
      </c>
      <c r="C469" s="257">
        <v>354.778547</v>
      </c>
      <c r="D469" s="258">
        <v>207.89396286773012</v>
      </c>
      <c r="E469" s="257">
        <f t="shared" si="32"/>
        <v>207.89396286773012</v>
      </c>
      <c r="F469" s="263"/>
      <c r="G469" s="190" t="str">
        <f t="shared" si="29"/>
        <v/>
      </c>
      <c r="H469" s="259" t="str">
        <f t="shared" si="30"/>
        <v/>
      </c>
      <c r="I469" s="260"/>
    </row>
    <row r="470" spans="1:9">
      <c r="A470" s="255">
        <f t="shared" si="31"/>
        <v>468</v>
      </c>
      <c r="B470" s="256">
        <v>45242</v>
      </c>
      <c r="C470" s="257">
        <v>269.60511600000007</v>
      </c>
      <c r="D470" s="258">
        <v>207.89396286773012</v>
      </c>
      <c r="E470" s="257">
        <f t="shared" si="32"/>
        <v>207.89396286773012</v>
      </c>
      <c r="F470" s="263"/>
      <c r="G470" s="190" t="str">
        <f t="shared" si="29"/>
        <v/>
      </c>
      <c r="H470" s="259" t="str">
        <f t="shared" si="30"/>
        <v/>
      </c>
      <c r="I470" s="260"/>
    </row>
    <row r="471" spans="1:9">
      <c r="A471" s="255">
        <f t="shared" si="31"/>
        <v>469</v>
      </c>
      <c r="B471" s="256">
        <v>45243</v>
      </c>
      <c r="C471" s="257">
        <v>237.94392999999999</v>
      </c>
      <c r="D471" s="258">
        <v>207.89396286773012</v>
      </c>
      <c r="E471" s="257">
        <f t="shared" si="32"/>
        <v>207.89396286773012</v>
      </c>
      <c r="F471" s="263"/>
      <c r="G471" s="190" t="str">
        <f t="shared" si="29"/>
        <v/>
      </c>
      <c r="H471" s="259" t="str">
        <f t="shared" si="30"/>
        <v/>
      </c>
      <c r="I471" s="260"/>
    </row>
    <row r="472" spans="1:9">
      <c r="A472" s="255">
        <f t="shared" si="31"/>
        <v>470</v>
      </c>
      <c r="B472" s="256">
        <v>45244</v>
      </c>
      <c r="C472" s="257">
        <v>195.99373900000001</v>
      </c>
      <c r="D472" s="258">
        <v>207.89396286773012</v>
      </c>
      <c r="E472" s="257">
        <f t="shared" si="32"/>
        <v>195.99373900000001</v>
      </c>
      <c r="F472" s="263"/>
      <c r="G472" s="190" t="str">
        <f t="shared" si="29"/>
        <v/>
      </c>
      <c r="H472" s="259" t="str">
        <f t="shared" si="30"/>
        <v/>
      </c>
      <c r="I472" s="260"/>
    </row>
    <row r="473" spans="1:9">
      <c r="A473" s="255">
        <f t="shared" si="31"/>
        <v>471</v>
      </c>
      <c r="B473" s="256">
        <v>45245</v>
      </c>
      <c r="C473" s="257">
        <v>103.760564</v>
      </c>
      <c r="D473" s="258">
        <v>207.89396286773012</v>
      </c>
      <c r="E473" s="257">
        <f t="shared" si="32"/>
        <v>103.760564</v>
      </c>
      <c r="F473" s="263"/>
      <c r="G473" s="190" t="str">
        <f t="shared" si="29"/>
        <v>N</v>
      </c>
      <c r="H473" s="259" t="str">
        <f t="shared" si="30"/>
        <v>207,9</v>
      </c>
      <c r="I473" s="260"/>
    </row>
    <row r="474" spans="1:9">
      <c r="A474" s="255">
        <f t="shared" si="31"/>
        <v>472</v>
      </c>
      <c r="B474" s="256">
        <v>45246</v>
      </c>
      <c r="C474" s="257">
        <v>164.64532700000001</v>
      </c>
      <c r="D474" s="258">
        <v>207.89396286773012</v>
      </c>
      <c r="E474" s="257">
        <f t="shared" si="32"/>
        <v>164.64532700000001</v>
      </c>
      <c r="F474" s="263"/>
      <c r="G474" s="190" t="str">
        <f t="shared" si="29"/>
        <v/>
      </c>
      <c r="H474" s="259" t="str">
        <f t="shared" si="30"/>
        <v/>
      </c>
      <c r="I474" s="260"/>
    </row>
    <row r="475" spans="1:9">
      <c r="A475" s="255">
        <f t="shared" si="31"/>
        <v>473</v>
      </c>
      <c r="B475" s="256">
        <v>45247</v>
      </c>
      <c r="C475" s="257">
        <v>106.64206</v>
      </c>
      <c r="D475" s="258">
        <v>207.89396286773012</v>
      </c>
      <c r="E475" s="257">
        <f t="shared" si="32"/>
        <v>106.64206</v>
      </c>
      <c r="F475" s="263"/>
      <c r="G475" s="190" t="str">
        <f t="shared" si="29"/>
        <v/>
      </c>
      <c r="H475" s="259" t="str">
        <f t="shared" si="30"/>
        <v/>
      </c>
      <c r="I475" s="260"/>
    </row>
    <row r="476" spans="1:9">
      <c r="A476" s="255">
        <f t="shared" si="31"/>
        <v>474</v>
      </c>
      <c r="B476" s="256">
        <v>45248</v>
      </c>
      <c r="C476" s="257">
        <v>92.486569000000003</v>
      </c>
      <c r="D476" s="258">
        <v>207.89396286773012</v>
      </c>
      <c r="E476" s="257">
        <f t="shared" si="32"/>
        <v>92.486569000000003</v>
      </c>
      <c r="F476" s="263"/>
      <c r="G476" s="190" t="str">
        <f t="shared" si="29"/>
        <v/>
      </c>
      <c r="H476" s="259" t="str">
        <f t="shared" si="30"/>
        <v/>
      </c>
      <c r="I476" s="260"/>
    </row>
    <row r="477" spans="1:9">
      <c r="A477" s="255">
        <f t="shared" si="31"/>
        <v>475</v>
      </c>
      <c r="B477" s="256">
        <v>45249</v>
      </c>
      <c r="C477" s="257">
        <v>33.756366999999997</v>
      </c>
      <c r="D477" s="258">
        <v>207.89396286773012</v>
      </c>
      <c r="E477" s="257">
        <f t="shared" si="32"/>
        <v>33.756366999999997</v>
      </c>
      <c r="F477" s="263"/>
      <c r="G477" s="190" t="str">
        <f t="shared" si="29"/>
        <v/>
      </c>
      <c r="H477" s="259" t="str">
        <f t="shared" si="30"/>
        <v/>
      </c>
      <c r="I477" s="260"/>
    </row>
    <row r="478" spans="1:9">
      <c r="A478" s="255">
        <f t="shared" si="31"/>
        <v>476</v>
      </c>
      <c r="B478" s="256">
        <v>45250</v>
      </c>
      <c r="C478" s="257">
        <v>127.631986</v>
      </c>
      <c r="D478" s="258">
        <v>207.89396286773012</v>
      </c>
      <c r="E478" s="257">
        <f t="shared" si="32"/>
        <v>127.631986</v>
      </c>
      <c r="F478" s="263"/>
      <c r="G478" s="190" t="str">
        <f t="shared" si="29"/>
        <v/>
      </c>
      <c r="H478" s="259" t="str">
        <f t="shared" si="30"/>
        <v/>
      </c>
      <c r="I478" s="260"/>
    </row>
    <row r="479" spans="1:9">
      <c r="A479" s="255">
        <f t="shared" si="31"/>
        <v>477</v>
      </c>
      <c r="B479" s="256">
        <v>45251</v>
      </c>
      <c r="C479" s="257">
        <v>335.09370699999999</v>
      </c>
      <c r="D479" s="258">
        <v>207.89396286773012</v>
      </c>
      <c r="E479" s="257">
        <f t="shared" si="32"/>
        <v>207.89396286773012</v>
      </c>
      <c r="F479" s="263"/>
      <c r="G479" s="190" t="str">
        <f t="shared" si="29"/>
        <v/>
      </c>
      <c r="H479" s="259" t="str">
        <f t="shared" si="30"/>
        <v/>
      </c>
      <c r="I479" s="260"/>
    </row>
    <row r="480" spans="1:9">
      <c r="A480" s="255">
        <f t="shared" si="31"/>
        <v>478</v>
      </c>
      <c r="B480" s="256">
        <v>45252</v>
      </c>
      <c r="C480" s="257">
        <v>359.17849899999999</v>
      </c>
      <c r="D480" s="258">
        <v>207.89396286773012</v>
      </c>
      <c r="E480" s="257">
        <f t="shared" si="32"/>
        <v>207.89396286773012</v>
      </c>
      <c r="F480" s="263"/>
      <c r="G480" s="190" t="str">
        <f t="shared" si="29"/>
        <v/>
      </c>
      <c r="H480" s="259" t="str">
        <f t="shared" si="30"/>
        <v/>
      </c>
      <c r="I480" s="260"/>
    </row>
    <row r="481" spans="1:9">
      <c r="A481" s="255">
        <f t="shared" si="31"/>
        <v>479</v>
      </c>
      <c r="B481" s="256">
        <v>45253</v>
      </c>
      <c r="C481" s="257">
        <v>302.73943699999995</v>
      </c>
      <c r="D481" s="258">
        <v>207.89396286773012</v>
      </c>
      <c r="E481" s="257">
        <f t="shared" si="32"/>
        <v>207.89396286773012</v>
      </c>
      <c r="F481" s="263"/>
      <c r="G481" s="190" t="str">
        <f t="shared" si="29"/>
        <v/>
      </c>
      <c r="H481" s="259" t="str">
        <f t="shared" si="30"/>
        <v/>
      </c>
      <c r="I481" s="260"/>
    </row>
    <row r="482" spans="1:9">
      <c r="A482" s="255">
        <f t="shared" si="31"/>
        <v>480</v>
      </c>
      <c r="B482" s="256">
        <v>45254</v>
      </c>
      <c r="C482" s="257">
        <v>260.22515499999997</v>
      </c>
      <c r="D482" s="258">
        <v>207.89396286773012</v>
      </c>
      <c r="E482" s="257">
        <f t="shared" si="32"/>
        <v>207.89396286773012</v>
      </c>
      <c r="F482" s="263"/>
      <c r="G482" s="190" t="str">
        <f t="shared" si="29"/>
        <v/>
      </c>
      <c r="H482" s="259" t="str">
        <f t="shared" si="30"/>
        <v/>
      </c>
      <c r="I482" s="260"/>
    </row>
    <row r="483" spans="1:9">
      <c r="A483" s="255">
        <f t="shared" si="31"/>
        <v>481</v>
      </c>
      <c r="B483" s="256">
        <v>45255</v>
      </c>
      <c r="C483" s="257">
        <v>171.30001300000001</v>
      </c>
      <c r="D483" s="258">
        <v>207.89396286773012</v>
      </c>
      <c r="E483" s="257">
        <f t="shared" si="32"/>
        <v>171.30001300000001</v>
      </c>
      <c r="F483" s="263"/>
      <c r="G483" s="190" t="str">
        <f t="shared" si="29"/>
        <v/>
      </c>
      <c r="H483" s="259" t="str">
        <f t="shared" si="30"/>
        <v/>
      </c>
      <c r="I483" s="260"/>
    </row>
    <row r="484" spans="1:9">
      <c r="A484" s="255">
        <f t="shared" si="31"/>
        <v>482</v>
      </c>
      <c r="B484" s="256">
        <v>45256</v>
      </c>
      <c r="C484" s="257">
        <v>30.775072000000002</v>
      </c>
      <c r="D484" s="258">
        <v>207.89396286773012</v>
      </c>
      <c r="E484" s="257">
        <f t="shared" si="32"/>
        <v>30.775072000000002</v>
      </c>
      <c r="F484" s="263"/>
      <c r="G484" s="190" t="str">
        <f t="shared" si="29"/>
        <v/>
      </c>
      <c r="H484" s="259" t="str">
        <f t="shared" si="30"/>
        <v/>
      </c>
      <c r="I484" s="260"/>
    </row>
    <row r="485" spans="1:9">
      <c r="A485" s="255">
        <f t="shared" si="31"/>
        <v>483</v>
      </c>
      <c r="B485" s="256">
        <v>45257</v>
      </c>
      <c r="C485" s="257">
        <v>201.966161</v>
      </c>
      <c r="D485" s="258">
        <v>207.89396286773012</v>
      </c>
      <c r="E485" s="257">
        <f t="shared" si="32"/>
        <v>201.966161</v>
      </c>
      <c r="F485" s="263"/>
      <c r="G485" s="190" t="str">
        <f t="shared" si="29"/>
        <v/>
      </c>
      <c r="H485" s="259" t="str">
        <f t="shared" si="30"/>
        <v/>
      </c>
      <c r="I485" s="260"/>
    </row>
    <row r="486" spans="1:9">
      <c r="A486" s="255">
        <f t="shared" si="31"/>
        <v>484</v>
      </c>
      <c r="B486" s="256">
        <v>45258</v>
      </c>
      <c r="C486" s="257">
        <v>217.77380700000001</v>
      </c>
      <c r="D486" s="258">
        <v>207.89396286773012</v>
      </c>
      <c r="E486" s="257">
        <f t="shared" si="32"/>
        <v>207.89396286773012</v>
      </c>
      <c r="F486" s="263"/>
      <c r="G486" s="190" t="str">
        <f t="shared" si="29"/>
        <v/>
      </c>
      <c r="H486" s="259" t="str">
        <f t="shared" si="30"/>
        <v/>
      </c>
      <c r="I486" s="260"/>
    </row>
    <row r="487" spans="1:9">
      <c r="A487" s="255">
        <f t="shared" si="31"/>
        <v>485</v>
      </c>
      <c r="B487" s="256">
        <v>45259</v>
      </c>
      <c r="C487" s="257">
        <v>291.122907</v>
      </c>
      <c r="D487" s="258">
        <v>207.89396286773012</v>
      </c>
      <c r="E487" s="257">
        <f t="shared" si="32"/>
        <v>207.89396286773012</v>
      </c>
      <c r="F487" s="263"/>
      <c r="G487" s="190" t="str">
        <f t="shared" si="29"/>
        <v/>
      </c>
      <c r="H487" s="259" t="str">
        <f t="shared" si="30"/>
        <v/>
      </c>
      <c r="I487" s="260"/>
    </row>
    <row r="488" spans="1:9">
      <c r="A488" s="255">
        <f t="shared" si="31"/>
        <v>486</v>
      </c>
      <c r="B488" s="256">
        <v>45260</v>
      </c>
      <c r="C488" s="257">
        <v>286.47759499999995</v>
      </c>
      <c r="D488" s="258">
        <v>207.89396286773012</v>
      </c>
      <c r="E488" s="257">
        <f t="shared" si="32"/>
        <v>207.89396286773012</v>
      </c>
      <c r="F488" s="263"/>
      <c r="G488" s="190" t="str">
        <f t="shared" si="29"/>
        <v/>
      </c>
      <c r="H488" s="259" t="str">
        <f t="shared" si="30"/>
        <v/>
      </c>
      <c r="I488" s="260"/>
    </row>
    <row r="489" spans="1:9">
      <c r="A489" s="255">
        <f t="shared" si="31"/>
        <v>487</v>
      </c>
      <c r="B489" s="256">
        <v>45261</v>
      </c>
      <c r="C489" s="257">
        <v>272.686421</v>
      </c>
      <c r="D489" s="258">
        <v>195.93493944693205</v>
      </c>
      <c r="E489" s="257">
        <f t="shared" si="32"/>
        <v>195.93493944693205</v>
      </c>
      <c r="F489" s="263"/>
      <c r="G489" s="190" t="str">
        <f t="shared" si="29"/>
        <v/>
      </c>
      <c r="H489" s="259" t="str">
        <f t="shared" si="30"/>
        <v/>
      </c>
      <c r="I489" s="260"/>
    </row>
    <row r="490" spans="1:9">
      <c r="A490" s="255">
        <f t="shared" si="31"/>
        <v>488</v>
      </c>
      <c r="B490" s="256">
        <v>45262</v>
      </c>
      <c r="C490" s="257">
        <v>208.14687899999998</v>
      </c>
      <c r="D490" s="258">
        <v>195.93493944693205</v>
      </c>
      <c r="E490" s="257">
        <f t="shared" si="32"/>
        <v>195.93493944693205</v>
      </c>
      <c r="F490" s="263"/>
      <c r="G490" s="190" t="str">
        <f t="shared" si="29"/>
        <v/>
      </c>
      <c r="H490" s="259" t="str">
        <f t="shared" si="30"/>
        <v/>
      </c>
      <c r="I490" s="260"/>
    </row>
    <row r="491" spans="1:9">
      <c r="A491" s="255">
        <f t="shared" si="31"/>
        <v>489</v>
      </c>
      <c r="B491" s="256">
        <v>45263</v>
      </c>
      <c r="C491" s="257">
        <v>179.150834</v>
      </c>
      <c r="D491" s="258">
        <v>195.93493944693205</v>
      </c>
      <c r="E491" s="257">
        <f t="shared" si="32"/>
        <v>179.150834</v>
      </c>
      <c r="F491" s="263"/>
      <c r="G491" s="190" t="str">
        <f t="shared" si="29"/>
        <v/>
      </c>
      <c r="H491" s="259" t="str">
        <f t="shared" si="30"/>
        <v/>
      </c>
      <c r="I491" s="260"/>
    </row>
    <row r="492" spans="1:9">
      <c r="A492" s="255">
        <f t="shared" si="31"/>
        <v>490</v>
      </c>
      <c r="B492" s="256">
        <v>45264</v>
      </c>
      <c r="C492" s="257">
        <v>290.76715799999999</v>
      </c>
      <c r="D492" s="258">
        <v>195.93493944693205</v>
      </c>
      <c r="E492" s="257">
        <f t="shared" si="32"/>
        <v>195.93493944693205</v>
      </c>
      <c r="F492" s="263"/>
      <c r="G492" s="190" t="str">
        <f t="shared" si="29"/>
        <v/>
      </c>
      <c r="H492" s="259" t="str">
        <f t="shared" si="30"/>
        <v/>
      </c>
      <c r="I492" s="260"/>
    </row>
    <row r="493" spans="1:9">
      <c r="A493" s="255">
        <f t="shared" si="31"/>
        <v>491</v>
      </c>
      <c r="B493" s="256">
        <v>45265</v>
      </c>
      <c r="C493" s="257">
        <v>117.624511</v>
      </c>
      <c r="D493" s="258">
        <v>195.93493944693205</v>
      </c>
      <c r="E493" s="257">
        <f t="shared" si="32"/>
        <v>117.624511</v>
      </c>
      <c r="F493" s="263"/>
      <c r="G493" s="190" t="str">
        <f t="shared" si="29"/>
        <v/>
      </c>
      <c r="H493" s="259" t="str">
        <f t="shared" si="30"/>
        <v/>
      </c>
      <c r="I493" s="260"/>
    </row>
    <row r="494" spans="1:9">
      <c r="A494" s="255">
        <f t="shared" si="31"/>
        <v>492</v>
      </c>
      <c r="B494" s="256">
        <v>45266</v>
      </c>
      <c r="C494" s="257">
        <v>86.269177000000013</v>
      </c>
      <c r="D494" s="258">
        <v>195.93493944693205</v>
      </c>
      <c r="E494" s="257">
        <f t="shared" si="32"/>
        <v>86.269177000000013</v>
      </c>
      <c r="F494" s="263"/>
      <c r="G494" s="190" t="str">
        <f t="shared" si="29"/>
        <v/>
      </c>
      <c r="H494" s="259" t="str">
        <f t="shared" si="30"/>
        <v/>
      </c>
      <c r="I494" s="260"/>
    </row>
    <row r="495" spans="1:9">
      <c r="A495" s="255">
        <f t="shared" si="31"/>
        <v>493</v>
      </c>
      <c r="B495" s="256">
        <v>45267</v>
      </c>
      <c r="C495" s="257">
        <v>218.12652299999999</v>
      </c>
      <c r="D495" s="258">
        <v>195.93493944693205</v>
      </c>
      <c r="E495" s="257">
        <f t="shared" si="32"/>
        <v>195.93493944693205</v>
      </c>
      <c r="F495" s="263"/>
      <c r="G495" s="190" t="str">
        <f t="shared" si="29"/>
        <v/>
      </c>
      <c r="H495" s="259" t="str">
        <f t="shared" si="30"/>
        <v/>
      </c>
      <c r="I495" s="260"/>
    </row>
    <row r="496" spans="1:9">
      <c r="A496" s="255">
        <f t="shared" si="31"/>
        <v>494</v>
      </c>
      <c r="B496" s="256">
        <v>45268</v>
      </c>
      <c r="C496" s="257">
        <v>337.86703499999999</v>
      </c>
      <c r="D496" s="258">
        <v>195.93493944693205</v>
      </c>
      <c r="E496" s="257">
        <f t="shared" si="32"/>
        <v>195.93493944693205</v>
      </c>
      <c r="F496" s="263"/>
      <c r="G496" s="190" t="str">
        <f t="shared" si="29"/>
        <v/>
      </c>
      <c r="H496" s="259" t="str">
        <f t="shared" si="30"/>
        <v/>
      </c>
      <c r="I496" s="260"/>
    </row>
    <row r="497" spans="1:9">
      <c r="A497" s="255">
        <f t="shared" si="31"/>
        <v>495</v>
      </c>
      <c r="B497" s="256">
        <v>45269</v>
      </c>
      <c r="C497" s="257">
        <v>315.39048400000001</v>
      </c>
      <c r="D497" s="258">
        <v>195.93493944693205</v>
      </c>
      <c r="E497" s="257">
        <f t="shared" si="32"/>
        <v>195.93493944693205</v>
      </c>
      <c r="F497" s="263"/>
      <c r="G497" s="190" t="str">
        <f t="shared" si="29"/>
        <v/>
      </c>
      <c r="H497" s="259" t="str">
        <f t="shared" si="30"/>
        <v/>
      </c>
      <c r="I497" s="260"/>
    </row>
    <row r="498" spans="1:9">
      <c r="A498" s="255">
        <f t="shared" si="31"/>
        <v>496</v>
      </c>
      <c r="B498" s="256">
        <v>45270</v>
      </c>
      <c r="C498" s="257">
        <v>243.616152</v>
      </c>
      <c r="D498" s="258">
        <v>195.93493944693205</v>
      </c>
      <c r="E498" s="257">
        <f t="shared" si="32"/>
        <v>195.93493944693205</v>
      </c>
      <c r="F498" s="263"/>
      <c r="G498" s="190" t="str">
        <f t="shared" si="29"/>
        <v/>
      </c>
      <c r="H498" s="259" t="str">
        <f t="shared" si="30"/>
        <v/>
      </c>
      <c r="I498" s="260"/>
    </row>
    <row r="499" spans="1:9">
      <c r="A499" s="255">
        <f t="shared" si="31"/>
        <v>497</v>
      </c>
      <c r="B499" s="256">
        <v>45271</v>
      </c>
      <c r="C499" s="257">
        <v>251.43669500000001</v>
      </c>
      <c r="D499" s="258">
        <v>195.93493944693205</v>
      </c>
      <c r="E499" s="257">
        <f t="shared" si="32"/>
        <v>195.93493944693205</v>
      </c>
      <c r="F499" s="263"/>
      <c r="G499" s="190" t="str">
        <f t="shared" si="29"/>
        <v/>
      </c>
      <c r="H499" s="259" t="str">
        <f t="shared" si="30"/>
        <v/>
      </c>
      <c r="I499" s="260"/>
    </row>
    <row r="500" spans="1:9">
      <c r="A500" s="255">
        <f t="shared" si="31"/>
        <v>498</v>
      </c>
      <c r="B500" s="256">
        <v>45272</v>
      </c>
      <c r="C500" s="257">
        <v>310.771638</v>
      </c>
      <c r="D500" s="258">
        <v>195.93493944693205</v>
      </c>
      <c r="E500" s="257">
        <f t="shared" si="32"/>
        <v>195.93493944693205</v>
      </c>
      <c r="F500" s="263"/>
      <c r="G500" s="190" t="str">
        <f t="shared" si="29"/>
        <v/>
      </c>
      <c r="H500" s="259" t="str">
        <f t="shared" si="30"/>
        <v/>
      </c>
      <c r="I500" s="260"/>
    </row>
    <row r="501" spans="1:9">
      <c r="A501" s="255">
        <f t="shared" si="31"/>
        <v>499</v>
      </c>
      <c r="B501" s="256">
        <v>45273</v>
      </c>
      <c r="C501" s="257">
        <v>360.34454800000003</v>
      </c>
      <c r="D501" s="258">
        <v>195.93493944693205</v>
      </c>
      <c r="E501" s="257">
        <f t="shared" si="32"/>
        <v>195.93493944693205</v>
      </c>
      <c r="F501" s="263"/>
      <c r="G501" s="190" t="str">
        <f t="shared" si="29"/>
        <v/>
      </c>
      <c r="H501" s="259" t="str">
        <f t="shared" si="30"/>
        <v/>
      </c>
      <c r="I501" s="260"/>
    </row>
    <row r="502" spans="1:9">
      <c r="A502" s="255">
        <f t="shared" si="31"/>
        <v>500</v>
      </c>
      <c r="B502" s="256">
        <v>45274</v>
      </c>
      <c r="C502" s="257">
        <v>294.72533199999998</v>
      </c>
      <c r="D502" s="258">
        <v>195.93493944693205</v>
      </c>
      <c r="E502" s="257">
        <f t="shared" si="32"/>
        <v>195.93493944693205</v>
      </c>
      <c r="F502" s="263"/>
      <c r="G502" s="190" t="str">
        <f t="shared" si="29"/>
        <v/>
      </c>
      <c r="H502" s="259" t="str">
        <f t="shared" si="30"/>
        <v/>
      </c>
      <c r="I502" s="260"/>
    </row>
    <row r="503" spans="1:9">
      <c r="A503" s="255">
        <f t="shared" si="31"/>
        <v>501</v>
      </c>
      <c r="B503" s="256">
        <v>45275</v>
      </c>
      <c r="C503" s="257">
        <v>242.17004399999999</v>
      </c>
      <c r="D503" s="258">
        <v>195.93493944693205</v>
      </c>
      <c r="E503" s="257">
        <f t="shared" si="32"/>
        <v>195.93493944693205</v>
      </c>
      <c r="F503" s="263"/>
      <c r="G503" s="190" t="str">
        <f t="shared" si="29"/>
        <v>D</v>
      </c>
      <c r="H503" s="259" t="str">
        <f t="shared" si="30"/>
        <v>195,9</v>
      </c>
      <c r="I503" s="260"/>
    </row>
    <row r="504" spans="1:9">
      <c r="A504" s="255">
        <f t="shared" si="31"/>
        <v>502</v>
      </c>
      <c r="B504" s="256">
        <v>45276</v>
      </c>
      <c r="C504" s="257">
        <v>117.99015199999999</v>
      </c>
      <c r="D504" s="258">
        <v>195.93493944693205</v>
      </c>
      <c r="E504" s="257">
        <f t="shared" si="32"/>
        <v>117.99015199999999</v>
      </c>
      <c r="F504" s="263"/>
      <c r="G504" s="190" t="str">
        <f t="shared" si="29"/>
        <v/>
      </c>
      <c r="H504" s="259" t="str">
        <f t="shared" si="30"/>
        <v/>
      </c>
      <c r="I504" s="260"/>
    </row>
    <row r="505" spans="1:9">
      <c r="A505" s="255">
        <f t="shared" si="31"/>
        <v>503</v>
      </c>
      <c r="B505" s="256">
        <v>45277</v>
      </c>
      <c r="C505" s="257">
        <v>36.720639000000006</v>
      </c>
      <c r="D505" s="258">
        <v>195.93493944693205</v>
      </c>
      <c r="E505" s="257">
        <f t="shared" si="32"/>
        <v>36.720639000000006</v>
      </c>
      <c r="F505" s="263"/>
      <c r="G505" s="190" t="str">
        <f t="shared" si="29"/>
        <v/>
      </c>
      <c r="H505" s="259" t="str">
        <f t="shared" si="30"/>
        <v/>
      </c>
      <c r="I505" s="260"/>
    </row>
    <row r="506" spans="1:9">
      <c r="A506" s="255">
        <f t="shared" si="31"/>
        <v>504</v>
      </c>
      <c r="B506" s="256">
        <v>45278</v>
      </c>
      <c r="C506" s="257">
        <v>21.290453000000003</v>
      </c>
      <c r="D506" s="258">
        <v>195.93493944693205</v>
      </c>
      <c r="E506" s="257">
        <f t="shared" si="32"/>
        <v>21.290453000000003</v>
      </c>
      <c r="F506" s="263"/>
      <c r="G506" s="190" t="str">
        <f t="shared" si="29"/>
        <v/>
      </c>
      <c r="H506" s="259" t="str">
        <f t="shared" si="30"/>
        <v/>
      </c>
      <c r="I506" s="260"/>
    </row>
    <row r="507" spans="1:9">
      <c r="A507" s="255">
        <f t="shared" si="31"/>
        <v>505</v>
      </c>
      <c r="B507" s="256">
        <v>45279</v>
      </c>
      <c r="C507" s="257">
        <v>100.561142</v>
      </c>
      <c r="D507" s="258">
        <v>195.93493944693205</v>
      </c>
      <c r="E507" s="257">
        <f t="shared" si="32"/>
        <v>100.561142</v>
      </c>
      <c r="F507" s="263"/>
      <c r="G507" s="190" t="str">
        <f t="shared" si="29"/>
        <v/>
      </c>
      <c r="H507" s="259" t="str">
        <f t="shared" si="30"/>
        <v/>
      </c>
      <c r="I507" s="260"/>
    </row>
    <row r="508" spans="1:9">
      <c r="A508" s="255">
        <f t="shared" si="31"/>
        <v>506</v>
      </c>
      <c r="B508" s="256">
        <v>45280</v>
      </c>
      <c r="C508" s="257">
        <v>343.28226599999999</v>
      </c>
      <c r="D508" s="258">
        <v>195.93493944693205</v>
      </c>
      <c r="E508" s="257">
        <f t="shared" si="32"/>
        <v>195.93493944693205</v>
      </c>
      <c r="F508" s="263"/>
      <c r="G508" s="190" t="str">
        <f t="shared" si="29"/>
        <v/>
      </c>
      <c r="H508" s="259" t="str">
        <f t="shared" si="30"/>
        <v/>
      </c>
      <c r="I508" s="260"/>
    </row>
    <row r="509" spans="1:9">
      <c r="A509" s="255">
        <f t="shared" si="31"/>
        <v>507</v>
      </c>
      <c r="B509" s="256">
        <v>45281</v>
      </c>
      <c r="C509" s="257">
        <v>267.18596700000001</v>
      </c>
      <c r="D509" s="258">
        <v>195.93493944693205</v>
      </c>
      <c r="E509" s="257">
        <f t="shared" si="32"/>
        <v>195.93493944693205</v>
      </c>
      <c r="F509" s="263"/>
      <c r="G509" s="190" t="str">
        <f t="shared" si="29"/>
        <v/>
      </c>
      <c r="H509" s="259" t="str">
        <f t="shared" si="30"/>
        <v/>
      </c>
      <c r="I509" s="260"/>
    </row>
    <row r="510" spans="1:9">
      <c r="A510" s="255">
        <f t="shared" si="31"/>
        <v>508</v>
      </c>
      <c r="B510" s="256">
        <v>45282</v>
      </c>
      <c r="C510" s="257">
        <v>260.81531699999999</v>
      </c>
      <c r="D510" s="258">
        <v>195.93493944693205</v>
      </c>
      <c r="E510" s="257">
        <f t="shared" si="32"/>
        <v>195.93493944693205</v>
      </c>
      <c r="F510" s="263"/>
      <c r="G510" s="190" t="str">
        <f t="shared" si="29"/>
        <v/>
      </c>
      <c r="H510" s="259" t="str">
        <f t="shared" si="30"/>
        <v/>
      </c>
      <c r="I510" s="260"/>
    </row>
    <row r="511" spans="1:9">
      <c r="A511" s="255">
        <f t="shared" si="31"/>
        <v>509</v>
      </c>
      <c r="B511" s="256">
        <v>45283</v>
      </c>
      <c r="C511" s="257">
        <v>186.970527</v>
      </c>
      <c r="D511" s="258">
        <v>195.93493944693205</v>
      </c>
      <c r="E511" s="257">
        <f t="shared" si="32"/>
        <v>186.970527</v>
      </c>
      <c r="F511" s="263"/>
      <c r="G511" s="190" t="str">
        <f t="shared" si="29"/>
        <v/>
      </c>
      <c r="H511" s="259" t="str">
        <f t="shared" si="30"/>
        <v/>
      </c>
      <c r="I511" s="260"/>
    </row>
    <row r="512" spans="1:9">
      <c r="A512" s="255">
        <f t="shared" si="31"/>
        <v>510</v>
      </c>
      <c r="B512" s="256">
        <v>45284</v>
      </c>
      <c r="C512" s="257">
        <v>40.645093000000003</v>
      </c>
      <c r="D512" s="258">
        <v>195.93493944693205</v>
      </c>
      <c r="E512" s="257">
        <f t="shared" si="32"/>
        <v>40.645093000000003</v>
      </c>
      <c r="F512" s="263"/>
      <c r="G512" s="190" t="str">
        <f t="shared" si="29"/>
        <v/>
      </c>
      <c r="H512" s="259" t="str">
        <f t="shared" si="30"/>
        <v/>
      </c>
      <c r="I512" s="260"/>
    </row>
    <row r="513" spans="1:9">
      <c r="A513" s="255">
        <f t="shared" si="31"/>
        <v>511</v>
      </c>
      <c r="B513" s="256">
        <v>45285</v>
      </c>
      <c r="C513" s="257">
        <v>34.889609</v>
      </c>
      <c r="D513" s="258">
        <v>195.93493944693205</v>
      </c>
      <c r="E513" s="257">
        <f t="shared" si="32"/>
        <v>34.889609</v>
      </c>
      <c r="F513" s="263"/>
      <c r="G513" s="190" t="str">
        <f t="shared" si="29"/>
        <v/>
      </c>
      <c r="H513" s="259" t="str">
        <f t="shared" si="30"/>
        <v/>
      </c>
      <c r="I513" s="260"/>
    </row>
    <row r="514" spans="1:9">
      <c r="A514" s="255">
        <f t="shared" si="31"/>
        <v>512</v>
      </c>
      <c r="B514" s="256">
        <v>45286</v>
      </c>
      <c r="C514" s="257">
        <v>56.927270999999998</v>
      </c>
      <c r="D514" s="258">
        <v>195.93493944693205</v>
      </c>
      <c r="E514" s="257">
        <f t="shared" si="32"/>
        <v>56.927270999999998</v>
      </c>
      <c r="F514" s="263"/>
      <c r="G514" s="190" t="str">
        <f t="shared" si="29"/>
        <v/>
      </c>
      <c r="H514" s="259" t="str">
        <f t="shared" si="30"/>
        <v/>
      </c>
      <c r="I514" s="260"/>
    </row>
    <row r="515" spans="1:9">
      <c r="A515" s="255">
        <f t="shared" si="31"/>
        <v>513</v>
      </c>
      <c r="B515" s="256">
        <v>45287</v>
      </c>
      <c r="C515" s="257">
        <v>117.74170100000001</v>
      </c>
      <c r="D515" s="258">
        <v>195.93493944693205</v>
      </c>
      <c r="E515" s="257">
        <f t="shared" si="32"/>
        <v>117.74170100000001</v>
      </c>
      <c r="F515" s="263"/>
      <c r="G515" s="190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9" t="str">
        <f t="shared" ref="H515:H578" si="34">IF(DAY($B515)=15,TEXT(D515,"#,0"),"")</f>
        <v/>
      </c>
      <c r="I515" s="260"/>
    </row>
    <row r="516" spans="1:9">
      <c r="A516" s="255">
        <f t="shared" ref="A516:A534" si="35">+A515+1</f>
        <v>514</v>
      </c>
      <c r="B516" s="256">
        <v>45288</v>
      </c>
      <c r="C516" s="257">
        <v>83.710696999999996</v>
      </c>
      <c r="D516" s="258">
        <v>195.93493944693205</v>
      </c>
      <c r="E516" s="257">
        <f t="shared" si="32"/>
        <v>83.710696999999996</v>
      </c>
      <c r="F516" s="263"/>
      <c r="G516" s="190" t="str">
        <f t="shared" si="33"/>
        <v/>
      </c>
      <c r="H516" s="259" t="str">
        <f t="shared" si="34"/>
        <v/>
      </c>
      <c r="I516" s="260"/>
    </row>
    <row r="517" spans="1:9">
      <c r="A517" s="255">
        <f t="shared" si="35"/>
        <v>515</v>
      </c>
      <c r="B517" s="256">
        <v>45289</v>
      </c>
      <c r="C517" s="257">
        <v>39.335205000000002</v>
      </c>
      <c r="D517" s="258">
        <v>195.93493944693205</v>
      </c>
      <c r="E517" s="257">
        <f t="shared" si="32"/>
        <v>39.335205000000002</v>
      </c>
      <c r="F517" s="263"/>
      <c r="G517" s="190" t="str">
        <f t="shared" si="33"/>
        <v/>
      </c>
      <c r="H517" s="259" t="str">
        <f t="shared" si="34"/>
        <v/>
      </c>
      <c r="I517" s="260"/>
    </row>
    <row r="518" spans="1:9">
      <c r="A518" s="255">
        <f t="shared" si="35"/>
        <v>516</v>
      </c>
      <c r="B518" s="256">
        <v>45290</v>
      </c>
      <c r="C518" s="257">
        <v>137.33220799999998</v>
      </c>
      <c r="D518" s="258">
        <v>195.93493944693205</v>
      </c>
      <c r="E518" s="257">
        <f t="shared" si="32"/>
        <v>137.33220799999998</v>
      </c>
      <c r="F518" s="263"/>
      <c r="G518" s="190" t="str">
        <f t="shared" si="33"/>
        <v/>
      </c>
      <c r="H518" s="259" t="str">
        <f t="shared" si="34"/>
        <v/>
      </c>
      <c r="I518" s="260"/>
    </row>
    <row r="519" spans="1:9">
      <c r="A519" s="255">
        <f t="shared" si="35"/>
        <v>517</v>
      </c>
      <c r="B519" s="256">
        <v>45291</v>
      </c>
      <c r="C519" s="257">
        <v>234.93081400000003</v>
      </c>
      <c r="D519" s="258">
        <v>195.93493944693205</v>
      </c>
      <c r="E519" s="257">
        <f t="shared" ref="E519:E534" si="36">IF(C519&gt;D519,D519,C519)</f>
        <v>195.93493944693205</v>
      </c>
      <c r="F519" s="263"/>
      <c r="G519" s="190" t="str">
        <f t="shared" si="33"/>
        <v/>
      </c>
      <c r="H519" s="259" t="str">
        <f t="shared" si="34"/>
        <v/>
      </c>
      <c r="I519" s="260"/>
    </row>
    <row r="520" spans="1:9">
      <c r="A520" s="255">
        <f t="shared" si="35"/>
        <v>518</v>
      </c>
      <c r="B520" s="256">
        <v>45292</v>
      </c>
      <c r="C520" s="257">
        <v>159.916774</v>
      </c>
      <c r="D520" s="258">
        <v>227.4327626664992</v>
      </c>
      <c r="E520" s="257">
        <f t="shared" si="36"/>
        <v>159.916774</v>
      </c>
      <c r="F520" s="260">
        <f>YEAR(B520)</f>
        <v>2024</v>
      </c>
      <c r="G520" s="190" t="str">
        <f t="shared" si="33"/>
        <v/>
      </c>
      <c r="H520" s="259" t="str">
        <f t="shared" si="34"/>
        <v/>
      </c>
      <c r="I520" s="260"/>
    </row>
    <row r="521" spans="1:9">
      <c r="A521" s="255">
        <f t="shared" si="35"/>
        <v>519</v>
      </c>
      <c r="B521" s="256">
        <v>45293</v>
      </c>
      <c r="C521" s="257">
        <v>306.66245199999997</v>
      </c>
      <c r="D521" s="258">
        <v>227.4327626664992</v>
      </c>
      <c r="E521" s="257">
        <f t="shared" si="36"/>
        <v>227.4327626664992</v>
      </c>
      <c r="F521" s="263"/>
      <c r="G521" s="190" t="str">
        <f t="shared" si="33"/>
        <v/>
      </c>
      <c r="H521" s="259" t="str">
        <f t="shared" si="34"/>
        <v/>
      </c>
      <c r="I521" s="260"/>
    </row>
    <row r="522" spans="1:9">
      <c r="A522" s="255">
        <f t="shared" si="35"/>
        <v>520</v>
      </c>
      <c r="B522" s="256">
        <v>45294</v>
      </c>
      <c r="C522" s="257">
        <v>284.00457399999999</v>
      </c>
      <c r="D522" s="258">
        <v>227.4327626664992</v>
      </c>
      <c r="E522" s="257">
        <f t="shared" si="36"/>
        <v>227.4327626664992</v>
      </c>
      <c r="F522" s="263"/>
      <c r="G522" s="190" t="str">
        <f t="shared" si="33"/>
        <v/>
      </c>
      <c r="H522" s="259" t="str">
        <f t="shared" si="34"/>
        <v/>
      </c>
      <c r="I522" s="260"/>
    </row>
    <row r="523" spans="1:9">
      <c r="A523" s="255">
        <f t="shared" si="35"/>
        <v>521</v>
      </c>
      <c r="B523" s="256">
        <v>45295</v>
      </c>
      <c r="C523" s="257">
        <v>138.08698000000001</v>
      </c>
      <c r="D523" s="258">
        <v>227.4327626664992</v>
      </c>
      <c r="E523" s="257">
        <f t="shared" si="36"/>
        <v>138.08698000000001</v>
      </c>
      <c r="F523" s="263"/>
      <c r="G523" s="190" t="str">
        <f t="shared" si="33"/>
        <v/>
      </c>
      <c r="H523" s="259" t="str">
        <f t="shared" si="34"/>
        <v/>
      </c>
      <c r="I523" s="260"/>
    </row>
    <row r="524" spans="1:9">
      <c r="A524" s="255">
        <f t="shared" si="35"/>
        <v>522</v>
      </c>
      <c r="B524" s="256">
        <v>45296</v>
      </c>
      <c r="C524" s="257">
        <v>305.58554800000002</v>
      </c>
      <c r="D524" s="258">
        <v>227.4327626664992</v>
      </c>
      <c r="E524" s="257">
        <f t="shared" si="36"/>
        <v>227.4327626664992</v>
      </c>
      <c r="F524" s="263"/>
      <c r="G524" s="190" t="str">
        <f t="shared" si="33"/>
        <v/>
      </c>
      <c r="H524" s="259" t="str">
        <f t="shared" si="34"/>
        <v/>
      </c>
      <c r="I524" s="260"/>
    </row>
    <row r="525" spans="1:9">
      <c r="A525" s="255">
        <f t="shared" si="35"/>
        <v>523</v>
      </c>
      <c r="B525" s="256">
        <v>45297</v>
      </c>
      <c r="C525" s="257">
        <v>313.38327899999996</v>
      </c>
      <c r="D525" s="258">
        <v>227.4327626664992</v>
      </c>
      <c r="E525" s="257">
        <f t="shared" si="36"/>
        <v>227.4327626664992</v>
      </c>
      <c r="F525" s="263"/>
      <c r="G525" s="190" t="str">
        <f t="shared" si="33"/>
        <v/>
      </c>
      <c r="H525" s="259" t="str">
        <f t="shared" si="34"/>
        <v/>
      </c>
      <c r="I525" s="260"/>
    </row>
    <row r="526" spans="1:9">
      <c r="A526" s="255">
        <f t="shared" si="35"/>
        <v>524</v>
      </c>
      <c r="B526" s="256">
        <v>45298</v>
      </c>
      <c r="C526" s="257">
        <v>265.45494199999996</v>
      </c>
      <c r="D526" s="258">
        <v>227.4327626664992</v>
      </c>
      <c r="E526" s="257">
        <f t="shared" si="36"/>
        <v>227.4327626664992</v>
      </c>
      <c r="F526" s="263"/>
      <c r="G526" s="190" t="str">
        <f t="shared" si="33"/>
        <v/>
      </c>
      <c r="H526" s="259" t="str">
        <f t="shared" si="34"/>
        <v/>
      </c>
      <c r="I526" s="260"/>
    </row>
    <row r="527" spans="1:9">
      <c r="A527" s="255">
        <f t="shared" si="35"/>
        <v>525</v>
      </c>
      <c r="B527" s="256">
        <v>45299</v>
      </c>
      <c r="C527" s="257">
        <v>194.18865099999999</v>
      </c>
      <c r="D527" s="258">
        <v>227.4327626664992</v>
      </c>
      <c r="E527" s="257">
        <f t="shared" si="36"/>
        <v>194.18865099999999</v>
      </c>
      <c r="F527" s="263"/>
      <c r="G527" s="190" t="str">
        <f t="shared" si="33"/>
        <v/>
      </c>
      <c r="H527" s="259" t="str">
        <f t="shared" si="34"/>
        <v/>
      </c>
      <c r="I527" s="260"/>
    </row>
    <row r="528" spans="1:9">
      <c r="A528" s="255">
        <f t="shared" si="35"/>
        <v>526</v>
      </c>
      <c r="B528" s="256">
        <v>45300</v>
      </c>
      <c r="C528" s="257">
        <v>24.553052999999998</v>
      </c>
      <c r="D528" s="258">
        <v>227.4327626664992</v>
      </c>
      <c r="E528" s="257">
        <f t="shared" si="36"/>
        <v>24.553052999999998</v>
      </c>
      <c r="F528" s="263"/>
      <c r="G528" s="190" t="str">
        <f t="shared" si="33"/>
        <v/>
      </c>
      <c r="H528" s="259" t="str">
        <f t="shared" si="34"/>
        <v/>
      </c>
      <c r="I528" s="260"/>
    </row>
    <row r="529" spans="1:9">
      <c r="A529" s="255">
        <f t="shared" si="35"/>
        <v>527</v>
      </c>
      <c r="B529" s="256">
        <v>45301</v>
      </c>
      <c r="C529" s="257">
        <v>90.572484000000003</v>
      </c>
      <c r="D529" s="258">
        <v>227.4327626664992</v>
      </c>
      <c r="E529" s="257">
        <f t="shared" si="36"/>
        <v>90.572484000000003</v>
      </c>
      <c r="F529" s="263"/>
      <c r="G529" s="190" t="str">
        <f t="shared" si="33"/>
        <v/>
      </c>
      <c r="H529" s="259" t="str">
        <f t="shared" si="34"/>
        <v/>
      </c>
      <c r="I529" s="260"/>
    </row>
    <row r="530" spans="1:9">
      <c r="A530" s="255">
        <f t="shared" si="35"/>
        <v>528</v>
      </c>
      <c r="B530" s="256">
        <v>45302</v>
      </c>
      <c r="C530" s="257">
        <v>145.88266300000001</v>
      </c>
      <c r="D530" s="258">
        <v>227.4327626664992</v>
      </c>
      <c r="E530" s="257">
        <f t="shared" si="36"/>
        <v>145.88266300000001</v>
      </c>
      <c r="F530" s="263"/>
      <c r="G530" s="190" t="str">
        <f t="shared" si="33"/>
        <v/>
      </c>
      <c r="H530" s="259" t="str">
        <f t="shared" si="34"/>
        <v/>
      </c>
      <c r="I530" s="260"/>
    </row>
    <row r="531" spans="1:9">
      <c r="A531" s="255">
        <f t="shared" si="35"/>
        <v>529</v>
      </c>
      <c r="B531" s="256">
        <v>45303</v>
      </c>
      <c r="C531" s="257">
        <v>123.754503</v>
      </c>
      <c r="D531" s="258">
        <v>227.4327626664992</v>
      </c>
      <c r="E531" s="257">
        <f t="shared" si="36"/>
        <v>123.754503</v>
      </c>
      <c r="F531" s="263"/>
      <c r="G531" s="190" t="str">
        <f t="shared" si="33"/>
        <v/>
      </c>
      <c r="H531" s="259" t="str">
        <f t="shared" si="34"/>
        <v/>
      </c>
      <c r="I531" s="260"/>
    </row>
    <row r="532" spans="1:9">
      <c r="A532" s="255">
        <f t="shared" si="35"/>
        <v>530</v>
      </c>
      <c r="B532" s="256">
        <v>45304</v>
      </c>
      <c r="C532" s="257">
        <v>155.99460099999999</v>
      </c>
      <c r="D532" s="258">
        <v>227.4327626664992</v>
      </c>
      <c r="E532" s="257">
        <f t="shared" si="36"/>
        <v>155.99460099999999</v>
      </c>
      <c r="F532" s="263"/>
      <c r="G532" s="190" t="str">
        <f t="shared" si="33"/>
        <v/>
      </c>
      <c r="H532" s="259" t="str">
        <f t="shared" si="34"/>
        <v/>
      </c>
      <c r="I532" s="260"/>
    </row>
    <row r="533" spans="1:9">
      <c r="A533" s="255">
        <f t="shared" si="35"/>
        <v>531</v>
      </c>
      <c r="B533" s="256">
        <v>45305</v>
      </c>
      <c r="C533" s="257">
        <v>262.74895299999997</v>
      </c>
      <c r="D533" s="258">
        <v>227.4327626664992</v>
      </c>
      <c r="E533" s="257">
        <f t="shared" si="36"/>
        <v>227.4327626664992</v>
      </c>
      <c r="F533" s="263"/>
      <c r="G533" s="190" t="str">
        <f t="shared" si="33"/>
        <v/>
      </c>
      <c r="H533" s="259" t="str">
        <f t="shared" si="34"/>
        <v/>
      </c>
      <c r="I533" s="260"/>
    </row>
    <row r="534" spans="1:9">
      <c r="A534" s="255">
        <f t="shared" si="35"/>
        <v>532</v>
      </c>
      <c r="B534" s="256">
        <v>45306</v>
      </c>
      <c r="C534" s="257">
        <v>262.54821800000002</v>
      </c>
      <c r="D534" s="258">
        <v>227.4327626664992</v>
      </c>
      <c r="E534" s="257">
        <f t="shared" si="36"/>
        <v>227.4327626664992</v>
      </c>
      <c r="F534" s="263"/>
      <c r="G534" s="190" t="str">
        <f t="shared" si="33"/>
        <v>E</v>
      </c>
      <c r="H534" s="259" t="str">
        <f t="shared" si="34"/>
        <v>227,4</v>
      </c>
      <c r="I534" s="260"/>
    </row>
    <row r="535" spans="1:9">
      <c r="A535" s="255">
        <f t="shared" ref="A535:A598" si="37">+A534+1</f>
        <v>533</v>
      </c>
      <c r="B535" s="256">
        <v>45307</v>
      </c>
      <c r="C535" s="257">
        <v>314.51876600000003</v>
      </c>
      <c r="D535" s="258">
        <v>227.4327626664992</v>
      </c>
      <c r="E535" s="257">
        <f t="shared" ref="E535:E598" si="38">IF(C535&gt;D535,D535,C535)</f>
        <v>227.4327626664992</v>
      </c>
      <c r="F535" s="263"/>
      <c r="G535" s="190" t="str">
        <f t="shared" si="33"/>
        <v/>
      </c>
      <c r="H535" s="259" t="str">
        <f t="shared" si="34"/>
        <v/>
      </c>
      <c r="I535" s="260"/>
    </row>
    <row r="536" spans="1:9">
      <c r="A536" s="255">
        <f t="shared" si="37"/>
        <v>534</v>
      </c>
      <c r="B536" s="256">
        <v>45308</v>
      </c>
      <c r="C536" s="257">
        <v>415.95277400000003</v>
      </c>
      <c r="D536" s="258">
        <v>227.4327626664992</v>
      </c>
      <c r="E536" s="257">
        <f t="shared" si="38"/>
        <v>227.4327626664992</v>
      </c>
      <c r="F536" s="263"/>
      <c r="G536" s="190" t="str">
        <f t="shared" si="33"/>
        <v/>
      </c>
      <c r="H536" s="259" t="str">
        <f t="shared" si="34"/>
        <v/>
      </c>
      <c r="I536" s="260"/>
    </row>
    <row r="537" spans="1:9">
      <c r="A537" s="255">
        <f t="shared" si="37"/>
        <v>535</v>
      </c>
      <c r="B537" s="256">
        <v>45309</v>
      </c>
      <c r="C537" s="257">
        <v>316.25515999999999</v>
      </c>
      <c r="D537" s="258">
        <v>227.4327626664992</v>
      </c>
      <c r="E537" s="257">
        <f t="shared" si="38"/>
        <v>227.4327626664992</v>
      </c>
      <c r="F537" s="263"/>
      <c r="G537" s="190" t="str">
        <f t="shared" si="33"/>
        <v/>
      </c>
      <c r="H537" s="259" t="str">
        <f t="shared" si="34"/>
        <v/>
      </c>
      <c r="I537" s="260"/>
    </row>
    <row r="538" spans="1:9">
      <c r="A538" s="255">
        <f t="shared" si="37"/>
        <v>536</v>
      </c>
      <c r="B538" s="256">
        <v>45310</v>
      </c>
      <c r="C538" s="257">
        <v>284.46691100000004</v>
      </c>
      <c r="D538" s="258">
        <v>227.4327626664992</v>
      </c>
      <c r="E538" s="257">
        <f t="shared" si="38"/>
        <v>227.4327626664992</v>
      </c>
      <c r="F538" s="263"/>
      <c r="G538" s="190" t="str">
        <f t="shared" si="33"/>
        <v/>
      </c>
      <c r="H538" s="259" t="str">
        <f t="shared" si="34"/>
        <v/>
      </c>
      <c r="I538" s="260"/>
    </row>
    <row r="539" spans="1:9">
      <c r="A539" s="255">
        <f t="shared" si="37"/>
        <v>537</v>
      </c>
      <c r="B539" s="256">
        <v>45311</v>
      </c>
      <c r="C539" s="257">
        <v>128.54224099999999</v>
      </c>
      <c r="D539" s="258">
        <v>227.4327626664992</v>
      </c>
      <c r="E539" s="257">
        <f t="shared" si="38"/>
        <v>128.54224099999999</v>
      </c>
      <c r="F539" s="263"/>
      <c r="G539" s="190" t="str">
        <f t="shared" si="33"/>
        <v/>
      </c>
      <c r="H539" s="259" t="str">
        <f t="shared" si="34"/>
        <v/>
      </c>
      <c r="I539" s="260"/>
    </row>
    <row r="540" spans="1:9">
      <c r="A540" s="255">
        <f t="shared" si="37"/>
        <v>538</v>
      </c>
      <c r="B540" s="256">
        <v>45312</v>
      </c>
      <c r="C540" s="257">
        <v>122.77217300000001</v>
      </c>
      <c r="D540" s="258">
        <v>227.4327626664992</v>
      </c>
      <c r="E540" s="257">
        <f t="shared" si="38"/>
        <v>122.77217300000001</v>
      </c>
      <c r="F540" s="263"/>
      <c r="G540" s="190" t="str">
        <f t="shared" si="33"/>
        <v/>
      </c>
      <c r="H540" s="259" t="str">
        <f t="shared" si="34"/>
        <v/>
      </c>
      <c r="I540" s="260"/>
    </row>
    <row r="541" spans="1:9">
      <c r="A541" s="255">
        <f t="shared" si="37"/>
        <v>539</v>
      </c>
      <c r="B541" s="256">
        <v>45313</v>
      </c>
      <c r="C541" s="257">
        <v>208.53592399999999</v>
      </c>
      <c r="D541" s="258">
        <v>227.4327626664992</v>
      </c>
      <c r="E541" s="257">
        <f t="shared" si="38"/>
        <v>208.53592399999999</v>
      </c>
      <c r="F541" s="263"/>
      <c r="G541" s="190" t="str">
        <f t="shared" si="33"/>
        <v/>
      </c>
      <c r="H541" s="259" t="str">
        <f t="shared" si="34"/>
        <v/>
      </c>
      <c r="I541" s="260"/>
    </row>
    <row r="542" spans="1:9">
      <c r="A542" s="255">
        <f t="shared" si="37"/>
        <v>540</v>
      </c>
      <c r="B542" s="256">
        <v>45314</v>
      </c>
      <c r="C542" s="257">
        <v>127.144463</v>
      </c>
      <c r="D542" s="258">
        <v>227.4327626664992</v>
      </c>
      <c r="E542" s="257">
        <f t="shared" si="38"/>
        <v>127.144463</v>
      </c>
      <c r="F542" s="263"/>
      <c r="G542" s="190" t="str">
        <f t="shared" si="33"/>
        <v/>
      </c>
      <c r="H542" s="259" t="str">
        <f t="shared" si="34"/>
        <v/>
      </c>
      <c r="I542" s="260"/>
    </row>
    <row r="543" spans="1:9">
      <c r="A543" s="255">
        <f t="shared" si="37"/>
        <v>541</v>
      </c>
      <c r="B543" s="256">
        <v>45315</v>
      </c>
      <c r="C543" s="257">
        <v>82.287725000000009</v>
      </c>
      <c r="D543" s="258">
        <v>227.4327626664992</v>
      </c>
      <c r="E543" s="257">
        <f t="shared" si="38"/>
        <v>82.287725000000009</v>
      </c>
      <c r="F543" s="263"/>
      <c r="G543" s="190" t="str">
        <f t="shared" si="33"/>
        <v/>
      </c>
      <c r="H543" s="259" t="str">
        <f t="shared" si="34"/>
        <v/>
      </c>
      <c r="I543" s="260"/>
    </row>
    <row r="544" spans="1:9">
      <c r="A544" s="255">
        <f t="shared" si="37"/>
        <v>542</v>
      </c>
      <c r="B544" s="256">
        <v>45316</v>
      </c>
      <c r="C544" s="257">
        <v>80.76840700000001</v>
      </c>
      <c r="D544" s="258">
        <v>227.4327626664992</v>
      </c>
      <c r="E544" s="257">
        <f t="shared" si="38"/>
        <v>80.76840700000001</v>
      </c>
      <c r="F544" s="263"/>
      <c r="G544" s="190" t="str">
        <f t="shared" si="33"/>
        <v/>
      </c>
      <c r="H544" s="259" t="str">
        <f t="shared" si="34"/>
        <v/>
      </c>
      <c r="I544" s="260"/>
    </row>
    <row r="545" spans="1:9">
      <c r="A545" s="255">
        <f t="shared" si="37"/>
        <v>543</v>
      </c>
      <c r="B545" s="256">
        <v>45317</v>
      </c>
      <c r="C545" s="257">
        <v>44.211828999999994</v>
      </c>
      <c r="D545" s="258">
        <v>227.4327626664992</v>
      </c>
      <c r="E545" s="257">
        <f t="shared" si="38"/>
        <v>44.211828999999994</v>
      </c>
      <c r="F545" s="263"/>
      <c r="G545" s="190" t="str">
        <f t="shared" si="33"/>
        <v/>
      </c>
      <c r="H545" s="259" t="str">
        <f t="shared" si="34"/>
        <v/>
      </c>
      <c r="I545" s="260"/>
    </row>
    <row r="546" spans="1:9">
      <c r="A546" s="255">
        <f t="shared" si="37"/>
        <v>544</v>
      </c>
      <c r="B546" s="256">
        <v>45318</v>
      </c>
      <c r="C546" s="257">
        <v>85.886418999999989</v>
      </c>
      <c r="D546" s="258">
        <v>227.4327626664992</v>
      </c>
      <c r="E546" s="257">
        <f t="shared" si="38"/>
        <v>85.886418999999989</v>
      </c>
      <c r="F546" s="263"/>
      <c r="G546" s="190" t="str">
        <f t="shared" si="33"/>
        <v/>
      </c>
      <c r="H546" s="259" t="str">
        <f t="shared" si="34"/>
        <v/>
      </c>
      <c r="I546" s="260"/>
    </row>
    <row r="547" spans="1:9">
      <c r="A547" s="255">
        <f t="shared" si="37"/>
        <v>545</v>
      </c>
      <c r="B547" s="256">
        <v>45319</v>
      </c>
      <c r="C547" s="257">
        <v>162.70020399999999</v>
      </c>
      <c r="D547" s="258">
        <v>227.4327626664992</v>
      </c>
      <c r="E547" s="257">
        <f t="shared" si="38"/>
        <v>162.70020399999999</v>
      </c>
      <c r="F547" s="263"/>
      <c r="G547" s="190" t="str">
        <f t="shared" si="33"/>
        <v/>
      </c>
      <c r="H547" s="259" t="str">
        <f t="shared" si="34"/>
        <v/>
      </c>
      <c r="I547" s="260"/>
    </row>
    <row r="548" spans="1:9">
      <c r="A548" s="255">
        <f t="shared" si="37"/>
        <v>546</v>
      </c>
      <c r="B548" s="256">
        <v>45320</v>
      </c>
      <c r="C548" s="257">
        <v>137.18755299999998</v>
      </c>
      <c r="D548" s="258">
        <v>227.4327626664992</v>
      </c>
      <c r="E548" s="257">
        <f t="shared" si="38"/>
        <v>137.18755299999998</v>
      </c>
      <c r="F548" s="263"/>
      <c r="G548" s="190" t="str">
        <f t="shared" si="33"/>
        <v/>
      </c>
      <c r="H548" s="259" t="str">
        <f t="shared" si="34"/>
        <v/>
      </c>
      <c r="I548" s="260"/>
    </row>
    <row r="549" spans="1:9">
      <c r="A549" s="255">
        <f t="shared" si="37"/>
        <v>547</v>
      </c>
      <c r="B549" s="256">
        <v>45321</v>
      </c>
      <c r="C549" s="257">
        <v>64.785629999999998</v>
      </c>
      <c r="D549" s="258">
        <v>227.4327626664992</v>
      </c>
      <c r="E549" s="257">
        <f t="shared" si="38"/>
        <v>64.785629999999998</v>
      </c>
      <c r="F549" s="263"/>
      <c r="G549" s="190" t="str">
        <f t="shared" si="33"/>
        <v/>
      </c>
      <c r="H549" s="259" t="str">
        <f t="shared" si="34"/>
        <v/>
      </c>
      <c r="I549" s="260"/>
    </row>
    <row r="550" spans="1:9">
      <c r="A550" s="255">
        <f t="shared" si="37"/>
        <v>548</v>
      </c>
      <c r="B550" s="256">
        <v>45322</v>
      </c>
      <c r="C550" s="257">
        <v>66.997489000000002</v>
      </c>
      <c r="D550" s="258">
        <v>227.4327626664992</v>
      </c>
      <c r="E550" s="257">
        <f t="shared" si="38"/>
        <v>66.997489000000002</v>
      </c>
      <c r="F550" s="263"/>
      <c r="G550" s="190" t="str">
        <f t="shared" si="33"/>
        <v/>
      </c>
      <c r="H550" s="259" t="str">
        <f t="shared" si="34"/>
        <v/>
      </c>
      <c r="I550" s="260"/>
    </row>
    <row r="551" spans="1:9">
      <c r="A551" s="255">
        <f t="shared" si="37"/>
        <v>549</v>
      </c>
      <c r="B551" s="256">
        <v>45323</v>
      </c>
      <c r="C551" s="257">
        <v>159.58383000000001</v>
      </c>
      <c r="D551" s="258">
        <v>217.55122635897521</v>
      </c>
      <c r="E551" s="257">
        <f t="shared" si="38"/>
        <v>159.58383000000001</v>
      </c>
      <c r="F551" s="260"/>
      <c r="G551" s="190" t="str">
        <f t="shared" si="33"/>
        <v/>
      </c>
      <c r="H551" s="259" t="str">
        <f t="shared" si="34"/>
        <v/>
      </c>
      <c r="I551" s="260"/>
    </row>
    <row r="552" spans="1:9">
      <c r="A552" s="255">
        <f t="shared" si="37"/>
        <v>550</v>
      </c>
      <c r="B552" s="256">
        <v>45324</v>
      </c>
      <c r="C552" s="257">
        <v>203.43413699999999</v>
      </c>
      <c r="D552" s="258">
        <v>217.55122635897521</v>
      </c>
      <c r="E552" s="257">
        <f t="shared" si="38"/>
        <v>203.43413699999999</v>
      </c>
      <c r="F552" s="263"/>
      <c r="G552" s="190" t="str">
        <f t="shared" si="33"/>
        <v/>
      </c>
      <c r="H552" s="259" t="str">
        <f t="shared" si="34"/>
        <v/>
      </c>
      <c r="I552" s="260"/>
    </row>
    <row r="553" spans="1:9">
      <c r="A553" s="255">
        <f t="shared" si="37"/>
        <v>551</v>
      </c>
      <c r="B553" s="256">
        <v>45325</v>
      </c>
      <c r="C553" s="257">
        <v>75.150475999999998</v>
      </c>
      <c r="D553" s="258">
        <v>217.55122635897521</v>
      </c>
      <c r="E553" s="257">
        <f t="shared" si="38"/>
        <v>75.150475999999998</v>
      </c>
      <c r="F553" s="263"/>
      <c r="G553" s="190" t="str">
        <f t="shared" si="33"/>
        <v/>
      </c>
      <c r="H553" s="259" t="str">
        <f t="shared" si="34"/>
        <v/>
      </c>
      <c r="I553" s="260"/>
    </row>
    <row r="554" spans="1:9">
      <c r="A554" s="255">
        <f t="shared" si="37"/>
        <v>552</v>
      </c>
      <c r="B554" s="256">
        <v>45326</v>
      </c>
      <c r="C554" s="257">
        <v>28.473765</v>
      </c>
      <c r="D554" s="258">
        <v>217.55122635897521</v>
      </c>
      <c r="E554" s="257">
        <f t="shared" si="38"/>
        <v>28.473765</v>
      </c>
      <c r="F554" s="263"/>
      <c r="G554" s="190" t="str">
        <f t="shared" si="33"/>
        <v/>
      </c>
      <c r="H554" s="259" t="str">
        <f t="shared" si="34"/>
        <v/>
      </c>
      <c r="I554" s="260"/>
    </row>
    <row r="555" spans="1:9">
      <c r="A555" s="255">
        <f t="shared" si="37"/>
        <v>553</v>
      </c>
      <c r="B555" s="256">
        <v>45327</v>
      </c>
      <c r="C555" s="257">
        <v>16.483723999999999</v>
      </c>
      <c r="D555" s="258">
        <v>217.55122635897521</v>
      </c>
      <c r="E555" s="257">
        <f t="shared" si="38"/>
        <v>16.483723999999999</v>
      </c>
      <c r="F555" s="263"/>
      <c r="G555" s="190" t="str">
        <f t="shared" si="33"/>
        <v/>
      </c>
      <c r="H555" s="259" t="str">
        <f t="shared" si="34"/>
        <v/>
      </c>
      <c r="I555" s="260"/>
    </row>
    <row r="556" spans="1:9">
      <c r="A556" s="255">
        <f t="shared" si="37"/>
        <v>554</v>
      </c>
      <c r="B556" s="256">
        <v>45328</v>
      </c>
      <c r="C556" s="257">
        <v>110.199319</v>
      </c>
      <c r="D556" s="258">
        <v>217.55122635897521</v>
      </c>
      <c r="E556" s="257">
        <f t="shared" si="38"/>
        <v>110.199319</v>
      </c>
      <c r="F556" s="263"/>
      <c r="G556" s="190" t="str">
        <f t="shared" si="33"/>
        <v/>
      </c>
      <c r="H556" s="259" t="str">
        <f t="shared" si="34"/>
        <v/>
      </c>
      <c r="I556" s="260"/>
    </row>
    <row r="557" spans="1:9">
      <c r="A557" s="255">
        <f t="shared" si="37"/>
        <v>555</v>
      </c>
      <c r="B557" s="256">
        <v>45329</v>
      </c>
      <c r="C557" s="257">
        <v>287.64758</v>
      </c>
      <c r="D557" s="258">
        <v>217.55122635897521</v>
      </c>
      <c r="E557" s="257">
        <f t="shared" si="38"/>
        <v>217.55122635897521</v>
      </c>
      <c r="F557" s="263"/>
      <c r="G557" s="190" t="str">
        <f t="shared" si="33"/>
        <v/>
      </c>
      <c r="H557" s="259" t="str">
        <f t="shared" si="34"/>
        <v/>
      </c>
      <c r="I557" s="260"/>
    </row>
    <row r="558" spans="1:9">
      <c r="A558" s="255">
        <f t="shared" si="37"/>
        <v>556</v>
      </c>
      <c r="B558" s="256">
        <v>45330</v>
      </c>
      <c r="C558" s="257">
        <v>329.99508100000003</v>
      </c>
      <c r="D558" s="258">
        <v>217.55122635897521</v>
      </c>
      <c r="E558" s="257">
        <f t="shared" si="38"/>
        <v>217.55122635897521</v>
      </c>
      <c r="F558" s="263"/>
      <c r="G558" s="190" t="str">
        <f t="shared" si="33"/>
        <v/>
      </c>
      <c r="H558" s="259" t="str">
        <f t="shared" si="34"/>
        <v/>
      </c>
      <c r="I558" s="260"/>
    </row>
    <row r="559" spans="1:9">
      <c r="A559" s="255">
        <f t="shared" si="37"/>
        <v>557</v>
      </c>
      <c r="B559" s="256">
        <v>45331</v>
      </c>
      <c r="C559" s="257">
        <v>322.87652500000002</v>
      </c>
      <c r="D559" s="258">
        <v>217.55122635897521</v>
      </c>
      <c r="E559" s="257">
        <f t="shared" si="38"/>
        <v>217.55122635897521</v>
      </c>
      <c r="F559" s="263"/>
      <c r="G559" s="190" t="str">
        <f t="shared" si="33"/>
        <v/>
      </c>
      <c r="H559" s="259" t="str">
        <f t="shared" si="34"/>
        <v/>
      </c>
      <c r="I559" s="260"/>
    </row>
    <row r="560" spans="1:9">
      <c r="A560" s="255">
        <f t="shared" si="37"/>
        <v>558</v>
      </c>
      <c r="B560" s="256">
        <v>45332</v>
      </c>
      <c r="C560" s="257">
        <v>395.688986</v>
      </c>
      <c r="D560" s="258">
        <v>217.55122635897521</v>
      </c>
      <c r="E560" s="257">
        <f t="shared" si="38"/>
        <v>217.55122635897521</v>
      </c>
      <c r="F560" s="263"/>
      <c r="G560" s="190" t="str">
        <f t="shared" si="33"/>
        <v/>
      </c>
      <c r="H560" s="259" t="str">
        <f t="shared" si="34"/>
        <v/>
      </c>
      <c r="I560" s="260"/>
    </row>
    <row r="561" spans="1:9">
      <c r="A561" s="255">
        <f t="shared" si="37"/>
        <v>559</v>
      </c>
      <c r="B561" s="256">
        <v>45333</v>
      </c>
      <c r="C561" s="257">
        <v>309.37221199999999</v>
      </c>
      <c r="D561" s="258">
        <v>217.55122635897521</v>
      </c>
      <c r="E561" s="257">
        <f t="shared" si="38"/>
        <v>217.55122635897521</v>
      </c>
      <c r="F561" s="263"/>
      <c r="G561" s="190" t="str">
        <f t="shared" si="33"/>
        <v/>
      </c>
      <c r="H561" s="259" t="str">
        <f t="shared" si="34"/>
        <v/>
      </c>
      <c r="I561" s="260"/>
    </row>
    <row r="562" spans="1:9">
      <c r="A562" s="255">
        <f t="shared" si="37"/>
        <v>560</v>
      </c>
      <c r="B562" s="256">
        <v>45334</v>
      </c>
      <c r="C562" s="257">
        <v>326.75279</v>
      </c>
      <c r="D562" s="258">
        <v>217.55122635897521</v>
      </c>
      <c r="E562" s="257">
        <f t="shared" si="38"/>
        <v>217.55122635897521</v>
      </c>
      <c r="F562" s="263"/>
      <c r="G562" s="190" t="str">
        <f t="shared" si="33"/>
        <v/>
      </c>
      <c r="H562" s="259" t="str">
        <f t="shared" si="34"/>
        <v/>
      </c>
      <c r="I562" s="260"/>
    </row>
    <row r="563" spans="1:9">
      <c r="A563" s="255">
        <f t="shared" si="37"/>
        <v>561</v>
      </c>
      <c r="B563" s="256">
        <v>45335</v>
      </c>
      <c r="C563" s="257">
        <v>168.36830499999999</v>
      </c>
      <c r="D563" s="258">
        <v>217.55122635897521</v>
      </c>
      <c r="E563" s="257">
        <f t="shared" si="38"/>
        <v>168.36830499999999</v>
      </c>
      <c r="F563" s="263"/>
      <c r="G563" s="190" t="str">
        <f t="shared" si="33"/>
        <v/>
      </c>
      <c r="H563" s="259" t="str">
        <f t="shared" si="34"/>
        <v/>
      </c>
      <c r="I563" s="260"/>
    </row>
    <row r="564" spans="1:9">
      <c r="A564" s="255">
        <f t="shared" si="37"/>
        <v>562</v>
      </c>
      <c r="B564" s="256">
        <v>45336</v>
      </c>
      <c r="C564" s="257">
        <v>158.504411</v>
      </c>
      <c r="D564" s="258">
        <v>217.55122635897521</v>
      </c>
      <c r="E564" s="257">
        <f t="shared" si="38"/>
        <v>158.504411</v>
      </c>
      <c r="F564" s="263"/>
      <c r="G564" s="190" t="str">
        <f t="shared" si="33"/>
        <v/>
      </c>
      <c r="H564" s="259" t="str">
        <f t="shared" si="34"/>
        <v/>
      </c>
      <c r="I564" s="260"/>
    </row>
    <row r="565" spans="1:9">
      <c r="A565" s="255">
        <f t="shared" si="37"/>
        <v>563</v>
      </c>
      <c r="B565" s="256">
        <v>45337</v>
      </c>
      <c r="C565" s="257">
        <v>248.21681599999999</v>
      </c>
      <c r="D565" s="258">
        <v>217.55122635897521</v>
      </c>
      <c r="E565" s="257">
        <f t="shared" si="38"/>
        <v>217.55122635897521</v>
      </c>
      <c r="F565" s="263"/>
      <c r="G565" s="190" t="str">
        <f t="shared" si="33"/>
        <v>F</v>
      </c>
      <c r="H565" s="259" t="str">
        <f t="shared" si="34"/>
        <v>217,6</v>
      </c>
      <c r="I565" s="260"/>
    </row>
    <row r="566" spans="1:9">
      <c r="A566" s="255">
        <f t="shared" si="37"/>
        <v>564</v>
      </c>
      <c r="B566" s="256">
        <v>45338</v>
      </c>
      <c r="C566" s="257">
        <v>235.14922300000001</v>
      </c>
      <c r="D566" s="258">
        <v>217.55122635897521</v>
      </c>
      <c r="E566" s="257">
        <f t="shared" si="38"/>
        <v>217.55122635897521</v>
      </c>
      <c r="F566" s="263"/>
      <c r="G566" s="190" t="str">
        <f t="shared" si="33"/>
        <v/>
      </c>
      <c r="H566" s="259" t="str">
        <f t="shared" si="34"/>
        <v/>
      </c>
      <c r="I566" s="260"/>
    </row>
    <row r="567" spans="1:9">
      <c r="A567" s="255">
        <f t="shared" si="37"/>
        <v>565</v>
      </c>
      <c r="B567" s="256">
        <v>45339</v>
      </c>
      <c r="C567" s="257">
        <v>145.90532099999999</v>
      </c>
      <c r="D567" s="258">
        <v>217.55122635897521</v>
      </c>
      <c r="E567" s="257">
        <f t="shared" si="38"/>
        <v>145.90532099999999</v>
      </c>
      <c r="F567" s="263"/>
      <c r="G567" s="190" t="str">
        <f t="shared" si="33"/>
        <v/>
      </c>
      <c r="H567" s="259" t="str">
        <f t="shared" si="34"/>
        <v/>
      </c>
      <c r="I567" s="260"/>
    </row>
    <row r="568" spans="1:9">
      <c r="A568" s="255">
        <f t="shared" si="37"/>
        <v>566</v>
      </c>
      <c r="B568" s="256">
        <v>45340</v>
      </c>
      <c r="C568" s="257">
        <v>95.067850000000007</v>
      </c>
      <c r="D568" s="258">
        <v>217.55122635897521</v>
      </c>
      <c r="E568" s="257">
        <f t="shared" si="38"/>
        <v>95.067850000000007</v>
      </c>
      <c r="F568" s="263"/>
      <c r="G568" s="190" t="str">
        <f t="shared" si="33"/>
        <v/>
      </c>
      <c r="H568" s="259" t="str">
        <f t="shared" si="34"/>
        <v/>
      </c>
      <c r="I568" s="260"/>
    </row>
    <row r="569" spans="1:9">
      <c r="A569" s="255">
        <f t="shared" si="37"/>
        <v>567</v>
      </c>
      <c r="B569" s="256">
        <v>45341</v>
      </c>
      <c r="C569" s="257">
        <v>220.32495399999999</v>
      </c>
      <c r="D569" s="258">
        <v>217.55122635897521</v>
      </c>
      <c r="E569" s="257">
        <f t="shared" si="38"/>
        <v>217.55122635897521</v>
      </c>
      <c r="F569" s="263"/>
      <c r="G569" s="190" t="str">
        <f t="shared" si="33"/>
        <v/>
      </c>
      <c r="H569" s="259" t="str">
        <f t="shared" si="34"/>
        <v/>
      </c>
      <c r="I569" s="260"/>
    </row>
    <row r="570" spans="1:9">
      <c r="A570" s="255">
        <f t="shared" si="37"/>
        <v>568</v>
      </c>
      <c r="B570" s="256">
        <v>45342</v>
      </c>
      <c r="C570" s="257">
        <v>147.90499</v>
      </c>
      <c r="D570" s="258">
        <v>217.55122635897521</v>
      </c>
      <c r="E570" s="257">
        <f t="shared" si="38"/>
        <v>147.90499</v>
      </c>
      <c r="F570" s="263"/>
      <c r="G570" s="190" t="str">
        <f t="shared" si="33"/>
        <v/>
      </c>
      <c r="H570" s="259" t="str">
        <f t="shared" si="34"/>
        <v/>
      </c>
      <c r="I570" s="260"/>
    </row>
    <row r="571" spans="1:9">
      <c r="A571" s="255">
        <f t="shared" si="37"/>
        <v>569</v>
      </c>
      <c r="B571" s="256">
        <v>45343</v>
      </c>
      <c r="C571" s="257">
        <v>141.75578400000001</v>
      </c>
      <c r="D571" s="258">
        <v>217.55122635897521</v>
      </c>
      <c r="E571" s="257">
        <f t="shared" si="38"/>
        <v>141.75578400000001</v>
      </c>
      <c r="F571" s="263"/>
      <c r="G571" s="190" t="str">
        <f t="shared" si="33"/>
        <v/>
      </c>
      <c r="H571" s="259" t="str">
        <f t="shared" si="34"/>
        <v/>
      </c>
      <c r="I571" s="260"/>
    </row>
    <row r="572" spans="1:9">
      <c r="A572" s="255">
        <f t="shared" si="37"/>
        <v>570</v>
      </c>
      <c r="B572" s="256">
        <v>45344</v>
      </c>
      <c r="C572" s="257">
        <v>375.78179399999999</v>
      </c>
      <c r="D572" s="258">
        <v>217.55122635897521</v>
      </c>
      <c r="E572" s="257">
        <f t="shared" si="38"/>
        <v>217.55122635897521</v>
      </c>
      <c r="F572" s="263"/>
      <c r="G572" s="190" t="str">
        <f t="shared" si="33"/>
        <v/>
      </c>
      <c r="H572" s="259" t="str">
        <f t="shared" si="34"/>
        <v/>
      </c>
      <c r="I572" s="260"/>
    </row>
    <row r="573" spans="1:9">
      <c r="A573" s="255">
        <f t="shared" si="37"/>
        <v>571</v>
      </c>
      <c r="B573" s="256">
        <v>45345</v>
      </c>
      <c r="C573" s="257">
        <v>391.50620600000002</v>
      </c>
      <c r="D573" s="258">
        <v>217.55122635897521</v>
      </c>
      <c r="E573" s="257">
        <f t="shared" si="38"/>
        <v>217.55122635897521</v>
      </c>
      <c r="F573" s="263"/>
      <c r="G573" s="190" t="str">
        <f t="shared" si="33"/>
        <v/>
      </c>
      <c r="H573" s="259" t="str">
        <f t="shared" si="34"/>
        <v/>
      </c>
      <c r="I573" s="260"/>
    </row>
    <row r="574" spans="1:9">
      <c r="A574" s="255">
        <f t="shared" si="37"/>
        <v>572</v>
      </c>
      <c r="B574" s="256">
        <v>45346</v>
      </c>
      <c r="C574" s="257">
        <v>348.54845599999999</v>
      </c>
      <c r="D574" s="258">
        <v>217.55122635897521</v>
      </c>
      <c r="E574" s="257">
        <f t="shared" si="38"/>
        <v>217.55122635897521</v>
      </c>
      <c r="F574" s="263"/>
      <c r="G574" s="190" t="str">
        <f t="shared" si="33"/>
        <v/>
      </c>
      <c r="H574" s="259" t="str">
        <f t="shared" si="34"/>
        <v/>
      </c>
      <c r="I574" s="260"/>
    </row>
    <row r="575" spans="1:9">
      <c r="A575" s="255">
        <f t="shared" si="37"/>
        <v>573</v>
      </c>
      <c r="B575" s="256">
        <v>45347</v>
      </c>
      <c r="C575" s="257">
        <v>358.93510600000002</v>
      </c>
      <c r="D575" s="258">
        <v>217.55122635897521</v>
      </c>
      <c r="E575" s="257">
        <f t="shared" si="38"/>
        <v>217.55122635897521</v>
      </c>
      <c r="F575" s="263"/>
      <c r="G575" s="190" t="str">
        <f t="shared" si="33"/>
        <v/>
      </c>
      <c r="H575" s="259" t="str">
        <f t="shared" si="34"/>
        <v/>
      </c>
      <c r="I575" s="260"/>
    </row>
    <row r="576" spans="1:9">
      <c r="A576" s="255">
        <f t="shared" si="37"/>
        <v>574</v>
      </c>
      <c r="B576" s="256">
        <v>45348</v>
      </c>
      <c r="C576" s="257">
        <v>369.59101699999997</v>
      </c>
      <c r="D576" s="258">
        <v>217.55122635897521</v>
      </c>
      <c r="E576" s="257">
        <f t="shared" si="38"/>
        <v>217.55122635897521</v>
      </c>
      <c r="F576" s="263"/>
      <c r="G576" s="190" t="str">
        <f t="shared" si="33"/>
        <v/>
      </c>
      <c r="H576" s="259" t="str">
        <f t="shared" si="34"/>
        <v/>
      </c>
      <c r="I576" s="260"/>
    </row>
    <row r="577" spans="1:9">
      <c r="A577" s="255">
        <f t="shared" si="37"/>
        <v>575</v>
      </c>
      <c r="B577" s="256">
        <v>45349</v>
      </c>
      <c r="C577" s="257">
        <v>341.23719699999998</v>
      </c>
      <c r="D577" s="258">
        <v>217.55122635897521</v>
      </c>
      <c r="E577" s="257">
        <f t="shared" si="38"/>
        <v>217.55122635897521</v>
      </c>
      <c r="F577" s="263"/>
      <c r="G577" s="190" t="str">
        <f t="shared" si="33"/>
        <v/>
      </c>
      <c r="H577" s="259" t="str">
        <f t="shared" si="34"/>
        <v/>
      </c>
      <c r="I577" s="260"/>
    </row>
    <row r="578" spans="1:9">
      <c r="A578" s="255">
        <f t="shared" si="37"/>
        <v>576</v>
      </c>
      <c r="B578" s="256">
        <v>45350</v>
      </c>
      <c r="C578" s="257">
        <v>273.71678000000003</v>
      </c>
      <c r="D578" s="258">
        <v>217.55122635897521</v>
      </c>
      <c r="E578" s="257">
        <f t="shared" si="38"/>
        <v>217.55122635897521</v>
      </c>
      <c r="F578" s="263"/>
      <c r="G578" s="190" t="str">
        <f t="shared" si="33"/>
        <v/>
      </c>
      <c r="H578" s="259" t="str">
        <f t="shared" si="34"/>
        <v/>
      </c>
      <c r="I578" s="260"/>
    </row>
    <row r="579" spans="1:9">
      <c r="A579" s="255">
        <f t="shared" si="37"/>
        <v>577</v>
      </c>
      <c r="B579" s="256">
        <v>45351</v>
      </c>
      <c r="C579" s="257">
        <v>282.71898800000002</v>
      </c>
      <c r="D579" s="258">
        <v>217.55122635897521</v>
      </c>
      <c r="E579" s="257">
        <f t="shared" si="38"/>
        <v>217.55122635897521</v>
      </c>
      <c r="F579" s="263"/>
      <c r="G579" s="190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9" t="str">
        <f t="shared" ref="H579:H642" si="40">IF(DAY($B579)=15,TEXT(D579,"#,0"),"")</f>
        <v/>
      </c>
      <c r="I579" s="260"/>
    </row>
    <row r="580" spans="1:9">
      <c r="A580" s="255">
        <f t="shared" si="37"/>
        <v>578</v>
      </c>
      <c r="B580" s="256">
        <v>45352</v>
      </c>
      <c r="C580" s="257">
        <v>302.77651000000003</v>
      </c>
      <c r="D580" s="258">
        <v>223.57689431066655</v>
      </c>
      <c r="E580" s="257">
        <f t="shared" si="38"/>
        <v>223.57689431066655</v>
      </c>
      <c r="F580" s="263"/>
      <c r="G580" s="190" t="str">
        <f t="shared" si="39"/>
        <v/>
      </c>
      <c r="H580" s="259" t="str">
        <f t="shared" si="40"/>
        <v/>
      </c>
      <c r="I580" s="260"/>
    </row>
    <row r="581" spans="1:9">
      <c r="A581" s="255">
        <f t="shared" si="37"/>
        <v>579</v>
      </c>
      <c r="B581" s="256">
        <v>45353</v>
      </c>
      <c r="C581" s="257">
        <v>308.63374599999997</v>
      </c>
      <c r="D581" s="258">
        <v>223.57689431066655</v>
      </c>
      <c r="E581" s="257">
        <f t="shared" si="38"/>
        <v>223.57689431066655</v>
      </c>
      <c r="F581" s="260"/>
      <c r="G581" s="190" t="str">
        <f t="shared" si="39"/>
        <v/>
      </c>
      <c r="H581" s="259" t="str">
        <f t="shared" si="40"/>
        <v/>
      </c>
      <c r="I581" s="260"/>
    </row>
    <row r="582" spans="1:9">
      <c r="A582" s="255">
        <f t="shared" si="37"/>
        <v>580</v>
      </c>
      <c r="B582" s="256">
        <v>45354</v>
      </c>
      <c r="C582" s="257">
        <v>275.03990899999997</v>
      </c>
      <c r="D582" s="258">
        <v>223.57689431066655</v>
      </c>
      <c r="E582" s="257">
        <f t="shared" si="38"/>
        <v>223.57689431066655</v>
      </c>
      <c r="F582" s="263"/>
      <c r="G582" s="190" t="str">
        <f t="shared" si="39"/>
        <v/>
      </c>
      <c r="H582" s="259" t="str">
        <f t="shared" si="40"/>
        <v/>
      </c>
      <c r="I582" s="260"/>
    </row>
    <row r="583" spans="1:9">
      <c r="A583" s="255">
        <f t="shared" si="37"/>
        <v>581</v>
      </c>
      <c r="B583" s="256">
        <v>45355</v>
      </c>
      <c r="C583" s="257">
        <v>304.70835799999998</v>
      </c>
      <c r="D583" s="258">
        <v>223.57689431066655</v>
      </c>
      <c r="E583" s="257">
        <f t="shared" si="38"/>
        <v>223.57689431066655</v>
      </c>
      <c r="F583" s="263"/>
      <c r="G583" s="190" t="str">
        <f t="shared" si="39"/>
        <v/>
      </c>
      <c r="H583" s="259" t="str">
        <f t="shared" si="40"/>
        <v/>
      </c>
      <c r="I583" s="260"/>
    </row>
    <row r="584" spans="1:9">
      <c r="A584" s="255">
        <f t="shared" si="37"/>
        <v>582</v>
      </c>
      <c r="B584" s="256">
        <v>45356</v>
      </c>
      <c r="C584" s="257">
        <v>142.66250500000001</v>
      </c>
      <c r="D584" s="258">
        <v>223.57689431066655</v>
      </c>
      <c r="E584" s="257">
        <f t="shared" si="38"/>
        <v>142.66250500000001</v>
      </c>
      <c r="F584" s="263"/>
      <c r="G584" s="190" t="str">
        <f t="shared" si="39"/>
        <v/>
      </c>
      <c r="H584" s="259" t="str">
        <f t="shared" si="40"/>
        <v/>
      </c>
      <c r="I584" s="260"/>
    </row>
    <row r="585" spans="1:9">
      <c r="A585" s="255">
        <f t="shared" si="37"/>
        <v>583</v>
      </c>
      <c r="B585" s="256">
        <v>45357</v>
      </c>
      <c r="C585" s="257">
        <v>74.078975</v>
      </c>
      <c r="D585" s="258">
        <v>223.57689431066655</v>
      </c>
      <c r="E585" s="257">
        <f t="shared" si="38"/>
        <v>74.078975</v>
      </c>
      <c r="F585" s="263"/>
      <c r="G585" s="190" t="str">
        <f t="shared" si="39"/>
        <v/>
      </c>
      <c r="H585" s="259" t="str">
        <f t="shared" si="40"/>
        <v/>
      </c>
      <c r="I585" s="260"/>
    </row>
    <row r="586" spans="1:9">
      <c r="A586" s="255">
        <f t="shared" si="37"/>
        <v>584</v>
      </c>
      <c r="B586" s="256">
        <v>45358</v>
      </c>
      <c r="C586" s="257">
        <v>288.883917</v>
      </c>
      <c r="D586" s="258">
        <v>223.57689431066655</v>
      </c>
      <c r="E586" s="257">
        <f t="shared" si="38"/>
        <v>223.57689431066655</v>
      </c>
      <c r="F586" s="263"/>
      <c r="G586" s="190" t="str">
        <f t="shared" si="39"/>
        <v/>
      </c>
      <c r="H586" s="259" t="str">
        <f t="shared" si="40"/>
        <v/>
      </c>
      <c r="I586" s="260"/>
    </row>
    <row r="587" spans="1:9">
      <c r="A587" s="255">
        <f t="shared" si="37"/>
        <v>585</v>
      </c>
      <c r="B587" s="256">
        <v>45359</v>
      </c>
      <c r="C587" s="257">
        <v>300.01671700000003</v>
      </c>
      <c r="D587" s="258">
        <v>223.57689431066655</v>
      </c>
      <c r="E587" s="257">
        <f t="shared" si="38"/>
        <v>223.57689431066655</v>
      </c>
      <c r="F587" s="263"/>
      <c r="G587" s="190" t="str">
        <f t="shared" si="39"/>
        <v/>
      </c>
      <c r="H587" s="259" t="str">
        <f t="shared" si="40"/>
        <v/>
      </c>
      <c r="I587" s="260"/>
    </row>
    <row r="588" spans="1:9">
      <c r="A588" s="255">
        <f t="shared" si="37"/>
        <v>586</v>
      </c>
      <c r="B588" s="256">
        <v>45360</v>
      </c>
      <c r="C588" s="257">
        <v>291.30543699999998</v>
      </c>
      <c r="D588" s="258">
        <v>223.57689431066655</v>
      </c>
      <c r="E588" s="257">
        <f t="shared" si="38"/>
        <v>223.57689431066655</v>
      </c>
      <c r="F588" s="263"/>
      <c r="G588" s="190" t="str">
        <f t="shared" si="39"/>
        <v/>
      </c>
      <c r="H588" s="259" t="str">
        <f t="shared" si="40"/>
        <v/>
      </c>
      <c r="I588" s="260"/>
    </row>
    <row r="589" spans="1:9">
      <c r="A589" s="255">
        <f t="shared" si="37"/>
        <v>587</v>
      </c>
      <c r="B589" s="256">
        <v>45361</v>
      </c>
      <c r="C589" s="257">
        <v>247.47479100000001</v>
      </c>
      <c r="D589" s="258">
        <v>223.57689431066655</v>
      </c>
      <c r="E589" s="257">
        <f t="shared" si="38"/>
        <v>223.57689431066655</v>
      </c>
      <c r="F589" s="263"/>
      <c r="G589" s="190" t="str">
        <f t="shared" si="39"/>
        <v/>
      </c>
      <c r="H589" s="259" t="str">
        <f t="shared" si="40"/>
        <v/>
      </c>
      <c r="I589" s="260"/>
    </row>
    <row r="590" spans="1:9">
      <c r="A590" s="255">
        <f t="shared" si="37"/>
        <v>588</v>
      </c>
      <c r="B590" s="256">
        <v>45362</v>
      </c>
      <c r="C590" s="257">
        <v>232.844573</v>
      </c>
      <c r="D590" s="258">
        <v>223.57689431066655</v>
      </c>
      <c r="E590" s="257">
        <f t="shared" si="38"/>
        <v>223.57689431066655</v>
      </c>
      <c r="F590" s="263"/>
      <c r="G590" s="190" t="str">
        <f t="shared" si="39"/>
        <v/>
      </c>
      <c r="H590" s="259" t="str">
        <f t="shared" si="40"/>
        <v/>
      </c>
      <c r="I590" s="260"/>
    </row>
    <row r="591" spans="1:9">
      <c r="A591" s="255">
        <f t="shared" si="37"/>
        <v>589</v>
      </c>
      <c r="B591" s="256">
        <v>45363</v>
      </c>
      <c r="C591" s="257">
        <v>92.908514000000011</v>
      </c>
      <c r="D591" s="258">
        <v>223.57689431066655</v>
      </c>
      <c r="E591" s="257">
        <f t="shared" si="38"/>
        <v>92.908514000000011</v>
      </c>
      <c r="F591" s="263"/>
      <c r="G591" s="190" t="str">
        <f t="shared" si="39"/>
        <v/>
      </c>
      <c r="H591" s="259" t="str">
        <f t="shared" si="40"/>
        <v/>
      </c>
      <c r="I591" s="260"/>
    </row>
    <row r="592" spans="1:9">
      <c r="A592" s="255">
        <f t="shared" si="37"/>
        <v>590</v>
      </c>
      <c r="B592" s="256">
        <v>45364</v>
      </c>
      <c r="C592" s="257">
        <v>77.373851000000002</v>
      </c>
      <c r="D592" s="258">
        <v>223.57689431066655</v>
      </c>
      <c r="E592" s="257">
        <f t="shared" si="38"/>
        <v>77.373851000000002</v>
      </c>
      <c r="F592" s="263"/>
      <c r="G592" s="190" t="str">
        <f t="shared" si="39"/>
        <v/>
      </c>
      <c r="H592" s="259" t="str">
        <f t="shared" si="40"/>
        <v/>
      </c>
      <c r="I592" s="260"/>
    </row>
    <row r="593" spans="1:9">
      <c r="A593" s="255">
        <f t="shared" si="37"/>
        <v>591</v>
      </c>
      <c r="B593" s="256">
        <v>45365</v>
      </c>
      <c r="C593" s="257">
        <v>156.11373900000001</v>
      </c>
      <c r="D593" s="258">
        <v>223.57689431066655</v>
      </c>
      <c r="E593" s="257">
        <f t="shared" si="38"/>
        <v>156.11373900000001</v>
      </c>
      <c r="F593" s="263"/>
      <c r="G593" s="190" t="str">
        <f t="shared" si="39"/>
        <v/>
      </c>
      <c r="H593" s="259" t="str">
        <f t="shared" si="40"/>
        <v/>
      </c>
      <c r="I593" s="260"/>
    </row>
    <row r="594" spans="1:9">
      <c r="A594" s="255">
        <f t="shared" si="37"/>
        <v>592</v>
      </c>
      <c r="B594" s="256">
        <v>45366</v>
      </c>
      <c r="C594" s="257">
        <v>124.17894399999999</v>
      </c>
      <c r="D594" s="258">
        <v>223.57689431066655</v>
      </c>
      <c r="E594" s="257">
        <f t="shared" si="38"/>
        <v>124.17894399999999</v>
      </c>
      <c r="F594" s="263"/>
      <c r="G594" s="190" t="str">
        <f t="shared" si="39"/>
        <v>M</v>
      </c>
      <c r="H594" s="259" t="str">
        <f t="shared" si="40"/>
        <v>223,6</v>
      </c>
      <c r="I594" s="260"/>
    </row>
    <row r="595" spans="1:9">
      <c r="A595" s="255">
        <f t="shared" si="37"/>
        <v>593</v>
      </c>
      <c r="B595" s="256">
        <v>45367</v>
      </c>
      <c r="C595" s="257">
        <v>94.424626000000004</v>
      </c>
      <c r="D595" s="258">
        <v>223.57689431066655</v>
      </c>
      <c r="E595" s="257">
        <f t="shared" si="38"/>
        <v>94.424626000000004</v>
      </c>
      <c r="F595" s="263"/>
      <c r="G595" s="190" t="str">
        <f t="shared" si="39"/>
        <v/>
      </c>
      <c r="H595" s="259" t="str">
        <f t="shared" si="40"/>
        <v/>
      </c>
      <c r="I595" s="260"/>
    </row>
    <row r="596" spans="1:9">
      <c r="A596" s="255">
        <f t="shared" si="37"/>
        <v>594</v>
      </c>
      <c r="B596" s="256">
        <v>45368</v>
      </c>
      <c r="C596" s="257">
        <v>83.422194000000005</v>
      </c>
      <c r="D596" s="258">
        <v>223.57689431066655</v>
      </c>
      <c r="E596" s="257">
        <f t="shared" si="38"/>
        <v>83.422194000000005</v>
      </c>
      <c r="F596" s="263"/>
      <c r="G596" s="190" t="str">
        <f t="shared" si="39"/>
        <v/>
      </c>
      <c r="H596" s="259" t="str">
        <f t="shared" si="40"/>
        <v/>
      </c>
      <c r="I596" s="260"/>
    </row>
    <row r="597" spans="1:9">
      <c r="A597" s="255">
        <f t="shared" si="37"/>
        <v>595</v>
      </c>
      <c r="B597" s="256">
        <v>45369</v>
      </c>
      <c r="C597" s="257">
        <v>35.761130999999992</v>
      </c>
      <c r="D597" s="258">
        <v>223.57689431066655</v>
      </c>
      <c r="E597" s="257">
        <f t="shared" si="38"/>
        <v>35.761130999999992</v>
      </c>
      <c r="F597" s="263"/>
      <c r="G597" s="190" t="str">
        <f t="shared" si="39"/>
        <v/>
      </c>
      <c r="H597" s="259" t="str">
        <f t="shared" si="40"/>
        <v/>
      </c>
      <c r="I597" s="260"/>
    </row>
    <row r="598" spans="1:9">
      <c r="A598" s="255">
        <f t="shared" si="37"/>
        <v>596</v>
      </c>
      <c r="B598" s="256">
        <v>45370</v>
      </c>
      <c r="C598" s="257">
        <v>42.875420999999996</v>
      </c>
      <c r="D598" s="258">
        <v>223.57689431066655</v>
      </c>
      <c r="E598" s="257">
        <f t="shared" si="38"/>
        <v>42.875420999999996</v>
      </c>
      <c r="F598" s="263"/>
      <c r="G598" s="190" t="str">
        <f t="shared" si="39"/>
        <v/>
      </c>
      <c r="H598" s="259" t="str">
        <f t="shared" si="40"/>
        <v/>
      </c>
      <c r="I598" s="260"/>
    </row>
    <row r="599" spans="1:9">
      <c r="A599" s="255">
        <f t="shared" ref="A599:A662" si="41">+A598+1</f>
        <v>597</v>
      </c>
      <c r="B599" s="256">
        <v>45371</v>
      </c>
      <c r="C599" s="257">
        <v>129.87863400000001</v>
      </c>
      <c r="D599" s="258">
        <v>223.57689431066655</v>
      </c>
      <c r="E599" s="257">
        <f t="shared" ref="E599:E662" si="42">IF(C599&gt;D599,D599,C599)</f>
        <v>129.87863400000001</v>
      </c>
      <c r="F599" s="263"/>
      <c r="G599" s="190" t="str">
        <f t="shared" si="39"/>
        <v/>
      </c>
      <c r="H599" s="259" t="str">
        <f t="shared" si="40"/>
        <v/>
      </c>
      <c r="I599" s="260"/>
    </row>
    <row r="600" spans="1:9">
      <c r="A600" s="255">
        <f t="shared" si="41"/>
        <v>598</v>
      </c>
      <c r="B600" s="256">
        <v>45372</v>
      </c>
      <c r="C600" s="257">
        <v>188.33633200000003</v>
      </c>
      <c r="D600" s="258">
        <v>223.57689431066655</v>
      </c>
      <c r="E600" s="257">
        <f t="shared" si="42"/>
        <v>188.33633200000003</v>
      </c>
      <c r="F600" s="263"/>
      <c r="G600" s="190" t="str">
        <f t="shared" si="39"/>
        <v/>
      </c>
      <c r="H600" s="259" t="str">
        <f t="shared" si="40"/>
        <v/>
      </c>
      <c r="I600" s="260"/>
    </row>
    <row r="601" spans="1:9">
      <c r="A601" s="255">
        <f t="shared" si="41"/>
        <v>599</v>
      </c>
      <c r="B601" s="256">
        <v>45373</v>
      </c>
      <c r="C601" s="257">
        <v>134.00849400000001</v>
      </c>
      <c r="D601" s="258">
        <v>223.57689431066655</v>
      </c>
      <c r="E601" s="257">
        <f t="shared" si="42"/>
        <v>134.00849400000001</v>
      </c>
      <c r="F601" s="263"/>
      <c r="G601" s="190" t="str">
        <f t="shared" si="39"/>
        <v/>
      </c>
      <c r="H601" s="259" t="str">
        <f t="shared" si="40"/>
        <v/>
      </c>
      <c r="I601" s="260"/>
    </row>
    <row r="602" spans="1:9">
      <c r="A602" s="255">
        <f t="shared" si="41"/>
        <v>600</v>
      </c>
      <c r="B602" s="256">
        <v>45374</v>
      </c>
      <c r="C602" s="257">
        <v>252.91837900000002</v>
      </c>
      <c r="D602" s="258">
        <v>223.57689431066655</v>
      </c>
      <c r="E602" s="257">
        <f t="shared" si="42"/>
        <v>223.57689431066655</v>
      </c>
      <c r="F602" s="263"/>
      <c r="G602" s="190" t="str">
        <f t="shared" si="39"/>
        <v/>
      </c>
      <c r="H602" s="259" t="str">
        <f t="shared" si="40"/>
        <v/>
      </c>
      <c r="I602" s="260"/>
    </row>
    <row r="603" spans="1:9">
      <c r="A603" s="255">
        <f t="shared" si="41"/>
        <v>601</v>
      </c>
      <c r="B603" s="256">
        <v>45375</v>
      </c>
      <c r="C603" s="257">
        <v>192.43302099999997</v>
      </c>
      <c r="D603" s="258">
        <v>223.57689431066655</v>
      </c>
      <c r="E603" s="257">
        <f t="shared" si="42"/>
        <v>192.43302099999997</v>
      </c>
      <c r="F603" s="263"/>
      <c r="G603" s="190" t="str">
        <f t="shared" si="39"/>
        <v/>
      </c>
      <c r="H603" s="259" t="str">
        <f t="shared" si="40"/>
        <v/>
      </c>
      <c r="I603" s="260"/>
    </row>
    <row r="604" spans="1:9">
      <c r="A604" s="255">
        <f t="shared" si="41"/>
        <v>602</v>
      </c>
      <c r="B604" s="256">
        <v>45376</v>
      </c>
      <c r="C604" s="257">
        <v>196.87147099999999</v>
      </c>
      <c r="D604" s="258">
        <v>223.57689431066655</v>
      </c>
      <c r="E604" s="257">
        <f t="shared" si="42"/>
        <v>196.87147099999999</v>
      </c>
      <c r="F604" s="263"/>
      <c r="G604" s="190" t="str">
        <f t="shared" si="39"/>
        <v/>
      </c>
      <c r="H604" s="259" t="str">
        <f t="shared" si="40"/>
        <v/>
      </c>
      <c r="I604" s="260"/>
    </row>
    <row r="605" spans="1:9">
      <c r="A605" s="255">
        <f t="shared" si="41"/>
        <v>603</v>
      </c>
      <c r="B605" s="256">
        <v>45377</v>
      </c>
      <c r="C605" s="257">
        <v>260.28123999999997</v>
      </c>
      <c r="D605" s="258">
        <v>223.57689431066655</v>
      </c>
      <c r="E605" s="257">
        <f t="shared" si="42"/>
        <v>223.57689431066655</v>
      </c>
      <c r="F605" s="263"/>
      <c r="G605" s="190" t="str">
        <f t="shared" si="39"/>
        <v/>
      </c>
      <c r="H605" s="259" t="str">
        <f t="shared" si="40"/>
        <v/>
      </c>
      <c r="I605" s="260"/>
    </row>
    <row r="606" spans="1:9">
      <c r="A606" s="255">
        <f t="shared" si="41"/>
        <v>604</v>
      </c>
      <c r="B606" s="256">
        <v>45378</v>
      </c>
      <c r="C606" s="257">
        <v>332.93730099999999</v>
      </c>
      <c r="D606" s="258">
        <v>223.57689431066655</v>
      </c>
      <c r="E606" s="257">
        <f t="shared" si="42"/>
        <v>223.57689431066655</v>
      </c>
      <c r="F606" s="263"/>
      <c r="G606" s="190" t="str">
        <f t="shared" si="39"/>
        <v/>
      </c>
      <c r="H606" s="259" t="str">
        <f t="shared" si="40"/>
        <v/>
      </c>
      <c r="I606" s="260"/>
    </row>
    <row r="607" spans="1:9">
      <c r="A607" s="255">
        <f t="shared" si="41"/>
        <v>605</v>
      </c>
      <c r="B607" s="256">
        <v>45379</v>
      </c>
      <c r="C607" s="257">
        <v>293.166292</v>
      </c>
      <c r="D607" s="258">
        <v>223.57689431066655</v>
      </c>
      <c r="E607" s="257">
        <f t="shared" si="42"/>
        <v>223.57689431066655</v>
      </c>
      <c r="F607" s="263"/>
      <c r="G607" s="190" t="str">
        <f t="shared" si="39"/>
        <v/>
      </c>
      <c r="H607" s="259" t="str">
        <f t="shared" si="40"/>
        <v/>
      </c>
      <c r="I607" s="260"/>
    </row>
    <row r="608" spans="1:9">
      <c r="A608" s="255">
        <f t="shared" si="41"/>
        <v>606</v>
      </c>
      <c r="B608" s="256">
        <v>45380</v>
      </c>
      <c r="C608" s="257">
        <v>208.229457</v>
      </c>
      <c r="D608" s="258">
        <v>223.57689431066655</v>
      </c>
      <c r="E608" s="257">
        <f t="shared" si="42"/>
        <v>208.229457</v>
      </c>
      <c r="F608" s="263"/>
      <c r="G608" s="190" t="str">
        <f t="shared" si="39"/>
        <v/>
      </c>
      <c r="H608" s="259" t="str">
        <f t="shared" si="40"/>
        <v/>
      </c>
      <c r="I608" s="260"/>
    </row>
    <row r="609" spans="1:9">
      <c r="A609" s="255">
        <f t="shared" si="41"/>
        <v>607</v>
      </c>
      <c r="B609" s="256">
        <v>45381</v>
      </c>
      <c r="C609" s="257">
        <v>185.79813300000001</v>
      </c>
      <c r="D609" s="258">
        <v>223.57689431066655</v>
      </c>
      <c r="E609" s="257">
        <f t="shared" si="42"/>
        <v>185.79813300000001</v>
      </c>
      <c r="F609" s="263"/>
      <c r="G609" s="190" t="str">
        <f t="shared" si="39"/>
        <v/>
      </c>
      <c r="H609" s="259" t="str">
        <f t="shared" si="40"/>
        <v/>
      </c>
      <c r="I609" s="260"/>
    </row>
    <row r="610" spans="1:9">
      <c r="A610" s="255">
        <f t="shared" si="41"/>
        <v>608</v>
      </c>
      <c r="B610" s="256">
        <v>45382</v>
      </c>
      <c r="C610" s="257">
        <v>226.966905</v>
      </c>
      <c r="D610" s="258">
        <v>223.57689431066655</v>
      </c>
      <c r="E610" s="257">
        <f t="shared" si="42"/>
        <v>223.57689431066655</v>
      </c>
      <c r="F610" s="263"/>
      <c r="G610" s="190" t="str">
        <f t="shared" si="39"/>
        <v/>
      </c>
      <c r="H610" s="259" t="str">
        <f t="shared" si="40"/>
        <v/>
      </c>
      <c r="I610" s="260"/>
    </row>
    <row r="611" spans="1:9">
      <c r="A611" s="255">
        <f t="shared" si="41"/>
        <v>609</v>
      </c>
      <c r="B611" s="256">
        <v>45383</v>
      </c>
      <c r="C611" s="257">
        <v>223.32809900000001</v>
      </c>
      <c r="D611" s="258">
        <v>177.7610943709592</v>
      </c>
      <c r="E611" s="257">
        <f t="shared" si="42"/>
        <v>177.7610943709592</v>
      </c>
      <c r="F611" s="263"/>
      <c r="G611" s="190" t="str">
        <f t="shared" si="39"/>
        <v/>
      </c>
      <c r="H611" s="259" t="str">
        <f t="shared" si="40"/>
        <v/>
      </c>
      <c r="I611" s="260"/>
    </row>
    <row r="612" spans="1:9">
      <c r="A612" s="255">
        <f t="shared" si="41"/>
        <v>610</v>
      </c>
      <c r="B612" s="256">
        <v>45384</v>
      </c>
      <c r="C612" s="257">
        <v>203.478658</v>
      </c>
      <c r="D612" s="258">
        <v>177.7610943709592</v>
      </c>
      <c r="E612" s="257">
        <f t="shared" si="42"/>
        <v>177.7610943709592</v>
      </c>
      <c r="F612" s="260"/>
      <c r="G612" s="190" t="str">
        <f t="shared" si="39"/>
        <v/>
      </c>
      <c r="H612" s="259" t="str">
        <f t="shared" si="40"/>
        <v/>
      </c>
      <c r="I612" s="260"/>
    </row>
    <row r="613" spans="1:9">
      <c r="A613" s="255">
        <f t="shared" si="41"/>
        <v>611</v>
      </c>
      <c r="B613" s="256">
        <v>45385</v>
      </c>
      <c r="C613" s="257">
        <v>182.48603299999999</v>
      </c>
      <c r="D613" s="258">
        <v>177.7610943709592</v>
      </c>
      <c r="E613" s="257">
        <f t="shared" si="42"/>
        <v>177.7610943709592</v>
      </c>
      <c r="F613" s="263"/>
      <c r="G613" s="190" t="str">
        <f t="shared" si="39"/>
        <v/>
      </c>
      <c r="H613" s="259" t="str">
        <f t="shared" si="40"/>
        <v/>
      </c>
      <c r="I613" s="260"/>
    </row>
    <row r="614" spans="1:9">
      <c r="A614" s="255">
        <f t="shared" si="41"/>
        <v>612</v>
      </c>
      <c r="B614" s="256">
        <v>45386</v>
      </c>
      <c r="C614" s="257">
        <v>136.489722</v>
      </c>
      <c r="D614" s="258">
        <v>177.7610943709592</v>
      </c>
      <c r="E614" s="257">
        <f t="shared" si="42"/>
        <v>136.489722</v>
      </c>
      <c r="F614" s="263"/>
      <c r="G614" s="190" t="str">
        <f t="shared" si="39"/>
        <v/>
      </c>
      <c r="H614" s="259" t="str">
        <f t="shared" si="40"/>
        <v/>
      </c>
      <c r="I614" s="260"/>
    </row>
    <row r="615" spans="1:9">
      <c r="A615" s="255">
        <f t="shared" si="41"/>
        <v>613</v>
      </c>
      <c r="B615" s="256">
        <v>45387</v>
      </c>
      <c r="C615" s="257">
        <v>190.380123</v>
      </c>
      <c r="D615" s="258">
        <v>177.7610943709592</v>
      </c>
      <c r="E615" s="257">
        <f t="shared" si="42"/>
        <v>177.7610943709592</v>
      </c>
      <c r="F615" s="263"/>
      <c r="G615" s="190" t="str">
        <f t="shared" si="39"/>
        <v/>
      </c>
      <c r="H615" s="259" t="str">
        <f t="shared" si="40"/>
        <v/>
      </c>
      <c r="I615" s="260"/>
    </row>
    <row r="616" spans="1:9">
      <c r="A616" s="255">
        <f t="shared" si="41"/>
        <v>614</v>
      </c>
      <c r="B616" s="256">
        <v>45388</v>
      </c>
      <c r="C616" s="257">
        <v>184.79813000000001</v>
      </c>
      <c r="D616" s="258">
        <v>177.7610943709592</v>
      </c>
      <c r="E616" s="257">
        <f t="shared" si="42"/>
        <v>177.7610943709592</v>
      </c>
      <c r="F616" s="263"/>
      <c r="G616" s="190" t="str">
        <f t="shared" si="39"/>
        <v/>
      </c>
      <c r="H616" s="259" t="str">
        <f t="shared" si="40"/>
        <v/>
      </c>
      <c r="I616" s="260"/>
    </row>
    <row r="617" spans="1:9">
      <c r="A617" s="255">
        <f t="shared" si="41"/>
        <v>615</v>
      </c>
      <c r="B617" s="256">
        <v>45389</v>
      </c>
      <c r="C617" s="257">
        <v>88.30158999999999</v>
      </c>
      <c r="D617" s="258">
        <v>177.7610943709592</v>
      </c>
      <c r="E617" s="257">
        <f t="shared" si="42"/>
        <v>88.30158999999999</v>
      </c>
      <c r="F617" s="263"/>
      <c r="G617" s="190" t="str">
        <f t="shared" si="39"/>
        <v/>
      </c>
      <c r="H617" s="259" t="str">
        <f t="shared" si="40"/>
        <v/>
      </c>
      <c r="I617" s="260"/>
    </row>
    <row r="618" spans="1:9">
      <c r="A618" s="255">
        <f t="shared" si="41"/>
        <v>616</v>
      </c>
      <c r="B618" s="256">
        <v>45390</v>
      </c>
      <c r="C618" s="257">
        <v>197.19226200000003</v>
      </c>
      <c r="D618" s="258">
        <v>177.7610943709592</v>
      </c>
      <c r="E618" s="257">
        <f t="shared" si="42"/>
        <v>177.7610943709592</v>
      </c>
      <c r="F618" s="263"/>
      <c r="G618" s="190" t="str">
        <f t="shared" si="39"/>
        <v/>
      </c>
      <c r="H618" s="259" t="str">
        <f t="shared" si="40"/>
        <v/>
      </c>
      <c r="I618" s="260"/>
    </row>
    <row r="619" spans="1:9">
      <c r="A619" s="255">
        <f t="shared" si="41"/>
        <v>617</v>
      </c>
      <c r="B619" s="256">
        <v>45391</v>
      </c>
      <c r="C619" s="257">
        <v>155.13679999999999</v>
      </c>
      <c r="D619" s="258">
        <v>177.7610943709592</v>
      </c>
      <c r="E619" s="257">
        <f t="shared" si="42"/>
        <v>155.13679999999999</v>
      </c>
      <c r="F619" s="263"/>
      <c r="G619" s="190" t="str">
        <f t="shared" si="39"/>
        <v/>
      </c>
      <c r="H619" s="259" t="str">
        <f t="shared" si="40"/>
        <v/>
      </c>
      <c r="I619" s="260"/>
    </row>
    <row r="620" spans="1:9">
      <c r="A620" s="255">
        <f t="shared" si="41"/>
        <v>618</v>
      </c>
      <c r="B620" s="256">
        <v>45392</v>
      </c>
      <c r="C620" s="257">
        <v>144.32066599999999</v>
      </c>
      <c r="D620" s="258">
        <v>177.7610943709592</v>
      </c>
      <c r="E620" s="257">
        <f t="shared" si="42"/>
        <v>144.32066599999999</v>
      </c>
      <c r="F620" s="263"/>
      <c r="G620" s="190" t="str">
        <f t="shared" si="39"/>
        <v/>
      </c>
      <c r="H620" s="259" t="str">
        <f t="shared" si="40"/>
        <v/>
      </c>
      <c r="I620" s="260"/>
    </row>
    <row r="621" spans="1:9">
      <c r="A621" s="255">
        <f t="shared" si="41"/>
        <v>619</v>
      </c>
      <c r="B621" s="256">
        <v>45393</v>
      </c>
      <c r="C621" s="257">
        <v>134.63527399999998</v>
      </c>
      <c r="D621" s="258">
        <v>177.7610943709592</v>
      </c>
      <c r="E621" s="257">
        <f t="shared" si="42"/>
        <v>134.63527399999998</v>
      </c>
      <c r="F621" s="263"/>
      <c r="G621" s="190" t="str">
        <f t="shared" si="39"/>
        <v/>
      </c>
      <c r="H621" s="259" t="str">
        <f t="shared" si="40"/>
        <v/>
      </c>
      <c r="I621" s="260"/>
    </row>
    <row r="622" spans="1:9">
      <c r="A622" s="255">
        <f t="shared" si="41"/>
        <v>620</v>
      </c>
      <c r="B622" s="256">
        <v>45394</v>
      </c>
      <c r="C622" s="257">
        <v>57.228693</v>
      </c>
      <c r="D622" s="258">
        <v>177.7610943709592</v>
      </c>
      <c r="E622" s="257">
        <f t="shared" si="42"/>
        <v>57.228693</v>
      </c>
      <c r="F622" s="263"/>
      <c r="G622" s="190" t="str">
        <f t="shared" si="39"/>
        <v/>
      </c>
      <c r="H622" s="259" t="str">
        <f t="shared" si="40"/>
        <v/>
      </c>
      <c r="I622" s="260"/>
    </row>
    <row r="623" spans="1:9">
      <c r="A623" s="255">
        <f t="shared" si="41"/>
        <v>621</v>
      </c>
      <c r="B623" s="256">
        <v>45395</v>
      </c>
      <c r="C623" s="257">
        <v>42.257489</v>
      </c>
      <c r="D623" s="258">
        <v>177.7610943709592</v>
      </c>
      <c r="E623" s="257">
        <f t="shared" si="42"/>
        <v>42.257489</v>
      </c>
      <c r="F623" s="263"/>
      <c r="G623" s="190" t="str">
        <f t="shared" si="39"/>
        <v/>
      </c>
      <c r="H623" s="259" t="str">
        <f t="shared" si="40"/>
        <v/>
      </c>
      <c r="I623" s="260"/>
    </row>
    <row r="624" spans="1:9">
      <c r="A624" s="255">
        <f t="shared" si="41"/>
        <v>622</v>
      </c>
      <c r="B624" s="256">
        <v>45396</v>
      </c>
      <c r="C624" s="257">
        <v>46.413936999999997</v>
      </c>
      <c r="D624" s="258">
        <v>177.7610943709592</v>
      </c>
      <c r="E624" s="257">
        <f t="shared" si="42"/>
        <v>46.413936999999997</v>
      </c>
      <c r="F624" s="263"/>
      <c r="G624" s="190" t="str">
        <f t="shared" si="39"/>
        <v/>
      </c>
      <c r="H624" s="259" t="str">
        <f t="shared" si="40"/>
        <v/>
      </c>
      <c r="I624" s="260"/>
    </row>
    <row r="625" spans="1:9">
      <c r="A625" s="255">
        <f t="shared" si="41"/>
        <v>623</v>
      </c>
      <c r="B625" s="256">
        <v>45397</v>
      </c>
      <c r="C625" s="257">
        <v>141.127872</v>
      </c>
      <c r="D625" s="258">
        <v>177.7610943709592</v>
      </c>
      <c r="E625" s="257">
        <f t="shared" si="42"/>
        <v>141.127872</v>
      </c>
      <c r="F625" s="263"/>
      <c r="G625" s="190" t="str">
        <f t="shared" si="39"/>
        <v>A</v>
      </c>
      <c r="H625" s="259" t="str">
        <f t="shared" si="40"/>
        <v>177,8</v>
      </c>
      <c r="I625" s="260"/>
    </row>
    <row r="626" spans="1:9">
      <c r="A626" s="255">
        <f t="shared" si="41"/>
        <v>624</v>
      </c>
      <c r="B626" s="256">
        <v>45398</v>
      </c>
      <c r="C626" s="257">
        <v>197.059414</v>
      </c>
      <c r="D626" s="258">
        <v>177.7610943709592</v>
      </c>
      <c r="E626" s="257">
        <f t="shared" si="42"/>
        <v>177.7610943709592</v>
      </c>
      <c r="F626" s="263"/>
      <c r="G626" s="190" t="str">
        <f t="shared" si="39"/>
        <v/>
      </c>
      <c r="H626" s="259" t="str">
        <f t="shared" si="40"/>
        <v/>
      </c>
      <c r="I626" s="260"/>
    </row>
    <row r="627" spans="1:9">
      <c r="A627" s="255">
        <f t="shared" si="41"/>
        <v>625</v>
      </c>
      <c r="B627" s="256">
        <v>45399</v>
      </c>
      <c r="C627" s="257">
        <v>210.67538999999999</v>
      </c>
      <c r="D627" s="258">
        <v>177.7610943709592</v>
      </c>
      <c r="E627" s="257">
        <f t="shared" si="42"/>
        <v>177.7610943709592</v>
      </c>
      <c r="F627" s="263"/>
      <c r="G627" s="190" t="str">
        <f t="shared" si="39"/>
        <v/>
      </c>
      <c r="H627" s="259" t="str">
        <f t="shared" si="40"/>
        <v/>
      </c>
      <c r="I627" s="260"/>
    </row>
    <row r="628" spans="1:9">
      <c r="A628" s="255">
        <f t="shared" si="41"/>
        <v>626</v>
      </c>
      <c r="B628" s="256">
        <v>45400</v>
      </c>
      <c r="C628" s="257">
        <v>222.14454699999999</v>
      </c>
      <c r="D628" s="258">
        <v>177.7610943709592</v>
      </c>
      <c r="E628" s="257">
        <f t="shared" si="42"/>
        <v>177.7610943709592</v>
      </c>
      <c r="F628" s="263"/>
      <c r="G628" s="190" t="str">
        <f t="shared" si="39"/>
        <v/>
      </c>
      <c r="H628" s="259" t="str">
        <f t="shared" si="40"/>
        <v/>
      </c>
      <c r="I628" s="260"/>
    </row>
    <row r="629" spans="1:9">
      <c r="A629" s="255">
        <f t="shared" si="41"/>
        <v>627</v>
      </c>
      <c r="B629" s="256">
        <v>45401</v>
      </c>
      <c r="C629" s="257">
        <v>131.68601899999999</v>
      </c>
      <c r="D629" s="258">
        <v>177.7610943709592</v>
      </c>
      <c r="E629" s="257">
        <f t="shared" si="42"/>
        <v>131.68601899999999</v>
      </c>
      <c r="F629" s="263"/>
      <c r="G629" s="190" t="str">
        <f t="shared" si="39"/>
        <v/>
      </c>
      <c r="H629" s="259" t="str">
        <f t="shared" si="40"/>
        <v/>
      </c>
      <c r="I629" s="260"/>
    </row>
    <row r="630" spans="1:9">
      <c r="A630" s="255">
        <f t="shared" si="41"/>
        <v>628</v>
      </c>
      <c r="B630" s="256">
        <v>45402</v>
      </c>
      <c r="C630" s="257">
        <v>186.05794100000003</v>
      </c>
      <c r="D630" s="258">
        <v>177.7610943709592</v>
      </c>
      <c r="E630" s="257">
        <f t="shared" si="42"/>
        <v>177.7610943709592</v>
      </c>
      <c r="F630" s="263"/>
      <c r="G630" s="190" t="str">
        <f t="shared" si="39"/>
        <v/>
      </c>
      <c r="H630" s="259" t="str">
        <f t="shared" si="40"/>
        <v/>
      </c>
      <c r="I630" s="260"/>
    </row>
    <row r="631" spans="1:9">
      <c r="A631" s="255">
        <f t="shared" si="41"/>
        <v>629</v>
      </c>
      <c r="B631" s="256">
        <v>45403</v>
      </c>
      <c r="C631" s="257">
        <v>185.71691099999998</v>
      </c>
      <c r="D631" s="258">
        <v>177.7610943709592</v>
      </c>
      <c r="E631" s="257">
        <f t="shared" si="42"/>
        <v>177.7610943709592</v>
      </c>
      <c r="F631" s="263"/>
      <c r="G631" s="190" t="str">
        <f t="shared" si="39"/>
        <v/>
      </c>
      <c r="H631" s="259" t="str">
        <f t="shared" si="40"/>
        <v/>
      </c>
      <c r="I631" s="260"/>
    </row>
    <row r="632" spans="1:9">
      <c r="A632" s="255">
        <f t="shared" si="41"/>
        <v>630</v>
      </c>
      <c r="B632" s="256">
        <v>45404</v>
      </c>
      <c r="C632" s="257">
        <v>253.226035</v>
      </c>
      <c r="D632" s="258">
        <v>177.7610943709592</v>
      </c>
      <c r="E632" s="257">
        <f t="shared" si="42"/>
        <v>177.7610943709592</v>
      </c>
      <c r="F632" s="263"/>
      <c r="G632" s="190" t="str">
        <f t="shared" si="39"/>
        <v/>
      </c>
      <c r="H632" s="259" t="str">
        <f t="shared" si="40"/>
        <v/>
      </c>
      <c r="I632" s="260"/>
    </row>
    <row r="633" spans="1:9">
      <c r="A633" s="255">
        <f t="shared" si="41"/>
        <v>631</v>
      </c>
      <c r="B633" s="256">
        <v>45405</v>
      </c>
      <c r="C633" s="257">
        <v>233.470373</v>
      </c>
      <c r="D633" s="258">
        <v>177.7610943709592</v>
      </c>
      <c r="E633" s="257">
        <f t="shared" si="42"/>
        <v>177.7610943709592</v>
      </c>
      <c r="F633" s="263"/>
      <c r="G633" s="190" t="str">
        <f t="shared" si="39"/>
        <v/>
      </c>
      <c r="H633" s="259" t="str">
        <f t="shared" si="40"/>
        <v/>
      </c>
      <c r="I633" s="260"/>
    </row>
    <row r="634" spans="1:9">
      <c r="A634" s="255">
        <f t="shared" si="41"/>
        <v>632</v>
      </c>
      <c r="B634" s="256">
        <v>45406</v>
      </c>
      <c r="C634" s="257">
        <v>198.31463399999998</v>
      </c>
      <c r="D634" s="258">
        <v>177.7610943709592</v>
      </c>
      <c r="E634" s="257">
        <f t="shared" si="42"/>
        <v>177.7610943709592</v>
      </c>
      <c r="F634" s="263"/>
      <c r="G634" s="190" t="str">
        <f t="shared" si="39"/>
        <v/>
      </c>
      <c r="H634" s="259" t="str">
        <f t="shared" si="40"/>
        <v/>
      </c>
      <c r="I634" s="260"/>
    </row>
    <row r="635" spans="1:9">
      <c r="A635" s="255">
        <f t="shared" si="41"/>
        <v>633</v>
      </c>
      <c r="B635" s="256">
        <v>45407</v>
      </c>
      <c r="C635" s="257">
        <v>97.904728000000006</v>
      </c>
      <c r="D635" s="258">
        <v>177.7610943709592</v>
      </c>
      <c r="E635" s="257">
        <f t="shared" si="42"/>
        <v>97.904728000000006</v>
      </c>
      <c r="F635" s="263"/>
      <c r="G635" s="190" t="str">
        <f t="shared" si="39"/>
        <v/>
      </c>
      <c r="H635" s="259" t="str">
        <f t="shared" si="40"/>
        <v/>
      </c>
      <c r="I635" s="260"/>
    </row>
    <row r="636" spans="1:9">
      <c r="A636" s="255">
        <f t="shared" si="41"/>
        <v>634</v>
      </c>
      <c r="B636" s="256">
        <v>45408</v>
      </c>
      <c r="C636" s="257">
        <v>103.17723299999999</v>
      </c>
      <c r="D636" s="258">
        <v>177.7610943709592</v>
      </c>
      <c r="E636" s="257">
        <f t="shared" si="42"/>
        <v>103.17723299999999</v>
      </c>
      <c r="F636" s="263"/>
      <c r="G636" s="190" t="str">
        <f t="shared" si="39"/>
        <v/>
      </c>
      <c r="H636" s="259" t="str">
        <f t="shared" si="40"/>
        <v/>
      </c>
      <c r="I636" s="260"/>
    </row>
    <row r="637" spans="1:9">
      <c r="A637" s="255">
        <f t="shared" si="41"/>
        <v>635</v>
      </c>
      <c r="B637" s="256">
        <v>45409</v>
      </c>
      <c r="C637" s="257">
        <v>208.21002100000001</v>
      </c>
      <c r="D637" s="258">
        <v>177.7610943709592</v>
      </c>
      <c r="E637" s="257">
        <f t="shared" si="42"/>
        <v>177.7610943709592</v>
      </c>
      <c r="F637" s="263"/>
      <c r="G637" s="190" t="str">
        <f t="shared" si="39"/>
        <v/>
      </c>
      <c r="H637" s="259" t="str">
        <f t="shared" si="40"/>
        <v/>
      </c>
      <c r="I637" s="260"/>
    </row>
    <row r="638" spans="1:9">
      <c r="A638" s="255">
        <f t="shared" si="41"/>
        <v>636</v>
      </c>
      <c r="B638" s="256">
        <v>45410</v>
      </c>
      <c r="C638" s="257">
        <v>49.424472999999999</v>
      </c>
      <c r="D638" s="258">
        <v>177.7610943709592</v>
      </c>
      <c r="E638" s="257">
        <f t="shared" si="42"/>
        <v>49.424472999999999</v>
      </c>
      <c r="F638" s="263"/>
      <c r="G638" s="190" t="str">
        <f t="shared" si="39"/>
        <v/>
      </c>
      <c r="H638" s="259" t="str">
        <f t="shared" si="40"/>
        <v/>
      </c>
      <c r="I638" s="260"/>
    </row>
    <row r="639" spans="1:9">
      <c r="A639" s="255">
        <f t="shared" si="41"/>
        <v>637</v>
      </c>
      <c r="B639" s="256">
        <v>45411</v>
      </c>
      <c r="C639" s="257">
        <v>79.669214999999994</v>
      </c>
      <c r="D639" s="258">
        <v>177.7610943709592</v>
      </c>
      <c r="E639" s="257">
        <f t="shared" si="42"/>
        <v>79.669214999999994</v>
      </c>
      <c r="F639" s="263"/>
      <c r="G639" s="190" t="str">
        <f t="shared" si="39"/>
        <v/>
      </c>
      <c r="H639" s="259" t="str">
        <f t="shared" si="40"/>
        <v/>
      </c>
      <c r="I639" s="260"/>
    </row>
    <row r="640" spans="1:9">
      <c r="A640" s="255">
        <f t="shared" si="41"/>
        <v>638</v>
      </c>
      <c r="B640" s="256">
        <v>45412</v>
      </c>
      <c r="C640" s="257">
        <v>175.16890000000001</v>
      </c>
      <c r="D640" s="258">
        <v>177.7610943709592</v>
      </c>
      <c r="E640" s="257">
        <f t="shared" si="42"/>
        <v>175.16890000000001</v>
      </c>
      <c r="F640" s="263"/>
      <c r="G640" s="190" t="str">
        <f t="shared" si="39"/>
        <v/>
      </c>
      <c r="H640" s="259" t="str">
        <f t="shared" si="40"/>
        <v/>
      </c>
      <c r="I640" s="260"/>
    </row>
    <row r="641" spans="1:9">
      <c r="A641" s="255">
        <f t="shared" si="41"/>
        <v>639</v>
      </c>
      <c r="B641" s="256">
        <v>45413</v>
      </c>
      <c r="C641" s="257">
        <v>233.074648</v>
      </c>
      <c r="D641" s="258">
        <v>167.15869243954305</v>
      </c>
      <c r="E641" s="257">
        <f t="shared" si="42"/>
        <v>167.15869243954305</v>
      </c>
      <c r="F641" s="263"/>
      <c r="G641" s="190" t="str">
        <f t="shared" si="39"/>
        <v/>
      </c>
      <c r="H641" s="259" t="str">
        <f t="shared" si="40"/>
        <v/>
      </c>
      <c r="I641" s="260"/>
    </row>
    <row r="642" spans="1:9">
      <c r="A642" s="255">
        <f t="shared" si="41"/>
        <v>640</v>
      </c>
      <c r="B642" s="256">
        <v>45414</v>
      </c>
      <c r="C642" s="257">
        <v>228.97707</v>
      </c>
      <c r="D642" s="258">
        <v>167.15869243954305</v>
      </c>
      <c r="E642" s="257">
        <f t="shared" si="42"/>
        <v>167.15869243954305</v>
      </c>
      <c r="F642" s="260"/>
      <c r="G642" s="190" t="str">
        <f t="shared" si="39"/>
        <v/>
      </c>
      <c r="H642" s="259" t="str">
        <f t="shared" si="40"/>
        <v/>
      </c>
      <c r="I642" s="260"/>
    </row>
    <row r="643" spans="1:9">
      <c r="A643" s="255">
        <f t="shared" si="41"/>
        <v>641</v>
      </c>
      <c r="B643" s="256">
        <v>45415</v>
      </c>
      <c r="C643" s="257">
        <v>171.446786</v>
      </c>
      <c r="D643" s="258">
        <v>167.15869243954305</v>
      </c>
      <c r="E643" s="257">
        <f t="shared" si="42"/>
        <v>167.15869243954305</v>
      </c>
      <c r="F643" s="263"/>
      <c r="G643" s="190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9" t="str">
        <f t="shared" ref="H643:H706" si="44">IF(DAY($B643)=15,TEXT(D643,"#,0"),"")</f>
        <v/>
      </c>
      <c r="I643" s="260"/>
    </row>
    <row r="644" spans="1:9">
      <c r="A644" s="255">
        <f t="shared" si="41"/>
        <v>642</v>
      </c>
      <c r="B644" s="256">
        <v>45416</v>
      </c>
      <c r="C644" s="257">
        <v>191.28638000000001</v>
      </c>
      <c r="D644" s="258">
        <v>167.15869243954305</v>
      </c>
      <c r="E644" s="257">
        <f t="shared" si="42"/>
        <v>167.15869243954305</v>
      </c>
      <c r="F644" s="263"/>
      <c r="G644" s="190" t="str">
        <f t="shared" si="43"/>
        <v/>
      </c>
      <c r="H644" s="259" t="str">
        <f t="shared" si="44"/>
        <v/>
      </c>
      <c r="I644" s="260"/>
    </row>
    <row r="645" spans="1:9">
      <c r="A645" s="255">
        <f t="shared" si="41"/>
        <v>643</v>
      </c>
      <c r="B645" s="256">
        <v>45417</v>
      </c>
      <c r="C645" s="257">
        <v>161.334191</v>
      </c>
      <c r="D645" s="258">
        <v>167.15869243954305</v>
      </c>
      <c r="E645" s="257">
        <f t="shared" si="42"/>
        <v>161.334191</v>
      </c>
      <c r="F645" s="263"/>
      <c r="G645" s="190" t="str">
        <f t="shared" si="43"/>
        <v/>
      </c>
      <c r="H645" s="259" t="str">
        <f t="shared" si="44"/>
        <v/>
      </c>
      <c r="I645" s="260"/>
    </row>
    <row r="646" spans="1:9">
      <c r="A646" s="255">
        <f t="shared" si="41"/>
        <v>644</v>
      </c>
      <c r="B646" s="256">
        <v>45418</v>
      </c>
      <c r="C646" s="257">
        <v>134.67122800000001</v>
      </c>
      <c r="D646" s="258">
        <v>167.15869243954305</v>
      </c>
      <c r="E646" s="257">
        <f t="shared" si="42"/>
        <v>134.67122800000001</v>
      </c>
      <c r="F646" s="263"/>
      <c r="G646" s="190" t="str">
        <f t="shared" si="43"/>
        <v/>
      </c>
      <c r="H646" s="259" t="str">
        <f t="shared" si="44"/>
        <v/>
      </c>
      <c r="I646" s="260"/>
    </row>
    <row r="647" spans="1:9">
      <c r="A647" s="255">
        <f t="shared" si="41"/>
        <v>645</v>
      </c>
      <c r="B647" s="256">
        <v>45419</v>
      </c>
      <c r="C647" s="257">
        <v>175.82742299999998</v>
      </c>
      <c r="D647" s="258">
        <v>167.15869243954305</v>
      </c>
      <c r="E647" s="257">
        <f t="shared" si="42"/>
        <v>167.15869243954305</v>
      </c>
      <c r="F647" s="263"/>
      <c r="G647" s="190" t="str">
        <f t="shared" si="43"/>
        <v/>
      </c>
      <c r="H647" s="259" t="str">
        <f t="shared" si="44"/>
        <v/>
      </c>
      <c r="I647" s="260"/>
    </row>
    <row r="648" spans="1:9">
      <c r="A648" s="255">
        <f t="shared" si="41"/>
        <v>646</v>
      </c>
      <c r="B648" s="256">
        <v>45420</v>
      </c>
      <c r="C648" s="257">
        <v>179.60450600000001</v>
      </c>
      <c r="D648" s="258">
        <v>167.15869243954305</v>
      </c>
      <c r="E648" s="257">
        <f t="shared" si="42"/>
        <v>167.15869243954305</v>
      </c>
      <c r="F648" s="263"/>
      <c r="G648" s="190" t="str">
        <f t="shared" si="43"/>
        <v/>
      </c>
      <c r="H648" s="259" t="str">
        <f t="shared" si="44"/>
        <v/>
      </c>
      <c r="I648" s="260"/>
    </row>
    <row r="649" spans="1:9">
      <c r="A649" s="255">
        <f t="shared" si="41"/>
        <v>647</v>
      </c>
      <c r="B649" s="256">
        <v>45421</v>
      </c>
      <c r="C649" s="257">
        <v>94.299497999999986</v>
      </c>
      <c r="D649" s="258">
        <v>167.15869243954305</v>
      </c>
      <c r="E649" s="257">
        <f t="shared" si="42"/>
        <v>94.299497999999986</v>
      </c>
      <c r="F649" s="263"/>
      <c r="G649" s="190" t="str">
        <f t="shared" si="43"/>
        <v/>
      </c>
      <c r="H649" s="259" t="str">
        <f t="shared" si="44"/>
        <v/>
      </c>
      <c r="I649" s="260"/>
    </row>
    <row r="650" spans="1:9">
      <c r="A650" s="255">
        <f t="shared" si="41"/>
        <v>648</v>
      </c>
      <c r="B650" s="256">
        <v>45422</v>
      </c>
      <c r="C650" s="257">
        <v>104.48842199999999</v>
      </c>
      <c r="D650" s="258">
        <v>167.15869243954305</v>
      </c>
      <c r="E650" s="257">
        <f t="shared" si="42"/>
        <v>104.48842199999999</v>
      </c>
      <c r="F650" s="263"/>
      <c r="G650" s="190" t="str">
        <f t="shared" si="43"/>
        <v/>
      </c>
      <c r="H650" s="259" t="str">
        <f t="shared" si="44"/>
        <v/>
      </c>
      <c r="I650" s="260"/>
    </row>
    <row r="651" spans="1:9">
      <c r="A651" s="255">
        <f t="shared" si="41"/>
        <v>649</v>
      </c>
      <c r="B651" s="256">
        <v>45423</v>
      </c>
      <c r="C651" s="257">
        <v>111.937273</v>
      </c>
      <c r="D651" s="258">
        <v>167.15869243954305</v>
      </c>
      <c r="E651" s="257">
        <f t="shared" si="42"/>
        <v>111.937273</v>
      </c>
      <c r="F651" s="263"/>
      <c r="G651" s="190" t="str">
        <f t="shared" si="43"/>
        <v/>
      </c>
      <c r="H651" s="259" t="str">
        <f t="shared" si="44"/>
        <v/>
      </c>
      <c r="I651" s="260"/>
    </row>
    <row r="652" spans="1:9">
      <c r="A652" s="255">
        <f t="shared" si="41"/>
        <v>650</v>
      </c>
      <c r="B652" s="256">
        <v>45424</v>
      </c>
      <c r="C652" s="257">
        <v>42.800513000000002</v>
      </c>
      <c r="D652" s="258">
        <v>167.15869243954305</v>
      </c>
      <c r="E652" s="257">
        <f t="shared" si="42"/>
        <v>42.800513000000002</v>
      </c>
      <c r="F652" s="263"/>
      <c r="G652" s="190" t="str">
        <f t="shared" si="43"/>
        <v/>
      </c>
      <c r="H652" s="259" t="str">
        <f t="shared" si="44"/>
        <v/>
      </c>
      <c r="I652" s="260"/>
    </row>
    <row r="653" spans="1:9">
      <c r="A653" s="255">
        <f t="shared" si="41"/>
        <v>651</v>
      </c>
      <c r="B653" s="256">
        <v>45425</v>
      </c>
      <c r="C653" s="257">
        <v>149.30218400000001</v>
      </c>
      <c r="D653" s="258">
        <v>167.15869243954305</v>
      </c>
      <c r="E653" s="257">
        <f t="shared" si="42"/>
        <v>149.30218400000001</v>
      </c>
      <c r="F653" s="263"/>
      <c r="G653" s="190" t="str">
        <f t="shared" si="43"/>
        <v/>
      </c>
      <c r="H653" s="259" t="str">
        <f t="shared" si="44"/>
        <v/>
      </c>
      <c r="I653" s="260"/>
    </row>
    <row r="654" spans="1:9">
      <c r="A654" s="255">
        <f t="shared" si="41"/>
        <v>652</v>
      </c>
      <c r="B654" s="256">
        <v>45426</v>
      </c>
      <c r="C654" s="257">
        <v>218.96439000000001</v>
      </c>
      <c r="D654" s="258">
        <v>167.15869243954305</v>
      </c>
      <c r="E654" s="257">
        <f t="shared" si="42"/>
        <v>167.15869243954305</v>
      </c>
      <c r="F654" s="263"/>
      <c r="G654" s="190" t="str">
        <f t="shared" si="43"/>
        <v/>
      </c>
      <c r="H654" s="259" t="str">
        <f t="shared" si="44"/>
        <v/>
      </c>
      <c r="I654" s="260"/>
    </row>
    <row r="655" spans="1:9">
      <c r="A655" s="255">
        <f t="shared" si="41"/>
        <v>653</v>
      </c>
      <c r="B655" s="256">
        <v>45427</v>
      </c>
      <c r="C655" s="257">
        <v>161.699174</v>
      </c>
      <c r="D655" s="258">
        <v>167.15869243954305</v>
      </c>
      <c r="E655" s="257">
        <f t="shared" si="42"/>
        <v>161.699174</v>
      </c>
      <c r="F655" s="263"/>
      <c r="G655" s="190" t="str">
        <f t="shared" si="43"/>
        <v>M</v>
      </c>
      <c r="H655" s="259" t="str">
        <f t="shared" si="44"/>
        <v>167,2</v>
      </c>
      <c r="I655" s="260"/>
    </row>
    <row r="656" spans="1:9">
      <c r="A656" s="255">
        <f t="shared" si="41"/>
        <v>654</v>
      </c>
      <c r="B656" s="256">
        <v>45428</v>
      </c>
      <c r="C656" s="257">
        <v>151.05659199999999</v>
      </c>
      <c r="D656" s="258">
        <v>167.15869243954305</v>
      </c>
      <c r="E656" s="257">
        <f t="shared" si="42"/>
        <v>151.05659199999999</v>
      </c>
      <c r="F656" s="263"/>
      <c r="G656" s="190" t="str">
        <f t="shared" si="43"/>
        <v/>
      </c>
      <c r="H656" s="259" t="str">
        <f t="shared" si="44"/>
        <v/>
      </c>
      <c r="I656" s="260"/>
    </row>
    <row r="657" spans="1:9">
      <c r="A657" s="255">
        <f t="shared" si="41"/>
        <v>655</v>
      </c>
      <c r="B657" s="256">
        <v>45429</v>
      </c>
      <c r="C657" s="257">
        <v>92.625360999999998</v>
      </c>
      <c r="D657" s="258">
        <v>167.15869243954305</v>
      </c>
      <c r="E657" s="257">
        <f t="shared" si="42"/>
        <v>92.625360999999998</v>
      </c>
      <c r="F657" s="263"/>
      <c r="G657" s="190" t="str">
        <f t="shared" si="43"/>
        <v/>
      </c>
      <c r="H657" s="259" t="str">
        <f t="shared" si="44"/>
        <v/>
      </c>
      <c r="I657" s="260"/>
    </row>
    <row r="658" spans="1:9">
      <c r="A658" s="255">
        <f t="shared" si="41"/>
        <v>656</v>
      </c>
      <c r="B658" s="256">
        <v>45430</v>
      </c>
      <c r="C658" s="257">
        <v>66.102219000000005</v>
      </c>
      <c r="D658" s="258">
        <v>167.15869243954305</v>
      </c>
      <c r="E658" s="257">
        <f t="shared" si="42"/>
        <v>66.102219000000005</v>
      </c>
      <c r="F658" s="263"/>
      <c r="G658" s="190" t="str">
        <f t="shared" si="43"/>
        <v/>
      </c>
      <c r="H658" s="259" t="str">
        <f t="shared" si="44"/>
        <v/>
      </c>
      <c r="I658" s="260"/>
    </row>
    <row r="659" spans="1:9">
      <c r="A659" s="255">
        <f t="shared" si="41"/>
        <v>657</v>
      </c>
      <c r="B659" s="256">
        <v>45431</v>
      </c>
      <c r="C659" s="257">
        <v>59.613042</v>
      </c>
      <c r="D659" s="258">
        <v>167.15869243954305</v>
      </c>
      <c r="E659" s="257">
        <f t="shared" si="42"/>
        <v>59.613042</v>
      </c>
      <c r="F659" s="263"/>
      <c r="G659" s="190" t="str">
        <f t="shared" si="43"/>
        <v/>
      </c>
      <c r="H659" s="259" t="str">
        <f t="shared" si="44"/>
        <v/>
      </c>
      <c r="I659" s="260"/>
    </row>
    <row r="660" spans="1:9">
      <c r="A660" s="255">
        <f t="shared" si="41"/>
        <v>658</v>
      </c>
      <c r="B660" s="256">
        <v>45432</v>
      </c>
      <c r="C660" s="257">
        <v>86.287863999999999</v>
      </c>
      <c r="D660" s="258">
        <v>167.15869243954305</v>
      </c>
      <c r="E660" s="257">
        <f t="shared" si="42"/>
        <v>86.287863999999999</v>
      </c>
      <c r="F660" s="263"/>
      <c r="G660" s="190" t="str">
        <f t="shared" si="43"/>
        <v/>
      </c>
      <c r="H660" s="259" t="str">
        <f t="shared" si="44"/>
        <v/>
      </c>
      <c r="I660" s="260"/>
    </row>
    <row r="661" spans="1:9">
      <c r="A661" s="255">
        <f t="shared" si="41"/>
        <v>659</v>
      </c>
      <c r="B661" s="256">
        <v>45433</v>
      </c>
      <c r="C661" s="257">
        <v>106.880098</v>
      </c>
      <c r="D661" s="258">
        <v>167.15869243954305</v>
      </c>
      <c r="E661" s="257">
        <f t="shared" si="42"/>
        <v>106.880098</v>
      </c>
      <c r="F661" s="263"/>
      <c r="G661" s="190" t="str">
        <f t="shared" si="43"/>
        <v/>
      </c>
      <c r="H661" s="259" t="str">
        <f t="shared" si="44"/>
        <v/>
      </c>
      <c r="I661" s="260"/>
    </row>
    <row r="662" spans="1:9">
      <c r="A662" s="255">
        <f t="shared" si="41"/>
        <v>660</v>
      </c>
      <c r="B662" s="256">
        <v>45434</v>
      </c>
      <c r="C662" s="257">
        <v>106.17762500000001</v>
      </c>
      <c r="D662" s="258">
        <v>167.15869243954305</v>
      </c>
      <c r="E662" s="257">
        <f t="shared" si="42"/>
        <v>106.17762500000001</v>
      </c>
      <c r="F662" s="263"/>
      <c r="G662" s="190" t="str">
        <f t="shared" si="43"/>
        <v/>
      </c>
      <c r="H662" s="259" t="str">
        <f t="shared" si="44"/>
        <v/>
      </c>
      <c r="I662" s="260"/>
    </row>
    <row r="663" spans="1:9">
      <c r="A663" s="255">
        <f t="shared" ref="A663:A726" si="45">+A662+1</f>
        <v>661</v>
      </c>
      <c r="B663" s="256">
        <v>45435</v>
      </c>
      <c r="C663" s="257">
        <v>103.69883299999999</v>
      </c>
      <c r="D663" s="258">
        <v>167.15869243954305</v>
      </c>
      <c r="E663" s="257">
        <f t="shared" ref="E663:E726" si="46">IF(C663&gt;D663,D663,C663)</f>
        <v>103.69883299999999</v>
      </c>
      <c r="F663" s="263"/>
      <c r="G663" s="190" t="str">
        <f t="shared" si="43"/>
        <v/>
      </c>
      <c r="H663" s="259" t="str">
        <f t="shared" si="44"/>
        <v/>
      </c>
      <c r="I663" s="260"/>
    </row>
    <row r="664" spans="1:9">
      <c r="A664" s="255">
        <f t="shared" si="45"/>
        <v>662</v>
      </c>
      <c r="B664" s="256">
        <v>45436</v>
      </c>
      <c r="C664" s="257">
        <v>87.277652000000003</v>
      </c>
      <c r="D664" s="258">
        <v>167.15869243954305</v>
      </c>
      <c r="E664" s="257">
        <f t="shared" si="46"/>
        <v>87.277652000000003</v>
      </c>
      <c r="F664" s="263"/>
      <c r="G664" s="190" t="str">
        <f t="shared" si="43"/>
        <v/>
      </c>
      <c r="H664" s="259" t="str">
        <f t="shared" si="44"/>
        <v/>
      </c>
      <c r="I664" s="260"/>
    </row>
    <row r="665" spans="1:9">
      <c r="A665" s="255">
        <f t="shared" si="45"/>
        <v>663</v>
      </c>
      <c r="B665" s="256">
        <v>45437</v>
      </c>
      <c r="C665" s="257">
        <v>89.851409999999987</v>
      </c>
      <c r="D665" s="258">
        <v>167.15869243954305</v>
      </c>
      <c r="E665" s="257">
        <f t="shared" si="46"/>
        <v>89.851409999999987</v>
      </c>
      <c r="F665" s="263"/>
      <c r="G665" s="190" t="str">
        <f t="shared" si="43"/>
        <v/>
      </c>
      <c r="H665" s="259" t="str">
        <f t="shared" si="44"/>
        <v/>
      </c>
      <c r="I665" s="260"/>
    </row>
    <row r="666" spans="1:9">
      <c r="A666" s="255">
        <f t="shared" si="45"/>
        <v>664</v>
      </c>
      <c r="B666" s="256">
        <v>45438</v>
      </c>
      <c r="C666" s="257">
        <v>73.781480000000002</v>
      </c>
      <c r="D666" s="258">
        <v>167.15869243954305</v>
      </c>
      <c r="E666" s="257">
        <f t="shared" si="46"/>
        <v>73.781480000000002</v>
      </c>
      <c r="F666" s="263"/>
      <c r="G666" s="190" t="str">
        <f t="shared" si="43"/>
        <v/>
      </c>
      <c r="H666" s="259" t="str">
        <f t="shared" si="44"/>
        <v/>
      </c>
      <c r="I666" s="260"/>
    </row>
    <row r="667" spans="1:9">
      <c r="A667" s="255">
        <f t="shared" si="45"/>
        <v>665</v>
      </c>
      <c r="B667" s="256">
        <v>45439</v>
      </c>
      <c r="C667" s="257">
        <v>128.80040500000001</v>
      </c>
      <c r="D667" s="258">
        <v>167.15869243954305</v>
      </c>
      <c r="E667" s="257">
        <f t="shared" si="46"/>
        <v>128.80040500000001</v>
      </c>
      <c r="F667" s="263"/>
      <c r="G667" s="190" t="str">
        <f t="shared" si="43"/>
        <v/>
      </c>
      <c r="H667" s="259" t="str">
        <f t="shared" si="44"/>
        <v/>
      </c>
      <c r="I667" s="260"/>
    </row>
    <row r="668" spans="1:9">
      <c r="A668" s="255">
        <f t="shared" si="45"/>
        <v>666</v>
      </c>
      <c r="B668" s="256">
        <v>45440</v>
      </c>
      <c r="C668" s="257">
        <v>95.327491999999992</v>
      </c>
      <c r="D668" s="258">
        <v>167.15869243954305</v>
      </c>
      <c r="E668" s="257">
        <f t="shared" si="46"/>
        <v>95.327491999999992</v>
      </c>
      <c r="F668" s="263"/>
      <c r="G668" s="190" t="str">
        <f t="shared" si="43"/>
        <v/>
      </c>
      <c r="H668" s="259" t="str">
        <f t="shared" si="44"/>
        <v/>
      </c>
      <c r="I668" s="260"/>
    </row>
    <row r="669" spans="1:9">
      <c r="A669" s="255">
        <f t="shared" si="45"/>
        <v>667</v>
      </c>
      <c r="B669" s="256">
        <v>45441</v>
      </c>
      <c r="C669" s="257">
        <v>95.566233000000011</v>
      </c>
      <c r="D669" s="258">
        <v>167.15869243954305</v>
      </c>
      <c r="E669" s="257">
        <f t="shared" si="46"/>
        <v>95.566233000000011</v>
      </c>
      <c r="F669" s="263"/>
      <c r="G669" s="190" t="str">
        <f t="shared" si="43"/>
        <v/>
      </c>
      <c r="H669" s="259" t="str">
        <f t="shared" si="44"/>
        <v/>
      </c>
      <c r="I669" s="260"/>
    </row>
    <row r="670" spans="1:9">
      <c r="A670" s="255">
        <f t="shared" si="45"/>
        <v>668</v>
      </c>
      <c r="B670" s="256">
        <v>45442</v>
      </c>
      <c r="C670" s="257">
        <v>180.55282300000002</v>
      </c>
      <c r="D670" s="258">
        <v>167.15869243954305</v>
      </c>
      <c r="E670" s="257">
        <f t="shared" si="46"/>
        <v>167.15869243954305</v>
      </c>
      <c r="F670" s="263"/>
      <c r="G670" s="190" t="str">
        <f t="shared" si="43"/>
        <v/>
      </c>
      <c r="H670" s="259" t="str">
        <f t="shared" si="44"/>
        <v/>
      </c>
      <c r="I670" s="260"/>
    </row>
    <row r="671" spans="1:9">
      <c r="A671" s="255">
        <f t="shared" si="45"/>
        <v>669</v>
      </c>
      <c r="B671" s="256">
        <v>45443</v>
      </c>
      <c r="C671" s="257">
        <v>264.45256599999999</v>
      </c>
      <c r="D671" s="258">
        <v>167.15869243954305</v>
      </c>
      <c r="E671" s="257">
        <f t="shared" si="46"/>
        <v>167.15869243954305</v>
      </c>
      <c r="F671" s="263"/>
      <c r="G671" s="190" t="str">
        <f t="shared" si="43"/>
        <v/>
      </c>
      <c r="H671" s="259" t="str">
        <f t="shared" si="44"/>
        <v/>
      </c>
      <c r="I671" s="260"/>
    </row>
    <row r="672" spans="1:9">
      <c r="A672" s="255">
        <f t="shared" si="45"/>
        <v>670</v>
      </c>
      <c r="B672" s="256">
        <v>45444</v>
      </c>
      <c r="C672" s="257">
        <v>259.84033199999999</v>
      </c>
      <c r="D672" s="258">
        <v>129.25899672506389</v>
      </c>
      <c r="E672" s="257">
        <f t="shared" si="46"/>
        <v>129.25899672506389</v>
      </c>
      <c r="F672" s="263"/>
      <c r="G672" s="190" t="str">
        <f t="shared" si="43"/>
        <v/>
      </c>
      <c r="H672" s="259" t="str">
        <f t="shared" si="44"/>
        <v/>
      </c>
      <c r="I672" s="260"/>
    </row>
    <row r="673" spans="1:9">
      <c r="A673" s="255">
        <f t="shared" si="45"/>
        <v>671</v>
      </c>
      <c r="B673" s="256">
        <v>45445</v>
      </c>
      <c r="C673" s="257">
        <v>224.060125</v>
      </c>
      <c r="D673" s="258">
        <v>129.25899672506389</v>
      </c>
      <c r="E673" s="257">
        <f t="shared" si="46"/>
        <v>129.25899672506389</v>
      </c>
      <c r="F673" s="260"/>
      <c r="G673" s="190" t="str">
        <f t="shared" si="43"/>
        <v/>
      </c>
      <c r="H673" s="259" t="str">
        <f t="shared" si="44"/>
        <v/>
      </c>
      <c r="I673" s="260"/>
    </row>
    <row r="674" spans="1:9">
      <c r="A674" s="255">
        <f t="shared" si="45"/>
        <v>672</v>
      </c>
      <c r="B674" s="256">
        <v>45446</v>
      </c>
      <c r="C674" s="257">
        <v>186.41387699999999</v>
      </c>
      <c r="D674" s="258">
        <v>129.25899672506389</v>
      </c>
      <c r="E674" s="257">
        <f t="shared" si="46"/>
        <v>129.25899672506389</v>
      </c>
      <c r="F674" s="263"/>
      <c r="G674" s="190" t="str">
        <f t="shared" si="43"/>
        <v/>
      </c>
      <c r="H674" s="259" t="str">
        <f t="shared" si="44"/>
        <v/>
      </c>
      <c r="I674" s="260"/>
    </row>
    <row r="675" spans="1:9">
      <c r="A675" s="255">
        <f t="shared" si="45"/>
        <v>673</v>
      </c>
      <c r="B675" s="256">
        <v>45447</v>
      </c>
      <c r="C675" s="257">
        <v>66.235124999999996</v>
      </c>
      <c r="D675" s="258">
        <v>129.25899672506389</v>
      </c>
      <c r="E675" s="257">
        <f t="shared" si="46"/>
        <v>66.235124999999996</v>
      </c>
      <c r="F675" s="263"/>
      <c r="G675" s="190" t="str">
        <f t="shared" si="43"/>
        <v/>
      </c>
      <c r="H675" s="259" t="str">
        <f t="shared" si="44"/>
        <v/>
      </c>
      <c r="I675" s="260"/>
    </row>
    <row r="676" spans="1:9">
      <c r="A676" s="255">
        <f t="shared" si="45"/>
        <v>674</v>
      </c>
      <c r="B676" s="256">
        <v>45448</v>
      </c>
      <c r="C676" s="257">
        <v>69.739992000000001</v>
      </c>
      <c r="D676" s="258">
        <v>129.25899672506389</v>
      </c>
      <c r="E676" s="257">
        <f t="shared" si="46"/>
        <v>69.739992000000001</v>
      </c>
      <c r="F676" s="263"/>
      <c r="G676" s="190" t="str">
        <f t="shared" si="43"/>
        <v/>
      </c>
      <c r="H676" s="259" t="str">
        <f t="shared" si="44"/>
        <v/>
      </c>
      <c r="I676" s="260"/>
    </row>
    <row r="677" spans="1:9">
      <c r="A677" s="255">
        <f t="shared" si="45"/>
        <v>675</v>
      </c>
      <c r="B677" s="256">
        <v>45449</v>
      </c>
      <c r="C677" s="257">
        <v>157.82321100000001</v>
      </c>
      <c r="D677" s="258">
        <v>129.25899672506389</v>
      </c>
      <c r="E677" s="257">
        <f t="shared" si="46"/>
        <v>129.25899672506389</v>
      </c>
      <c r="F677" s="263"/>
      <c r="G677" s="190" t="str">
        <f t="shared" si="43"/>
        <v/>
      </c>
      <c r="H677" s="259" t="str">
        <f t="shared" si="44"/>
        <v/>
      </c>
      <c r="I677" s="260"/>
    </row>
    <row r="678" spans="1:9">
      <c r="A678" s="255">
        <f t="shared" si="45"/>
        <v>676</v>
      </c>
      <c r="B678" s="256">
        <v>45450</v>
      </c>
      <c r="C678" s="257">
        <v>202.69696500000001</v>
      </c>
      <c r="D678" s="258">
        <v>129.25899672506389</v>
      </c>
      <c r="E678" s="257">
        <f t="shared" si="46"/>
        <v>129.25899672506389</v>
      </c>
      <c r="F678" s="263"/>
      <c r="G678" s="190" t="str">
        <f t="shared" si="43"/>
        <v/>
      </c>
      <c r="H678" s="259" t="str">
        <f t="shared" si="44"/>
        <v/>
      </c>
      <c r="I678" s="260"/>
    </row>
    <row r="679" spans="1:9">
      <c r="A679" s="255">
        <f t="shared" si="45"/>
        <v>677</v>
      </c>
      <c r="B679" s="256">
        <v>45451</v>
      </c>
      <c r="C679" s="257">
        <v>166.63962399999997</v>
      </c>
      <c r="D679" s="258">
        <v>129.25899672506389</v>
      </c>
      <c r="E679" s="257">
        <f t="shared" si="46"/>
        <v>129.25899672506389</v>
      </c>
      <c r="F679" s="263"/>
      <c r="G679" s="190" t="str">
        <f t="shared" si="43"/>
        <v/>
      </c>
      <c r="H679" s="259" t="str">
        <f t="shared" si="44"/>
        <v/>
      </c>
      <c r="I679" s="260"/>
    </row>
    <row r="680" spans="1:9">
      <c r="A680" s="255">
        <f t="shared" si="45"/>
        <v>678</v>
      </c>
      <c r="B680" s="256">
        <v>45452</v>
      </c>
      <c r="C680" s="257">
        <v>241.090585</v>
      </c>
      <c r="D680" s="258">
        <v>129.25899672506389</v>
      </c>
      <c r="E680" s="257">
        <f t="shared" si="46"/>
        <v>129.25899672506389</v>
      </c>
      <c r="F680" s="263"/>
      <c r="G680" s="190" t="str">
        <f t="shared" si="43"/>
        <v/>
      </c>
      <c r="H680" s="259" t="str">
        <f t="shared" si="44"/>
        <v/>
      </c>
      <c r="I680" s="260"/>
    </row>
    <row r="681" spans="1:9">
      <c r="A681" s="255">
        <f t="shared" si="45"/>
        <v>679</v>
      </c>
      <c r="B681" s="256">
        <v>45453</v>
      </c>
      <c r="C681" s="257">
        <v>220.86610300000001</v>
      </c>
      <c r="D681" s="258">
        <v>129.25899672506389</v>
      </c>
      <c r="E681" s="257">
        <f t="shared" si="46"/>
        <v>129.25899672506389</v>
      </c>
      <c r="F681" s="263"/>
      <c r="G681" s="190" t="str">
        <f t="shared" si="43"/>
        <v/>
      </c>
      <c r="H681" s="259" t="str">
        <f t="shared" si="44"/>
        <v/>
      </c>
      <c r="I681" s="260"/>
    </row>
    <row r="682" spans="1:9">
      <c r="A682" s="255">
        <f t="shared" si="45"/>
        <v>680</v>
      </c>
      <c r="B682" s="256">
        <v>45454</v>
      </c>
      <c r="C682" s="257">
        <v>177.225672</v>
      </c>
      <c r="D682" s="258">
        <v>129.25899672506389</v>
      </c>
      <c r="E682" s="257">
        <f t="shared" si="46"/>
        <v>129.25899672506389</v>
      </c>
      <c r="F682" s="263"/>
      <c r="G682" s="190" t="str">
        <f t="shared" si="43"/>
        <v/>
      </c>
      <c r="H682" s="259" t="str">
        <f t="shared" si="44"/>
        <v/>
      </c>
      <c r="I682" s="260"/>
    </row>
    <row r="683" spans="1:9">
      <c r="A683" s="255">
        <f t="shared" si="45"/>
        <v>681</v>
      </c>
      <c r="B683" s="256">
        <v>45455</v>
      </c>
      <c r="C683" s="257">
        <v>178.98113599999999</v>
      </c>
      <c r="D683" s="258">
        <v>129.25899672506389</v>
      </c>
      <c r="E683" s="257">
        <f t="shared" si="46"/>
        <v>129.25899672506389</v>
      </c>
      <c r="F683" s="263"/>
      <c r="G683" s="190" t="str">
        <f t="shared" si="43"/>
        <v/>
      </c>
      <c r="H683" s="259" t="str">
        <f t="shared" si="44"/>
        <v/>
      </c>
      <c r="I683" s="260"/>
    </row>
    <row r="684" spans="1:9">
      <c r="A684" s="255">
        <f t="shared" si="45"/>
        <v>682</v>
      </c>
      <c r="B684" s="256">
        <v>45456</v>
      </c>
      <c r="C684" s="257">
        <v>100.227586</v>
      </c>
      <c r="D684" s="258">
        <v>129.25899672506389</v>
      </c>
      <c r="E684" s="257">
        <f t="shared" si="46"/>
        <v>100.227586</v>
      </c>
      <c r="F684" s="263"/>
      <c r="G684" s="190" t="str">
        <f t="shared" si="43"/>
        <v/>
      </c>
      <c r="H684" s="259" t="str">
        <f t="shared" si="44"/>
        <v/>
      </c>
      <c r="I684" s="260"/>
    </row>
    <row r="685" spans="1:9">
      <c r="A685" s="255">
        <f t="shared" si="45"/>
        <v>683</v>
      </c>
      <c r="B685" s="256">
        <v>45457</v>
      </c>
      <c r="C685" s="257">
        <v>152.37846099999999</v>
      </c>
      <c r="D685" s="258">
        <v>129.25899672506389</v>
      </c>
      <c r="E685" s="257">
        <f t="shared" si="46"/>
        <v>129.25899672506389</v>
      </c>
      <c r="F685" s="263"/>
      <c r="G685" s="190" t="str">
        <f t="shared" si="43"/>
        <v/>
      </c>
      <c r="H685" s="259" t="str">
        <f t="shared" si="44"/>
        <v/>
      </c>
      <c r="I685" s="260"/>
    </row>
    <row r="686" spans="1:9">
      <c r="A686" s="255">
        <f t="shared" si="45"/>
        <v>684</v>
      </c>
      <c r="B686" s="256">
        <v>45458</v>
      </c>
      <c r="C686" s="257">
        <v>130.60047599999999</v>
      </c>
      <c r="D686" s="258">
        <v>129.25899672506389</v>
      </c>
      <c r="E686" s="257">
        <f t="shared" si="46"/>
        <v>129.25899672506389</v>
      </c>
      <c r="F686" s="263"/>
      <c r="G686" s="190" t="str">
        <f t="shared" si="43"/>
        <v>J</v>
      </c>
      <c r="H686" s="259" t="str">
        <f t="shared" si="44"/>
        <v>129,3</v>
      </c>
      <c r="I686" s="260"/>
    </row>
    <row r="687" spans="1:9">
      <c r="A687" s="255">
        <f t="shared" si="45"/>
        <v>685</v>
      </c>
      <c r="B687" s="256">
        <v>45459</v>
      </c>
      <c r="C687" s="257">
        <v>93.943762000000007</v>
      </c>
      <c r="D687" s="258">
        <v>129.25899672506389</v>
      </c>
      <c r="E687" s="257">
        <f t="shared" si="46"/>
        <v>93.943762000000007</v>
      </c>
      <c r="F687" s="263"/>
      <c r="G687" s="190" t="str">
        <f t="shared" si="43"/>
        <v/>
      </c>
      <c r="H687" s="259" t="str">
        <f t="shared" si="44"/>
        <v/>
      </c>
      <c r="I687" s="260"/>
    </row>
    <row r="688" spans="1:9">
      <c r="A688" s="255">
        <f t="shared" si="45"/>
        <v>686</v>
      </c>
      <c r="B688" s="256">
        <v>45460</v>
      </c>
      <c r="C688" s="257">
        <v>140.67553700000002</v>
      </c>
      <c r="D688" s="258">
        <v>129.25899672506389</v>
      </c>
      <c r="E688" s="257">
        <f t="shared" si="46"/>
        <v>129.25899672506389</v>
      </c>
      <c r="F688" s="263"/>
      <c r="G688" s="190" t="str">
        <f t="shared" si="43"/>
        <v/>
      </c>
      <c r="H688" s="259" t="str">
        <f t="shared" si="44"/>
        <v/>
      </c>
      <c r="I688" s="260"/>
    </row>
    <row r="689" spans="1:9">
      <c r="A689" s="255">
        <f t="shared" si="45"/>
        <v>687</v>
      </c>
      <c r="B689" s="256">
        <v>45461</v>
      </c>
      <c r="C689" s="257">
        <v>132.59992300000002</v>
      </c>
      <c r="D689" s="258">
        <v>129.25899672506389</v>
      </c>
      <c r="E689" s="257">
        <f t="shared" si="46"/>
        <v>129.25899672506389</v>
      </c>
      <c r="F689" s="263"/>
      <c r="G689" s="190" t="str">
        <f t="shared" si="43"/>
        <v/>
      </c>
      <c r="H689" s="259" t="str">
        <f t="shared" si="44"/>
        <v/>
      </c>
      <c r="I689" s="260"/>
    </row>
    <row r="690" spans="1:9">
      <c r="A690" s="255">
        <f t="shared" si="45"/>
        <v>688</v>
      </c>
      <c r="B690" s="256">
        <v>45462</v>
      </c>
      <c r="C690" s="257">
        <v>93.238626000000011</v>
      </c>
      <c r="D690" s="258">
        <v>129.25899672506389</v>
      </c>
      <c r="E690" s="257">
        <f t="shared" si="46"/>
        <v>93.238626000000011</v>
      </c>
      <c r="F690" s="263"/>
      <c r="G690" s="190" t="str">
        <f t="shared" si="43"/>
        <v/>
      </c>
      <c r="H690" s="259" t="str">
        <f t="shared" si="44"/>
        <v/>
      </c>
      <c r="I690" s="260"/>
    </row>
    <row r="691" spans="1:9">
      <c r="A691" s="255">
        <f t="shared" si="45"/>
        <v>689</v>
      </c>
      <c r="B691" s="256">
        <v>45463</v>
      </c>
      <c r="C691" s="257">
        <v>138.927052</v>
      </c>
      <c r="D691" s="258">
        <v>129.25899672506389</v>
      </c>
      <c r="E691" s="257">
        <f t="shared" si="46"/>
        <v>129.25899672506389</v>
      </c>
      <c r="F691" s="263"/>
      <c r="G691" s="190" t="str">
        <f t="shared" si="43"/>
        <v/>
      </c>
      <c r="H691" s="259" t="str">
        <f t="shared" si="44"/>
        <v/>
      </c>
      <c r="I691" s="260"/>
    </row>
    <row r="692" spans="1:9">
      <c r="A692" s="255">
        <f t="shared" si="45"/>
        <v>690</v>
      </c>
      <c r="B692" s="256">
        <v>45464</v>
      </c>
      <c r="C692" s="257">
        <v>73.638523000000006</v>
      </c>
      <c r="D692" s="258">
        <v>129.25899672506389</v>
      </c>
      <c r="E692" s="257">
        <f t="shared" si="46"/>
        <v>73.638523000000006</v>
      </c>
      <c r="F692" s="263"/>
      <c r="G692" s="190" t="str">
        <f t="shared" si="43"/>
        <v/>
      </c>
      <c r="H692" s="259" t="str">
        <f t="shared" si="44"/>
        <v/>
      </c>
      <c r="I692" s="260"/>
    </row>
    <row r="693" spans="1:9">
      <c r="A693" s="255">
        <f t="shared" si="45"/>
        <v>691</v>
      </c>
      <c r="B693" s="256">
        <v>45465</v>
      </c>
      <c r="C693" s="257">
        <v>103.74147900000001</v>
      </c>
      <c r="D693" s="258">
        <v>129.25899672506389</v>
      </c>
      <c r="E693" s="257">
        <f t="shared" si="46"/>
        <v>103.74147900000001</v>
      </c>
      <c r="F693" s="263"/>
      <c r="G693" s="190" t="str">
        <f t="shared" si="43"/>
        <v/>
      </c>
      <c r="H693" s="259" t="str">
        <f t="shared" si="44"/>
        <v/>
      </c>
      <c r="I693" s="260"/>
    </row>
    <row r="694" spans="1:9">
      <c r="A694" s="255">
        <f t="shared" si="45"/>
        <v>692</v>
      </c>
      <c r="B694" s="256">
        <v>45466</v>
      </c>
      <c r="C694" s="257">
        <v>148.17790400000001</v>
      </c>
      <c r="D694" s="258">
        <v>129.25899672506389</v>
      </c>
      <c r="E694" s="257">
        <f t="shared" si="46"/>
        <v>129.25899672506389</v>
      </c>
      <c r="F694" s="263"/>
      <c r="G694" s="190" t="str">
        <f t="shared" si="43"/>
        <v/>
      </c>
      <c r="H694" s="259" t="str">
        <f t="shared" si="44"/>
        <v/>
      </c>
      <c r="I694" s="260"/>
    </row>
    <row r="695" spans="1:9">
      <c r="A695" s="255">
        <f t="shared" si="45"/>
        <v>693</v>
      </c>
      <c r="B695" s="256">
        <v>45467</v>
      </c>
      <c r="C695" s="257">
        <v>124.193822</v>
      </c>
      <c r="D695" s="258">
        <v>129.25899672506389</v>
      </c>
      <c r="E695" s="257">
        <f t="shared" si="46"/>
        <v>124.193822</v>
      </c>
      <c r="F695" s="263"/>
      <c r="G695" s="190" t="str">
        <f t="shared" si="43"/>
        <v/>
      </c>
      <c r="H695" s="259" t="str">
        <f t="shared" si="44"/>
        <v/>
      </c>
      <c r="I695" s="260"/>
    </row>
    <row r="696" spans="1:9">
      <c r="A696" s="255">
        <f t="shared" si="45"/>
        <v>694</v>
      </c>
      <c r="B696" s="256">
        <v>45468</v>
      </c>
      <c r="C696" s="257">
        <v>93.914276999999998</v>
      </c>
      <c r="D696" s="258">
        <v>129.25899672506389</v>
      </c>
      <c r="E696" s="257">
        <f t="shared" si="46"/>
        <v>93.914276999999998</v>
      </c>
      <c r="F696" s="263"/>
      <c r="G696" s="190" t="str">
        <f t="shared" si="43"/>
        <v/>
      </c>
      <c r="H696" s="259" t="str">
        <f t="shared" si="44"/>
        <v/>
      </c>
      <c r="I696" s="260"/>
    </row>
    <row r="697" spans="1:9">
      <c r="A697" s="255">
        <f t="shared" si="45"/>
        <v>695</v>
      </c>
      <c r="B697" s="256">
        <v>45469</v>
      </c>
      <c r="C697" s="257">
        <v>118.845314</v>
      </c>
      <c r="D697" s="258">
        <v>129.25899672506389</v>
      </c>
      <c r="E697" s="257">
        <f t="shared" si="46"/>
        <v>118.845314</v>
      </c>
      <c r="F697" s="263"/>
      <c r="G697" s="190" t="str">
        <f t="shared" si="43"/>
        <v/>
      </c>
      <c r="H697" s="259" t="str">
        <f t="shared" si="44"/>
        <v/>
      </c>
      <c r="I697" s="260"/>
    </row>
    <row r="698" spans="1:9">
      <c r="A698" s="255">
        <f t="shared" si="45"/>
        <v>696</v>
      </c>
      <c r="B698" s="256">
        <v>45470</v>
      </c>
      <c r="C698" s="257">
        <v>130.756023</v>
      </c>
      <c r="D698" s="258">
        <v>129.25899672506389</v>
      </c>
      <c r="E698" s="257">
        <f t="shared" si="46"/>
        <v>129.25899672506389</v>
      </c>
      <c r="F698" s="263"/>
      <c r="G698" s="190" t="str">
        <f t="shared" si="43"/>
        <v/>
      </c>
      <c r="H698" s="259" t="str">
        <f t="shared" si="44"/>
        <v/>
      </c>
      <c r="I698" s="260"/>
    </row>
    <row r="699" spans="1:9">
      <c r="A699" s="255">
        <f t="shared" si="45"/>
        <v>697</v>
      </c>
      <c r="B699" s="256">
        <v>45471</v>
      </c>
      <c r="C699" s="257">
        <v>185.433402</v>
      </c>
      <c r="D699" s="258">
        <v>129.25899672506389</v>
      </c>
      <c r="E699" s="257">
        <f t="shared" si="46"/>
        <v>129.25899672506389</v>
      </c>
      <c r="F699" s="263"/>
      <c r="G699" s="190" t="str">
        <f t="shared" si="43"/>
        <v/>
      </c>
      <c r="H699" s="259" t="str">
        <f t="shared" si="44"/>
        <v/>
      </c>
      <c r="I699" s="260"/>
    </row>
    <row r="700" spans="1:9">
      <c r="A700" s="255">
        <f t="shared" si="45"/>
        <v>698</v>
      </c>
      <c r="B700" s="256">
        <v>45472</v>
      </c>
      <c r="C700" s="257">
        <v>156.81933799999999</v>
      </c>
      <c r="D700" s="258">
        <v>129.25899672506389</v>
      </c>
      <c r="E700" s="257">
        <f t="shared" si="46"/>
        <v>129.25899672506389</v>
      </c>
      <c r="F700" s="263"/>
      <c r="G700" s="190" t="str">
        <f t="shared" si="43"/>
        <v/>
      </c>
      <c r="H700" s="259" t="str">
        <f t="shared" si="44"/>
        <v/>
      </c>
      <c r="I700" s="260"/>
    </row>
    <row r="701" spans="1:9">
      <c r="A701" s="255">
        <f t="shared" si="45"/>
        <v>699</v>
      </c>
      <c r="B701" s="256">
        <v>45473</v>
      </c>
      <c r="C701" s="257">
        <v>56.954651000000005</v>
      </c>
      <c r="D701" s="258">
        <v>129.25899672506389</v>
      </c>
      <c r="E701" s="257">
        <f t="shared" si="46"/>
        <v>56.954651000000005</v>
      </c>
      <c r="F701" s="260"/>
      <c r="G701" s="190" t="str">
        <f t="shared" si="43"/>
        <v/>
      </c>
      <c r="H701" s="259" t="str">
        <f t="shared" si="44"/>
        <v/>
      </c>
      <c r="I701" s="260"/>
    </row>
    <row r="702" spans="1:9">
      <c r="A702" s="255">
        <f t="shared" si="45"/>
        <v>700</v>
      </c>
      <c r="B702" s="256">
        <v>45474</v>
      </c>
      <c r="C702" s="257">
        <v>183.07530500000001</v>
      </c>
      <c r="D702" s="258">
        <v>138.95755387551125</v>
      </c>
      <c r="E702" s="257">
        <f t="shared" si="46"/>
        <v>138.95755387551125</v>
      </c>
      <c r="F702" s="263"/>
      <c r="G702" s="190" t="str">
        <f t="shared" si="43"/>
        <v/>
      </c>
      <c r="H702" s="259" t="str">
        <f t="shared" si="44"/>
        <v/>
      </c>
      <c r="I702" s="260"/>
    </row>
    <row r="703" spans="1:9">
      <c r="A703" s="255">
        <f t="shared" si="45"/>
        <v>701</v>
      </c>
      <c r="B703" s="256">
        <v>45475</v>
      </c>
      <c r="C703" s="257">
        <v>180.227915</v>
      </c>
      <c r="D703" s="258">
        <v>138.95755387551125</v>
      </c>
      <c r="E703" s="257">
        <f t="shared" si="46"/>
        <v>138.95755387551125</v>
      </c>
      <c r="F703" s="263"/>
      <c r="G703" s="190" t="str">
        <f t="shared" si="43"/>
        <v/>
      </c>
      <c r="H703" s="259" t="str">
        <f t="shared" si="44"/>
        <v/>
      </c>
      <c r="I703" s="260"/>
    </row>
    <row r="704" spans="1:9">
      <c r="A704" s="255">
        <f t="shared" si="45"/>
        <v>702</v>
      </c>
      <c r="B704" s="256">
        <v>45476</v>
      </c>
      <c r="C704" s="257">
        <v>139.90884599999998</v>
      </c>
      <c r="D704" s="258">
        <v>138.95755387551125</v>
      </c>
      <c r="E704" s="257">
        <f t="shared" si="46"/>
        <v>138.95755387551125</v>
      </c>
      <c r="F704" s="263"/>
      <c r="G704" s="190" t="str">
        <f t="shared" si="43"/>
        <v/>
      </c>
      <c r="H704" s="259" t="str">
        <f t="shared" si="44"/>
        <v/>
      </c>
      <c r="I704" s="260"/>
    </row>
    <row r="705" spans="1:9">
      <c r="A705" s="255">
        <f t="shared" si="45"/>
        <v>703</v>
      </c>
      <c r="B705" s="256">
        <v>45477</v>
      </c>
      <c r="C705" s="257">
        <v>140.02526800000001</v>
      </c>
      <c r="D705" s="258">
        <v>138.95755387551125</v>
      </c>
      <c r="E705" s="257">
        <f t="shared" si="46"/>
        <v>138.95755387551125</v>
      </c>
      <c r="F705" s="263"/>
      <c r="G705" s="190" t="str">
        <f t="shared" si="43"/>
        <v/>
      </c>
      <c r="H705" s="259" t="str">
        <f t="shared" si="44"/>
        <v/>
      </c>
      <c r="I705" s="260"/>
    </row>
    <row r="706" spans="1:9">
      <c r="A706" s="255">
        <f t="shared" si="45"/>
        <v>704</v>
      </c>
      <c r="B706" s="256">
        <v>45478</v>
      </c>
      <c r="C706" s="257">
        <v>150.15019800000002</v>
      </c>
      <c r="D706" s="258">
        <v>138.95755387551125</v>
      </c>
      <c r="E706" s="257">
        <f t="shared" si="46"/>
        <v>138.95755387551125</v>
      </c>
      <c r="F706" s="263"/>
      <c r="G706" s="190" t="str">
        <f t="shared" si="43"/>
        <v/>
      </c>
      <c r="H706" s="259" t="str">
        <f t="shared" si="44"/>
        <v/>
      </c>
      <c r="I706" s="260"/>
    </row>
    <row r="707" spans="1:9">
      <c r="A707" s="255">
        <f t="shared" si="45"/>
        <v>705</v>
      </c>
      <c r="B707" s="256">
        <v>45479</v>
      </c>
      <c r="C707" s="257">
        <v>153.767223</v>
      </c>
      <c r="D707" s="258">
        <v>138.95755387551125</v>
      </c>
      <c r="E707" s="257">
        <f t="shared" si="46"/>
        <v>138.95755387551125</v>
      </c>
      <c r="F707" s="263"/>
      <c r="G707" s="190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9" t="str">
        <f t="shared" ref="H707:H760" si="48">IF(DAY($B707)=15,TEXT(D707,"#,0"),"")</f>
        <v/>
      </c>
      <c r="I707" s="260"/>
    </row>
    <row r="708" spans="1:9">
      <c r="A708" s="255">
        <f t="shared" si="45"/>
        <v>706</v>
      </c>
      <c r="B708" s="256">
        <v>45480</v>
      </c>
      <c r="C708" s="257">
        <v>92.288961999999998</v>
      </c>
      <c r="D708" s="258">
        <v>138.95755387551125</v>
      </c>
      <c r="E708" s="257">
        <f t="shared" si="46"/>
        <v>92.288961999999998</v>
      </c>
      <c r="F708" s="263"/>
      <c r="G708" s="190" t="str">
        <f t="shared" si="47"/>
        <v/>
      </c>
      <c r="H708" s="259" t="str">
        <f t="shared" si="48"/>
        <v/>
      </c>
      <c r="I708" s="260"/>
    </row>
    <row r="709" spans="1:9">
      <c r="A709" s="255">
        <f t="shared" si="45"/>
        <v>707</v>
      </c>
      <c r="B709" s="256">
        <v>45481</v>
      </c>
      <c r="C709" s="257">
        <v>129.90401199999999</v>
      </c>
      <c r="D709" s="258">
        <v>138.95755387551125</v>
      </c>
      <c r="E709" s="257">
        <f t="shared" si="46"/>
        <v>129.90401199999999</v>
      </c>
      <c r="F709" s="263"/>
      <c r="G709" s="190" t="str">
        <f t="shared" si="47"/>
        <v/>
      </c>
      <c r="H709" s="259" t="str">
        <f t="shared" si="48"/>
        <v/>
      </c>
      <c r="I709" s="260"/>
    </row>
    <row r="710" spans="1:9">
      <c r="A710" s="255">
        <f t="shared" si="45"/>
        <v>708</v>
      </c>
      <c r="B710" s="256">
        <v>45482</v>
      </c>
      <c r="C710" s="257">
        <v>135.30700699999997</v>
      </c>
      <c r="D710" s="258">
        <v>138.95755387551125</v>
      </c>
      <c r="E710" s="257">
        <f t="shared" si="46"/>
        <v>135.30700699999997</v>
      </c>
      <c r="F710" s="263"/>
      <c r="G710" s="190" t="str">
        <f t="shared" si="47"/>
        <v/>
      </c>
      <c r="H710" s="259" t="str">
        <f t="shared" si="48"/>
        <v/>
      </c>
      <c r="I710" s="260"/>
    </row>
    <row r="711" spans="1:9">
      <c r="A711" s="255">
        <f t="shared" si="45"/>
        <v>709</v>
      </c>
      <c r="B711" s="256">
        <v>45483</v>
      </c>
      <c r="C711" s="257">
        <v>68.310226999999998</v>
      </c>
      <c r="D711" s="258">
        <v>138.95755387551125</v>
      </c>
      <c r="E711" s="257">
        <f t="shared" si="46"/>
        <v>68.310226999999998</v>
      </c>
      <c r="F711" s="263"/>
      <c r="G711" s="190" t="str">
        <f t="shared" si="47"/>
        <v/>
      </c>
      <c r="H711" s="259" t="str">
        <f t="shared" si="48"/>
        <v/>
      </c>
      <c r="I711" s="260"/>
    </row>
    <row r="712" spans="1:9">
      <c r="A712" s="255">
        <f t="shared" si="45"/>
        <v>710</v>
      </c>
      <c r="B712" s="256">
        <v>45484</v>
      </c>
      <c r="C712" s="257">
        <v>124.79954600000001</v>
      </c>
      <c r="D712" s="258">
        <v>138.95755387551125</v>
      </c>
      <c r="E712" s="257">
        <f t="shared" si="46"/>
        <v>124.79954600000001</v>
      </c>
      <c r="F712" s="263"/>
      <c r="G712" s="190" t="str">
        <f t="shared" si="47"/>
        <v/>
      </c>
      <c r="H712" s="259" t="str">
        <f t="shared" si="48"/>
        <v/>
      </c>
      <c r="I712" s="260"/>
    </row>
    <row r="713" spans="1:9">
      <c r="A713" s="255">
        <f t="shared" si="45"/>
        <v>711</v>
      </c>
      <c r="B713" s="256">
        <v>45485</v>
      </c>
      <c r="C713" s="257">
        <v>190.28393199999999</v>
      </c>
      <c r="D713" s="258">
        <v>138.95755387551125</v>
      </c>
      <c r="E713" s="257">
        <f t="shared" si="46"/>
        <v>138.95755387551125</v>
      </c>
      <c r="F713" s="263"/>
      <c r="G713" s="190" t="str">
        <f t="shared" si="47"/>
        <v/>
      </c>
      <c r="H713" s="259" t="str">
        <f t="shared" si="48"/>
        <v/>
      </c>
      <c r="I713" s="260"/>
    </row>
    <row r="714" spans="1:9">
      <c r="A714" s="255">
        <f t="shared" si="45"/>
        <v>712</v>
      </c>
      <c r="B714" s="256">
        <v>45486</v>
      </c>
      <c r="C714" s="257">
        <v>132.70751799999999</v>
      </c>
      <c r="D714" s="258">
        <v>138.95755387551125</v>
      </c>
      <c r="E714" s="257">
        <f t="shared" si="46"/>
        <v>132.70751799999999</v>
      </c>
      <c r="F714" s="263"/>
      <c r="G714" s="190" t="str">
        <f t="shared" si="47"/>
        <v/>
      </c>
      <c r="H714" s="259" t="str">
        <f t="shared" si="48"/>
        <v/>
      </c>
      <c r="I714" s="260"/>
    </row>
    <row r="715" spans="1:9">
      <c r="A715" s="255">
        <f t="shared" si="45"/>
        <v>713</v>
      </c>
      <c r="B715" s="256">
        <v>45487</v>
      </c>
      <c r="C715" s="257">
        <v>101.04304800000001</v>
      </c>
      <c r="D715" s="258">
        <v>138.95755387551125</v>
      </c>
      <c r="E715" s="257">
        <f t="shared" si="46"/>
        <v>101.04304800000001</v>
      </c>
      <c r="F715" s="263"/>
      <c r="G715" s="190" t="str">
        <f t="shared" si="47"/>
        <v/>
      </c>
      <c r="H715" s="259" t="str">
        <f t="shared" si="48"/>
        <v/>
      </c>
      <c r="I715" s="260"/>
    </row>
    <row r="716" spans="1:9">
      <c r="A716" s="255">
        <f t="shared" si="45"/>
        <v>714</v>
      </c>
      <c r="B716" s="256">
        <v>45488</v>
      </c>
      <c r="C716" s="257">
        <v>190.44992099999999</v>
      </c>
      <c r="D716" s="258">
        <v>138.95755387551125</v>
      </c>
      <c r="E716" s="257">
        <f t="shared" si="46"/>
        <v>138.95755387551125</v>
      </c>
      <c r="F716" s="263"/>
      <c r="G716" s="190" t="str">
        <f t="shared" si="47"/>
        <v>J</v>
      </c>
      <c r="H716" s="259" t="str">
        <f t="shared" si="48"/>
        <v>139,0</v>
      </c>
      <c r="I716" s="260"/>
    </row>
    <row r="717" spans="1:9">
      <c r="A717" s="255">
        <f t="shared" si="45"/>
        <v>715</v>
      </c>
      <c r="B717" s="256">
        <v>45489</v>
      </c>
      <c r="C717" s="257">
        <v>98.845293999999996</v>
      </c>
      <c r="D717" s="258">
        <v>138.95755387551125</v>
      </c>
      <c r="E717" s="257">
        <f t="shared" si="46"/>
        <v>98.845293999999996</v>
      </c>
      <c r="F717" s="263"/>
      <c r="G717" s="190" t="str">
        <f t="shared" si="47"/>
        <v/>
      </c>
      <c r="H717" s="259" t="str">
        <f t="shared" si="48"/>
        <v/>
      </c>
      <c r="I717" s="260"/>
    </row>
    <row r="718" spans="1:9">
      <c r="A718" s="255">
        <f t="shared" si="45"/>
        <v>716</v>
      </c>
      <c r="B718" s="256">
        <v>45490</v>
      </c>
      <c r="C718" s="257">
        <v>105.044152</v>
      </c>
      <c r="D718" s="258">
        <v>138.95755387551125</v>
      </c>
      <c r="E718" s="257">
        <f t="shared" si="46"/>
        <v>105.044152</v>
      </c>
      <c r="F718" s="263"/>
      <c r="G718" s="190" t="str">
        <f t="shared" si="47"/>
        <v/>
      </c>
      <c r="H718" s="259" t="str">
        <f t="shared" si="48"/>
        <v/>
      </c>
      <c r="I718" s="260"/>
    </row>
    <row r="719" spans="1:9">
      <c r="A719" s="255">
        <f t="shared" si="45"/>
        <v>717</v>
      </c>
      <c r="B719" s="256">
        <v>45491</v>
      </c>
      <c r="C719" s="257">
        <v>72.462039999999988</v>
      </c>
      <c r="D719" s="258">
        <v>138.95755387551125</v>
      </c>
      <c r="E719" s="257">
        <f t="shared" si="46"/>
        <v>72.462039999999988</v>
      </c>
      <c r="F719" s="263"/>
      <c r="G719" s="190" t="str">
        <f t="shared" si="47"/>
        <v/>
      </c>
      <c r="H719" s="259" t="str">
        <f t="shared" si="48"/>
        <v/>
      </c>
      <c r="I719" s="260"/>
    </row>
    <row r="720" spans="1:9">
      <c r="A720" s="255">
        <f t="shared" si="45"/>
        <v>718</v>
      </c>
      <c r="B720" s="256">
        <v>45492</v>
      </c>
      <c r="C720" s="257">
        <v>59.104450000000007</v>
      </c>
      <c r="D720" s="258">
        <v>138.95755387551125</v>
      </c>
      <c r="E720" s="257">
        <f t="shared" si="46"/>
        <v>59.104450000000007</v>
      </c>
      <c r="F720" s="263"/>
      <c r="G720" s="190" t="str">
        <f t="shared" si="47"/>
        <v/>
      </c>
      <c r="H720" s="259" t="str">
        <f t="shared" si="48"/>
        <v/>
      </c>
      <c r="I720" s="260"/>
    </row>
    <row r="721" spans="1:9">
      <c r="A721" s="255">
        <f t="shared" si="45"/>
        <v>719</v>
      </c>
      <c r="B721" s="256">
        <v>45493</v>
      </c>
      <c r="C721" s="257">
        <v>154.39338899999998</v>
      </c>
      <c r="D721" s="258">
        <v>138.95755387551125</v>
      </c>
      <c r="E721" s="257">
        <f t="shared" si="46"/>
        <v>138.95755387551125</v>
      </c>
      <c r="F721" s="263"/>
      <c r="G721" s="190" t="str">
        <f t="shared" si="47"/>
        <v/>
      </c>
      <c r="H721" s="259" t="str">
        <f t="shared" si="48"/>
        <v/>
      </c>
      <c r="I721" s="260"/>
    </row>
    <row r="722" spans="1:9">
      <c r="A722" s="255">
        <f t="shared" si="45"/>
        <v>720</v>
      </c>
      <c r="B722" s="256">
        <v>45494</v>
      </c>
      <c r="C722" s="257">
        <v>190.65268</v>
      </c>
      <c r="D722" s="258">
        <v>138.95755387551125</v>
      </c>
      <c r="E722" s="257">
        <f t="shared" si="46"/>
        <v>138.95755387551125</v>
      </c>
      <c r="F722" s="263"/>
      <c r="G722" s="190" t="str">
        <f t="shared" si="47"/>
        <v/>
      </c>
      <c r="H722" s="259" t="str">
        <f t="shared" si="48"/>
        <v/>
      </c>
      <c r="I722" s="260"/>
    </row>
    <row r="723" spans="1:9">
      <c r="A723" s="255">
        <f t="shared" si="45"/>
        <v>721</v>
      </c>
      <c r="B723" s="256">
        <v>45495</v>
      </c>
      <c r="C723" s="257">
        <v>164.47756399999997</v>
      </c>
      <c r="D723" s="258">
        <v>138.95755387551125</v>
      </c>
      <c r="E723" s="257">
        <f t="shared" si="46"/>
        <v>138.95755387551125</v>
      </c>
      <c r="F723" s="263"/>
      <c r="G723" s="190" t="str">
        <f t="shared" si="47"/>
        <v/>
      </c>
      <c r="H723" s="259" t="str">
        <f t="shared" si="48"/>
        <v/>
      </c>
      <c r="I723" s="260"/>
    </row>
    <row r="724" spans="1:9">
      <c r="A724" s="255">
        <f t="shared" si="45"/>
        <v>722</v>
      </c>
      <c r="B724" s="256">
        <v>45496</v>
      </c>
      <c r="C724" s="257">
        <v>127.671859</v>
      </c>
      <c r="D724" s="258">
        <v>138.95755387551125</v>
      </c>
      <c r="E724" s="257">
        <f t="shared" si="46"/>
        <v>127.671859</v>
      </c>
      <c r="F724" s="263"/>
      <c r="G724" s="190" t="str">
        <f t="shared" si="47"/>
        <v/>
      </c>
      <c r="H724" s="259" t="str">
        <f t="shared" si="48"/>
        <v/>
      </c>
      <c r="I724" s="260"/>
    </row>
    <row r="725" spans="1:9">
      <c r="A725" s="255">
        <f t="shared" si="45"/>
        <v>723</v>
      </c>
      <c r="B725" s="256">
        <v>45497</v>
      </c>
      <c r="C725" s="257">
        <v>131.034492</v>
      </c>
      <c r="D725" s="258">
        <v>138.95755387551125</v>
      </c>
      <c r="E725" s="257">
        <f t="shared" si="46"/>
        <v>131.034492</v>
      </c>
      <c r="F725" s="263"/>
      <c r="G725" s="190" t="str">
        <f t="shared" si="47"/>
        <v/>
      </c>
      <c r="H725" s="259" t="str">
        <f t="shared" si="48"/>
        <v/>
      </c>
      <c r="I725" s="260"/>
    </row>
    <row r="726" spans="1:9">
      <c r="A726" s="255">
        <f t="shared" si="45"/>
        <v>724</v>
      </c>
      <c r="B726" s="256">
        <v>45498</v>
      </c>
      <c r="C726" s="257">
        <v>145.593231</v>
      </c>
      <c r="D726" s="258">
        <v>138.95755387551125</v>
      </c>
      <c r="E726" s="257">
        <f t="shared" si="46"/>
        <v>138.95755387551125</v>
      </c>
      <c r="F726" s="263"/>
      <c r="G726" s="190" t="str">
        <f t="shared" si="47"/>
        <v/>
      </c>
      <c r="H726" s="259" t="str">
        <f t="shared" si="48"/>
        <v/>
      </c>
      <c r="I726" s="260"/>
    </row>
    <row r="727" spans="1:9">
      <c r="A727" s="255">
        <f t="shared" ref="A727:A763" si="49">+A726+1</f>
        <v>725</v>
      </c>
      <c r="B727" s="256">
        <v>45499</v>
      </c>
      <c r="C727" s="257">
        <v>103.93711</v>
      </c>
      <c r="D727" s="258">
        <v>138.95755387551125</v>
      </c>
      <c r="E727" s="257">
        <f t="shared" ref="E727:E760" si="50">IF(C727&gt;D727,D727,C727)</f>
        <v>103.93711</v>
      </c>
      <c r="F727" s="263"/>
      <c r="G727" s="190" t="str">
        <f t="shared" si="47"/>
        <v/>
      </c>
      <c r="H727" s="259" t="str">
        <f t="shared" si="48"/>
        <v/>
      </c>
      <c r="I727" s="260"/>
    </row>
    <row r="728" spans="1:9">
      <c r="A728" s="255">
        <f t="shared" si="49"/>
        <v>726</v>
      </c>
      <c r="B728" s="256">
        <v>45500</v>
      </c>
      <c r="C728" s="257">
        <v>108.40133800000001</v>
      </c>
      <c r="D728" s="258">
        <v>138.95755387551125</v>
      </c>
      <c r="E728" s="257">
        <f t="shared" si="50"/>
        <v>108.40133800000001</v>
      </c>
      <c r="F728" s="263"/>
      <c r="G728" s="190" t="str">
        <f t="shared" si="47"/>
        <v/>
      </c>
      <c r="H728" s="259" t="str">
        <f t="shared" si="48"/>
        <v/>
      </c>
      <c r="I728" s="260"/>
    </row>
    <row r="729" spans="1:9">
      <c r="A729" s="255">
        <f t="shared" si="49"/>
        <v>727</v>
      </c>
      <c r="B729" s="256">
        <v>45501</v>
      </c>
      <c r="C729" s="257">
        <v>158.90658100000002</v>
      </c>
      <c r="D729" s="258">
        <v>138.95755387551125</v>
      </c>
      <c r="E729" s="257">
        <f t="shared" si="50"/>
        <v>138.95755387551125</v>
      </c>
      <c r="F729" s="263"/>
      <c r="G729" s="190" t="str">
        <f t="shared" si="47"/>
        <v/>
      </c>
      <c r="H729" s="259" t="str">
        <f t="shared" si="48"/>
        <v/>
      </c>
      <c r="I729" s="260"/>
    </row>
    <row r="730" spans="1:9">
      <c r="A730" s="255">
        <f t="shared" si="49"/>
        <v>728</v>
      </c>
      <c r="B730" s="256">
        <v>45502</v>
      </c>
      <c r="C730" s="257">
        <v>126.836939</v>
      </c>
      <c r="D730" s="258">
        <v>138.95755387551125</v>
      </c>
      <c r="E730" s="257">
        <f t="shared" si="50"/>
        <v>126.836939</v>
      </c>
      <c r="F730" s="263"/>
      <c r="G730" s="190" t="str">
        <f t="shared" si="47"/>
        <v/>
      </c>
      <c r="H730" s="259" t="str">
        <f t="shared" si="48"/>
        <v/>
      </c>
      <c r="I730" s="260"/>
    </row>
    <row r="731" spans="1:9">
      <c r="A731" s="255">
        <f t="shared" si="49"/>
        <v>729</v>
      </c>
      <c r="B731" s="256">
        <v>45503</v>
      </c>
      <c r="C731" s="257">
        <v>161.539062</v>
      </c>
      <c r="D731" s="258">
        <v>138.95755387551125</v>
      </c>
      <c r="E731" s="257">
        <f t="shared" si="50"/>
        <v>138.95755387551125</v>
      </c>
      <c r="F731" s="263"/>
      <c r="G731" s="190" t="str">
        <f t="shared" si="47"/>
        <v/>
      </c>
      <c r="H731" s="259" t="str">
        <f t="shared" si="48"/>
        <v/>
      </c>
      <c r="I731" s="260"/>
    </row>
    <row r="732" spans="1:9">
      <c r="A732" s="255">
        <f t="shared" si="49"/>
        <v>730</v>
      </c>
      <c r="B732" s="256">
        <v>45504</v>
      </c>
      <c r="C732" s="257">
        <v>75.894684999999996</v>
      </c>
      <c r="D732" s="258">
        <v>138.95755387551125</v>
      </c>
      <c r="E732" s="257">
        <f t="shared" si="50"/>
        <v>75.894684999999996</v>
      </c>
      <c r="F732" s="260"/>
      <c r="G732" s="190" t="str">
        <f t="shared" si="47"/>
        <v/>
      </c>
      <c r="H732" s="259" t="str">
        <f t="shared" si="48"/>
        <v/>
      </c>
      <c r="I732" s="260"/>
    </row>
    <row r="733" spans="1:9">
      <c r="A733" s="255">
        <f t="shared" si="49"/>
        <v>731</v>
      </c>
      <c r="B733" s="256">
        <v>45505</v>
      </c>
      <c r="C733" s="257">
        <v>110.57378600000001</v>
      </c>
      <c r="D733" s="258">
        <v>133.33848168258334</v>
      </c>
      <c r="E733" s="257">
        <f t="shared" si="50"/>
        <v>110.57378600000001</v>
      </c>
      <c r="F733" s="263"/>
      <c r="G733" s="190" t="str">
        <f t="shared" si="47"/>
        <v/>
      </c>
      <c r="H733" s="259" t="str">
        <f t="shared" si="48"/>
        <v/>
      </c>
      <c r="I733" s="260"/>
    </row>
    <row r="734" spans="1:9">
      <c r="A734" s="255">
        <f t="shared" si="49"/>
        <v>732</v>
      </c>
      <c r="B734" s="256">
        <v>45506</v>
      </c>
      <c r="C734" s="257">
        <v>194.332277</v>
      </c>
      <c r="D734" s="258">
        <v>133.33848168258334</v>
      </c>
      <c r="E734" s="257">
        <f t="shared" si="50"/>
        <v>133.33848168258334</v>
      </c>
      <c r="F734" s="263"/>
      <c r="G734" s="190" t="str">
        <f t="shared" si="47"/>
        <v/>
      </c>
      <c r="H734" s="259" t="str">
        <f t="shared" si="48"/>
        <v/>
      </c>
      <c r="I734" s="260"/>
    </row>
    <row r="735" spans="1:9">
      <c r="A735" s="255">
        <f t="shared" si="49"/>
        <v>733</v>
      </c>
      <c r="B735" s="256">
        <v>45507</v>
      </c>
      <c r="C735" s="257">
        <v>129.50650200000001</v>
      </c>
      <c r="D735" s="258">
        <v>133.33848168258334</v>
      </c>
      <c r="E735" s="257">
        <f t="shared" si="50"/>
        <v>129.50650200000001</v>
      </c>
      <c r="F735" s="263"/>
      <c r="G735" s="190" t="str">
        <f t="shared" si="47"/>
        <v/>
      </c>
      <c r="H735" s="259" t="str">
        <f t="shared" si="48"/>
        <v/>
      </c>
      <c r="I735" s="260"/>
    </row>
    <row r="736" spans="1:9">
      <c r="A736" s="255">
        <f t="shared" si="49"/>
        <v>734</v>
      </c>
      <c r="B736" s="256">
        <v>45508</v>
      </c>
      <c r="C736" s="257">
        <v>87.682998000000012</v>
      </c>
      <c r="D736" s="258">
        <v>133.33848168258334</v>
      </c>
      <c r="E736" s="257">
        <f t="shared" si="50"/>
        <v>87.682998000000012</v>
      </c>
      <c r="F736" s="263"/>
      <c r="G736" s="190" t="str">
        <f t="shared" si="47"/>
        <v/>
      </c>
      <c r="H736" s="259" t="str">
        <f t="shared" si="48"/>
        <v/>
      </c>
      <c r="I736" s="260"/>
    </row>
    <row r="737" spans="1:9">
      <c r="A737" s="255">
        <f t="shared" si="49"/>
        <v>735</v>
      </c>
      <c r="B737" s="256">
        <v>45509</v>
      </c>
      <c r="C737" s="257">
        <v>71.650867000000005</v>
      </c>
      <c r="D737" s="258">
        <v>133.33848168258334</v>
      </c>
      <c r="E737" s="257">
        <f t="shared" si="50"/>
        <v>71.650867000000005</v>
      </c>
      <c r="F737" s="263"/>
      <c r="G737" s="190" t="str">
        <f t="shared" si="47"/>
        <v/>
      </c>
      <c r="H737" s="259" t="str">
        <f t="shared" si="48"/>
        <v/>
      </c>
      <c r="I737" s="260"/>
    </row>
    <row r="738" spans="1:9">
      <c r="A738" s="255">
        <f t="shared" si="49"/>
        <v>736</v>
      </c>
      <c r="B738" s="256">
        <v>45510</v>
      </c>
      <c r="C738" s="257">
        <v>102.74207799999999</v>
      </c>
      <c r="D738" s="258">
        <v>133.33848168258334</v>
      </c>
      <c r="E738" s="257">
        <f t="shared" si="50"/>
        <v>102.74207799999999</v>
      </c>
      <c r="F738" s="263"/>
      <c r="G738" s="190" t="str">
        <f t="shared" si="47"/>
        <v/>
      </c>
      <c r="H738" s="259" t="str">
        <f t="shared" si="48"/>
        <v/>
      </c>
      <c r="I738" s="260"/>
    </row>
    <row r="739" spans="1:9">
      <c r="A739" s="255">
        <f t="shared" si="49"/>
        <v>737</v>
      </c>
      <c r="B739" s="256">
        <v>45511</v>
      </c>
      <c r="C739" s="257">
        <v>146.75389199999998</v>
      </c>
      <c r="D739" s="258">
        <v>133.33848168258334</v>
      </c>
      <c r="E739" s="257">
        <f t="shared" si="50"/>
        <v>133.33848168258334</v>
      </c>
      <c r="F739" s="263"/>
      <c r="G739" s="190" t="str">
        <f t="shared" si="47"/>
        <v/>
      </c>
      <c r="H739" s="259" t="str">
        <f t="shared" si="48"/>
        <v/>
      </c>
      <c r="I739" s="260"/>
    </row>
    <row r="740" spans="1:9">
      <c r="A740" s="255">
        <f t="shared" si="49"/>
        <v>738</v>
      </c>
      <c r="B740" s="256">
        <v>45512</v>
      </c>
      <c r="C740" s="257">
        <v>117.76794599999999</v>
      </c>
      <c r="D740" s="258">
        <v>133.33848168258334</v>
      </c>
      <c r="E740" s="257">
        <f t="shared" si="50"/>
        <v>117.76794599999999</v>
      </c>
      <c r="F740" s="263"/>
      <c r="G740" s="190" t="str">
        <f t="shared" si="47"/>
        <v/>
      </c>
      <c r="H740" s="259" t="str">
        <f t="shared" si="48"/>
        <v/>
      </c>
      <c r="I740" s="260"/>
    </row>
    <row r="741" spans="1:9">
      <c r="A741" s="255">
        <f t="shared" si="49"/>
        <v>739</v>
      </c>
      <c r="B741" s="256">
        <v>45513</v>
      </c>
      <c r="C741" s="257">
        <v>104.73599900000001</v>
      </c>
      <c r="D741" s="258">
        <v>133.33848168258334</v>
      </c>
      <c r="E741" s="257">
        <f t="shared" si="50"/>
        <v>104.73599900000001</v>
      </c>
      <c r="F741" s="263"/>
      <c r="G741" s="190" t="str">
        <f t="shared" si="47"/>
        <v/>
      </c>
      <c r="H741" s="259" t="str">
        <f t="shared" si="48"/>
        <v/>
      </c>
      <c r="I741" s="260"/>
    </row>
    <row r="742" spans="1:9">
      <c r="A742" s="255">
        <f t="shared" si="49"/>
        <v>740</v>
      </c>
      <c r="B742" s="256">
        <v>45514</v>
      </c>
      <c r="C742" s="257">
        <v>131.51255499999999</v>
      </c>
      <c r="D742" s="258">
        <v>133.33848168258334</v>
      </c>
      <c r="E742" s="257">
        <f t="shared" si="50"/>
        <v>131.51255499999999</v>
      </c>
      <c r="F742" s="263"/>
      <c r="G742" s="190" t="str">
        <f t="shared" si="47"/>
        <v/>
      </c>
      <c r="H742" s="259" t="str">
        <f t="shared" si="48"/>
        <v/>
      </c>
      <c r="I742" s="260"/>
    </row>
    <row r="743" spans="1:9">
      <c r="A743" s="255">
        <f t="shared" si="49"/>
        <v>741</v>
      </c>
      <c r="B743" s="256">
        <v>45515</v>
      </c>
      <c r="C743" s="257">
        <v>137.329196</v>
      </c>
      <c r="D743" s="258">
        <v>133.33848168258334</v>
      </c>
      <c r="E743" s="257">
        <f t="shared" si="50"/>
        <v>133.33848168258334</v>
      </c>
      <c r="F743" s="263"/>
      <c r="G743" s="190" t="str">
        <f t="shared" si="47"/>
        <v/>
      </c>
      <c r="H743" s="259" t="str">
        <f t="shared" si="48"/>
        <v/>
      </c>
      <c r="I743" s="260"/>
    </row>
    <row r="744" spans="1:9">
      <c r="A744" s="255">
        <f t="shared" si="49"/>
        <v>742</v>
      </c>
      <c r="B744" s="256">
        <v>45516</v>
      </c>
      <c r="C744" s="257">
        <v>91.787369000000012</v>
      </c>
      <c r="D744" s="258">
        <v>133.33848168258334</v>
      </c>
      <c r="E744" s="257">
        <f t="shared" si="50"/>
        <v>91.787369000000012</v>
      </c>
      <c r="F744" s="263"/>
      <c r="G744" s="190" t="str">
        <f t="shared" si="47"/>
        <v/>
      </c>
      <c r="H744" s="259" t="str">
        <f t="shared" si="48"/>
        <v/>
      </c>
      <c r="I744" s="260"/>
    </row>
    <row r="745" spans="1:9">
      <c r="A745" s="255">
        <f t="shared" si="49"/>
        <v>743</v>
      </c>
      <c r="B745" s="256">
        <v>45517</v>
      </c>
      <c r="C745" s="257">
        <v>103.528627</v>
      </c>
      <c r="D745" s="258">
        <v>133.33848168258334</v>
      </c>
      <c r="E745" s="257">
        <f t="shared" si="50"/>
        <v>103.528627</v>
      </c>
      <c r="F745" s="263"/>
      <c r="G745" s="190" t="str">
        <f t="shared" si="47"/>
        <v/>
      </c>
      <c r="H745" s="259" t="str">
        <f t="shared" si="48"/>
        <v/>
      </c>
      <c r="I745" s="260"/>
    </row>
    <row r="746" spans="1:9">
      <c r="A746" s="255">
        <f t="shared" si="49"/>
        <v>744</v>
      </c>
      <c r="B746" s="256">
        <v>45518</v>
      </c>
      <c r="C746" s="257">
        <v>156.665344</v>
      </c>
      <c r="D746" s="258">
        <v>133.33848168258334</v>
      </c>
      <c r="E746" s="257">
        <f t="shared" si="50"/>
        <v>133.33848168258334</v>
      </c>
      <c r="F746" s="263"/>
      <c r="G746" s="190" t="str">
        <f t="shared" si="47"/>
        <v/>
      </c>
      <c r="H746" s="259" t="str">
        <f t="shared" si="48"/>
        <v/>
      </c>
      <c r="I746" s="260"/>
    </row>
    <row r="747" spans="1:9">
      <c r="A747" s="255">
        <f t="shared" si="49"/>
        <v>745</v>
      </c>
      <c r="B747" s="256">
        <v>45519</v>
      </c>
      <c r="C747" s="257">
        <v>158.769565</v>
      </c>
      <c r="D747" s="258">
        <v>133.33848168258334</v>
      </c>
      <c r="E747" s="257">
        <f t="shared" si="50"/>
        <v>133.33848168258334</v>
      </c>
      <c r="F747" s="263"/>
      <c r="G747" s="190" t="str">
        <f t="shared" si="47"/>
        <v>A</v>
      </c>
      <c r="H747" s="259" t="str">
        <f t="shared" si="48"/>
        <v>133,3</v>
      </c>
      <c r="I747" s="260"/>
    </row>
    <row r="748" spans="1:9">
      <c r="A748" s="255">
        <f t="shared" si="49"/>
        <v>746</v>
      </c>
      <c r="B748" s="256">
        <v>45520</v>
      </c>
      <c r="C748" s="257">
        <v>112.024271</v>
      </c>
      <c r="D748" s="258">
        <v>133.33848168258334</v>
      </c>
      <c r="E748" s="257">
        <f t="shared" si="50"/>
        <v>112.024271</v>
      </c>
      <c r="F748" s="263"/>
      <c r="G748" s="190" t="str">
        <f t="shared" si="47"/>
        <v/>
      </c>
      <c r="H748" s="259" t="str">
        <f t="shared" si="48"/>
        <v/>
      </c>
      <c r="I748" s="260"/>
    </row>
    <row r="749" spans="1:9">
      <c r="A749" s="255">
        <f t="shared" si="49"/>
        <v>747</v>
      </c>
      <c r="B749" s="256">
        <v>45521</v>
      </c>
      <c r="C749" s="257">
        <v>106.788417</v>
      </c>
      <c r="D749" s="258">
        <v>133.33848168258334</v>
      </c>
      <c r="E749" s="257">
        <f t="shared" si="50"/>
        <v>106.788417</v>
      </c>
      <c r="F749" s="263"/>
      <c r="G749" s="190" t="str">
        <f t="shared" si="47"/>
        <v/>
      </c>
      <c r="H749" s="259" t="str">
        <f t="shared" si="48"/>
        <v/>
      </c>
      <c r="I749" s="260"/>
    </row>
    <row r="750" spans="1:9">
      <c r="A750" s="255">
        <f t="shared" si="49"/>
        <v>748</v>
      </c>
      <c r="B750" s="256">
        <v>45522</v>
      </c>
      <c r="C750" s="257">
        <v>143.96935600000003</v>
      </c>
      <c r="D750" s="258">
        <v>133.33848168258334</v>
      </c>
      <c r="E750" s="257">
        <f t="shared" si="50"/>
        <v>133.33848168258334</v>
      </c>
      <c r="F750" s="263"/>
      <c r="G750" s="190" t="str">
        <f t="shared" si="47"/>
        <v/>
      </c>
      <c r="H750" s="259" t="str">
        <f t="shared" si="48"/>
        <v/>
      </c>
      <c r="I750" s="260"/>
    </row>
    <row r="751" spans="1:9">
      <c r="A751" s="255">
        <f t="shared" si="49"/>
        <v>749</v>
      </c>
      <c r="B751" s="256">
        <v>45523</v>
      </c>
      <c r="C751" s="257">
        <v>137.16592800000001</v>
      </c>
      <c r="D751" s="258">
        <v>133.33848168258334</v>
      </c>
      <c r="E751" s="257">
        <f t="shared" si="50"/>
        <v>133.33848168258334</v>
      </c>
      <c r="F751" s="263"/>
      <c r="G751" s="190" t="str">
        <f t="shared" si="47"/>
        <v/>
      </c>
      <c r="H751" s="259" t="str">
        <f t="shared" si="48"/>
        <v/>
      </c>
      <c r="I751" s="260"/>
    </row>
    <row r="752" spans="1:9">
      <c r="A752" s="255">
        <f t="shared" si="49"/>
        <v>750</v>
      </c>
      <c r="B752" s="256">
        <v>45524</v>
      </c>
      <c r="C752" s="257">
        <v>124.453748</v>
      </c>
      <c r="D752" s="258">
        <v>133.33848168258334</v>
      </c>
      <c r="E752" s="257">
        <f t="shared" si="50"/>
        <v>124.453748</v>
      </c>
      <c r="F752" s="263"/>
      <c r="G752" s="190" t="str">
        <f t="shared" si="47"/>
        <v/>
      </c>
      <c r="H752" s="259" t="str">
        <f t="shared" si="48"/>
        <v/>
      </c>
      <c r="I752" s="260"/>
    </row>
    <row r="753" spans="1:9">
      <c r="A753" s="255">
        <f t="shared" si="49"/>
        <v>751</v>
      </c>
      <c r="B753" s="256">
        <v>45525</v>
      </c>
      <c r="C753" s="257">
        <v>173.22446500000001</v>
      </c>
      <c r="D753" s="258">
        <v>133.33848168258334</v>
      </c>
      <c r="E753" s="257">
        <f t="shared" si="50"/>
        <v>133.33848168258334</v>
      </c>
      <c r="F753" s="263"/>
      <c r="G753" s="190" t="str">
        <f t="shared" si="47"/>
        <v/>
      </c>
      <c r="H753" s="259" t="str">
        <f t="shared" si="48"/>
        <v/>
      </c>
      <c r="I753" s="260"/>
    </row>
    <row r="754" spans="1:9">
      <c r="A754" s="255">
        <f t="shared" si="49"/>
        <v>752</v>
      </c>
      <c r="B754" s="256">
        <v>45526</v>
      </c>
      <c r="C754" s="257">
        <v>55.577255999999998</v>
      </c>
      <c r="D754" s="258">
        <v>133.33848168258334</v>
      </c>
      <c r="E754" s="257">
        <f t="shared" si="50"/>
        <v>55.577255999999998</v>
      </c>
      <c r="F754" s="263"/>
      <c r="G754" s="190" t="str">
        <f t="shared" si="47"/>
        <v/>
      </c>
      <c r="H754" s="259" t="str">
        <f t="shared" si="48"/>
        <v/>
      </c>
      <c r="I754" s="260"/>
    </row>
    <row r="755" spans="1:9">
      <c r="A755" s="255">
        <f t="shared" si="49"/>
        <v>753</v>
      </c>
      <c r="B755" s="256">
        <v>45527</v>
      </c>
      <c r="C755" s="257">
        <v>76.483095000000006</v>
      </c>
      <c r="D755" s="258">
        <v>133.33848168258334</v>
      </c>
      <c r="E755" s="257">
        <f t="shared" si="50"/>
        <v>76.483095000000006</v>
      </c>
      <c r="F755" s="263"/>
      <c r="G755" s="190" t="str">
        <f t="shared" si="47"/>
        <v/>
      </c>
      <c r="H755" s="259" t="str">
        <f t="shared" si="48"/>
        <v/>
      </c>
      <c r="I755" s="260"/>
    </row>
    <row r="756" spans="1:9">
      <c r="A756" s="255">
        <f t="shared" si="49"/>
        <v>754</v>
      </c>
      <c r="B756" s="256">
        <v>45528</v>
      </c>
      <c r="C756" s="257">
        <v>162.78251699999998</v>
      </c>
      <c r="D756" s="258">
        <v>133.33848168258334</v>
      </c>
      <c r="E756" s="257">
        <f t="shared" si="50"/>
        <v>133.33848168258334</v>
      </c>
      <c r="F756" s="263"/>
      <c r="G756" s="190" t="str">
        <f t="shared" si="47"/>
        <v/>
      </c>
      <c r="H756" s="259" t="str">
        <f t="shared" si="48"/>
        <v/>
      </c>
      <c r="I756" s="260"/>
    </row>
    <row r="757" spans="1:9">
      <c r="A757" s="255">
        <f t="shared" si="49"/>
        <v>755</v>
      </c>
      <c r="B757" s="256">
        <v>45529</v>
      </c>
      <c r="C757" s="257">
        <v>193.20205799999999</v>
      </c>
      <c r="D757" s="258">
        <v>133.33848168258334</v>
      </c>
      <c r="E757" s="257">
        <f t="shared" si="50"/>
        <v>133.33848168258334</v>
      </c>
      <c r="F757" s="263"/>
      <c r="G757" s="190" t="str">
        <f t="shared" si="47"/>
        <v/>
      </c>
      <c r="H757" s="259" t="str">
        <f t="shared" si="48"/>
        <v/>
      </c>
      <c r="I757" s="260"/>
    </row>
    <row r="758" spans="1:9">
      <c r="A758" s="255">
        <f t="shared" si="49"/>
        <v>756</v>
      </c>
      <c r="B758" s="256">
        <v>45530</v>
      </c>
      <c r="C758" s="257">
        <v>124.551525</v>
      </c>
      <c r="D758" s="258">
        <v>133.33848168258334</v>
      </c>
      <c r="E758" s="257">
        <f t="shared" si="50"/>
        <v>124.551525</v>
      </c>
      <c r="F758" s="263"/>
      <c r="G758" s="190" t="str">
        <f t="shared" si="47"/>
        <v/>
      </c>
      <c r="H758" s="259" t="str">
        <f t="shared" si="48"/>
        <v/>
      </c>
      <c r="I758" s="260"/>
    </row>
    <row r="759" spans="1:9">
      <c r="A759" s="255">
        <f t="shared" si="49"/>
        <v>757</v>
      </c>
      <c r="B759" s="256">
        <v>45531</v>
      </c>
      <c r="C759" s="257">
        <v>50.326946999999997</v>
      </c>
      <c r="D759" s="258">
        <v>133.33848168258334</v>
      </c>
      <c r="E759" s="257">
        <f t="shared" si="50"/>
        <v>50.326946999999997</v>
      </c>
      <c r="F759" s="263"/>
      <c r="G759" s="190" t="str">
        <f t="shared" si="47"/>
        <v/>
      </c>
      <c r="H759" s="259" t="str">
        <f t="shared" si="48"/>
        <v/>
      </c>
      <c r="I759" s="260"/>
    </row>
    <row r="760" spans="1:9">
      <c r="A760" s="255">
        <f t="shared" si="49"/>
        <v>758</v>
      </c>
      <c r="B760" s="256">
        <v>45532</v>
      </c>
      <c r="C760" s="257">
        <v>100.131061</v>
      </c>
      <c r="D760" s="258">
        <v>133.33848168258334</v>
      </c>
      <c r="E760" s="257">
        <f t="shared" si="50"/>
        <v>100.131061</v>
      </c>
      <c r="F760" s="263"/>
      <c r="G760" s="190" t="str">
        <f t="shared" si="47"/>
        <v/>
      </c>
      <c r="H760" s="259" t="str">
        <f t="shared" si="48"/>
        <v/>
      </c>
      <c r="I760" s="260"/>
    </row>
    <row r="761" spans="1:9">
      <c r="A761" s="255">
        <f t="shared" si="49"/>
        <v>759</v>
      </c>
      <c r="B761" s="256">
        <v>45533</v>
      </c>
      <c r="C761" s="257">
        <v>143.77713399999999</v>
      </c>
      <c r="D761" s="258">
        <v>133.33848168258334</v>
      </c>
      <c r="E761" s="257">
        <f t="shared" ref="E761:E762" si="51">IF(C761&gt;D761,D761,C761)</f>
        <v>133.33848168258334</v>
      </c>
      <c r="F761" s="263"/>
      <c r="G761" s="190"/>
      <c r="H761" s="259"/>
      <c r="I761" s="260"/>
    </row>
    <row r="762" spans="1:9">
      <c r="A762" s="255">
        <f t="shared" si="49"/>
        <v>760</v>
      </c>
      <c r="B762" s="256">
        <v>45534</v>
      </c>
      <c r="C762" s="257">
        <v>136.980941</v>
      </c>
      <c r="D762" s="258">
        <v>133.33848168258334</v>
      </c>
      <c r="E762" s="257">
        <f t="shared" si="51"/>
        <v>133.33848168258334</v>
      </c>
      <c r="F762" s="263"/>
      <c r="G762" s="190"/>
      <c r="H762" s="259"/>
      <c r="I762" s="260"/>
    </row>
    <row r="763" spans="1:9">
      <c r="A763" s="255">
        <f t="shared" si="49"/>
        <v>761</v>
      </c>
      <c r="B763" s="256">
        <v>45535</v>
      </c>
      <c r="C763" s="257">
        <v>117.57025</v>
      </c>
      <c r="D763" s="258">
        <v>133.33848168258334</v>
      </c>
      <c r="E763" s="257">
        <f t="shared" ref="E763" si="52">IF(C763&gt;D763,D763,C763)</f>
        <v>117.57025</v>
      </c>
      <c r="F763" s="263"/>
      <c r="G763" s="190"/>
      <c r="H763" s="259"/>
      <c r="I763" s="260"/>
    </row>
    <row r="764" spans="1:9">
      <c r="B764" s="256"/>
      <c r="C764" s="257"/>
      <c r="D764" s="258"/>
      <c r="E764" s="257"/>
      <c r="F764" s="263"/>
      <c r="G764" s="190"/>
      <c r="H764" s="259"/>
      <c r="I764" s="260"/>
    </row>
    <row r="765" spans="1:9">
      <c r="B765" s="256"/>
      <c r="C765" s="257"/>
      <c r="D765" s="258"/>
      <c r="E765" s="257"/>
      <c r="F765" s="263"/>
      <c r="G765" s="190"/>
      <c r="H765" s="259"/>
      <c r="I765" s="260"/>
    </row>
    <row r="766" spans="1:9">
      <c r="B766" s="256"/>
      <c r="C766" s="257"/>
      <c r="D766" s="258"/>
      <c r="E766" s="257"/>
      <c r="F766" s="263"/>
      <c r="G766" s="190"/>
      <c r="H766" s="259"/>
      <c r="I766" s="260"/>
    </row>
    <row r="767" spans="1:9">
      <c r="B767" s="256"/>
      <c r="C767" s="257"/>
      <c r="D767" s="258"/>
      <c r="E767" s="257"/>
      <c r="F767" s="263"/>
      <c r="G767" s="190"/>
      <c r="H767" s="259"/>
      <c r="I767" s="260"/>
    </row>
    <row r="768" spans="1:9">
      <c r="B768" s="256"/>
      <c r="C768" s="257"/>
      <c r="D768" s="258"/>
      <c r="E768" s="257"/>
      <c r="F768" s="263"/>
      <c r="G768" s="190"/>
      <c r="H768" s="259"/>
      <c r="I768" s="260"/>
    </row>
    <row r="769" spans="2:9">
      <c r="B769" s="256"/>
      <c r="C769" s="257"/>
      <c r="D769" s="258"/>
      <c r="E769" s="257"/>
      <c r="F769" s="263"/>
      <c r="G769" s="190"/>
      <c r="H769" s="259"/>
      <c r="I769" s="260"/>
    </row>
    <row r="770" spans="2:9">
      <c r="B770" s="256"/>
      <c r="C770" s="257"/>
      <c r="D770" s="258"/>
      <c r="E770" s="257"/>
      <c r="F770" s="263"/>
      <c r="G770" s="190"/>
      <c r="H770" s="259"/>
      <c r="I770" s="260"/>
    </row>
    <row r="771" spans="2:9">
      <c r="B771" s="256"/>
      <c r="C771" s="257"/>
      <c r="D771" s="258"/>
      <c r="E771" s="257"/>
      <c r="F771" s="263"/>
      <c r="G771" s="190"/>
      <c r="H771" s="259"/>
      <c r="I771" s="260"/>
    </row>
    <row r="772" spans="2:9">
      <c r="B772" s="256"/>
      <c r="C772" s="257"/>
      <c r="D772" s="258"/>
      <c r="E772" s="257"/>
      <c r="F772" s="263"/>
      <c r="G772" s="190"/>
      <c r="H772" s="259"/>
      <c r="I772" s="260"/>
    </row>
    <row r="773" spans="2:9">
      <c r="B773" s="256"/>
      <c r="C773" s="257"/>
      <c r="D773" s="258"/>
      <c r="E773" s="257"/>
      <c r="F773" s="263"/>
      <c r="G773" s="190"/>
      <c r="H773" s="259"/>
      <c r="I773" s="260"/>
    </row>
    <row r="774" spans="2:9">
      <c r="B774" s="256"/>
      <c r="C774" s="257"/>
      <c r="D774" s="258"/>
      <c r="E774" s="257"/>
      <c r="F774" s="263"/>
      <c r="G774" s="190"/>
      <c r="H774" s="259"/>
      <c r="I774" s="260"/>
    </row>
    <row r="775" spans="2:9">
      <c r="B775" s="256"/>
      <c r="C775" s="257"/>
      <c r="D775" s="258"/>
      <c r="E775" s="257"/>
      <c r="F775" s="263"/>
      <c r="G775" s="190"/>
      <c r="H775" s="259"/>
      <c r="I775" s="260"/>
    </row>
    <row r="776" spans="2:9">
      <c r="B776" s="256"/>
      <c r="C776" s="257"/>
      <c r="D776" s="258"/>
      <c r="E776" s="257"/>
      <c r="F776" s="263"/>
      <c r="G776" s="190"/>
      <c r="H776" s="259"/>
      <c r="I776" s="260"/>
    </row>
    <row r="777" spans="2:9">
      <c r="B777" s="256"/>
      <c r="C777" s="257"/>
      <c r="D777" s="258"/>
      <c r="E777" s="257"/>
      <c r="F777" s="263"/>
      <c r="G777" s="190"/>
      <c r="H777" s="259"/>
      <c r="I777" s="260"/>
    </row>
    <row r="778" spans="2:9">
      <c r="B778" s="256"/>
      <c r="C778" s="257"/>
      <c r="D778" s="258"/>
      <c r="E778" s="257"/>
      <c r="F778" s="263"/>
      <c r="G778" s="190"/>
      <c r="H778" s="259"/>
      <c r="I778" s="260"/>
    </row>
    <row r="779" spans="2:9">
      <c r="B779" s="256"/>
      <c r="C779" s="257"/>
      <c r="D779" s="258"/>
      <c r="E779" s="257"/>
      <c r="F779" s="263"/>
      <c r="G779" s="190"/>
      <c r="H779" s="259"/>
      <c r="I779" s="260"/>
    </row>
    <row r="780" spans="2:9">
      <c r="B780" s="256"/>
      <c r="C780" s="257"/>
      <c r="D780" s="258"/>
      <c r="E780" s="257"/>
      <c r="F780" s="263"/>
      <c r="G780" s="190"/>
      <c r="H780" s="259"/>
      <c r="I780" s="260"/>
    </row>
    <row r="781" spans="2:9">
      <c r="B781" s="256"/>
      <c r="C781" s="257"/>
      <c r="D781" s="258"/>
      <c r="E781" s="257"/>
      <c r="F781" s="263"/>
      <c r="G781" s="190"/>
      <c r="H781" s="259"/>
      <c r="I781" s="260"/>
    </row>
    <row r="782" spans="2:9">
      <c r="B782" s="256"/>
      <c r="C782" s="257"/>
      <c r="D782" s="258"/>
      <c r="E782" s="257"/>
      <c r="F782" s="263"/>
      <c r="G782" s="190"/>
      <c r="H782" s="259"/>
      <c r="I782" s="260"/>
    </row>
    <row r="783" spans="2:9">
      <c r="B783" s="256"/>
      <c r="C783" s="257"/>
      <c r="D783" s="258"/>
      <c r="E783" s="257"/>
      <c r="F783" s="263"/>
      <c r="G783" s="190"/>
      <c r="H783" s="259"/>
      <c r="I783" s="260"/>
    </row>
    <row r="784" spans="2:9">
      <c r="B784" s="256"/>
      <c r="C784" s="257"/>
      <c r="D784" s="258"/>
      <c r="E784" s="257"/>
      <c r="F784" s="263"/>
      <c r="G784" s="190"/>
      <c r="H784" s="259"/>
      <c r="I784" s="260"/>
    </row>
    <row r="785" spans="2:9">
      <c r="B785" s="256"/>
      <c r="C785" s="257"/>
      <c r="D785" s="258"/>
      <c r="E785" s="257"/>
      <c r="F785" s="263"/>
      <c r="G785" s="190"/>
      <c r="H785" s="259"/>
      <c r="I785" s="260"/>
    </row>
    <row r="786" spans="2:9">
      <c r="B786" s="256"/>
      <c r="C786" s="257"/>
      <c r="D786" s="258"/>
      <c r="E786" s="257"/>
      <c r="F786" s="263"/>
      <c r="G786" s="190"/>
      <c r="H786" s="259"/>
      <c r="I786" s="260"/>
    </row>
    <row r="787" spans="2:9">
      <c r="B787" s="256"/>
      <c r="C787" s="257"/>
      <c r="D787" s="258"/>
      <c r="E787" s="257"/>
      <c r="F787" s="263"/>
      <c r="G787" s="190"/>
      <c r="H787" s="259"/>
      <c r="I787" s="260"/>
    </row>
    <row r="788" spans="2:9">
      <c r="B788" s="256"/>
      <c r="C788" s="257"/>
      <c r="D788" s="258"/>
      <c r="E788" s="257"/>
      <c r="F788" s="263"/>
      <c r="G788" s="190"/>
      <c r="H788" s="259"/>
      <c r="I788" s="260"/>
    </row>
    <row r="789" spans="2:9">
      <c r="B789" s="256"/>
      <c r="C789" s="257"/>
      <c r="D789" s="258"/>
      <c r="E789" s="257"/>
      <c r="F789" s="263"/>
      <c r="G789" s="190"/>
      <c r="H789" s="259"/>
      <c r="I789" s="260"/>
    </row>
    <row r="790" spans="2:9">
      <c r="B790" s="256"/>
      <c r="C790" s="257"/>
      <c r="D790" s="258"/>
      <c r="E790" s="257"/>
      <c r="F790" s="263"/>
      <c r="G790" s="190"/>
      <c r="H790" s="259"/>
      <c r="I790" s="260"/>
    </row>
    <row r="791" spans="2:9">
      <c r="B791" s="256"/>
      <c r="C791" s="257"/>
      <c r="D791" s="258"/>
      <c r="E791" s="257"/>
      <c r="F791" s="263"/>
      <c r="G791" s="190"/>
      <c r="H791" s="259"/>
      <c r="I791" s="260"/>
    </row>
    <row r="792" spans="2:9">
      <c r="B792" s="256"/>
      <c r="C792" s="257"/>
      <c r="D792" s="258"/>
      <c r="E792" s="257"/>
      <c r="F792" s="263"/>
      <c r="G792" s="190"/>
      <c r="H792" s="259"/>
      <c r="I792" s="260"/>
    </row>
    <row r="793" spans="2:9">
      <c r="B793" s="256"/>
      <c r="C793" s="257"/>
      <c r="D793" s="258"/>
      <c r="E793" s="257"/>
      <c r="F793" s="263"/>
      <c r="G793" s="190"/>
      <c r="H793" s="259"/>
      <c r="I793" s="260"/>
    </row>
    <row r="794" spans="2:9">
      <c r="B794" s="256"/>
      <c r="C794" s="257"/>
      <c r="D794" s="258"/>
      <c r="E794" s="257"/>
      <c r="F794" s="263"/>
      <c r="G794" s="190"/>
      <c r="H794" s="259"/>
      <c r="I794" s="260"/>
    </row>
    <row r="795" spans="2:9">
      <c r="B795" s="256"/>
      <c r="C795" s="257"/>
      <c r="D795" s="258"/>
      <c r="E795" s="257"/>
      <c r="F795" s="263"/>
      <c r="G795" s="190"/>
      <c r="H795" s="259"/>
      <c r="I795" s="260"/>
    </row>
    <row r="796" spans="2:9">
      <c r="B796" s="256"/>
      <c r="C796" s="257"/>
      <c r="D796" s="258"/>
      <c r="E796" s="257"/>
      <c r="F796" s="263"/>
      <c r="G796" s="190"/>
      <c r="H796" s="259"/>
      <c r="I796" s="260"/>
    </row>
    <row r="797" spans="2:9">
      <c r="B797" s="256"/>
      <c r="C797" s="257"/>
      <c r="D797" s="258"/>
      <c r="E797" s="257"/>
      <c r="F797" s="263"/>
      <c r="G797" s="190"/>
      <c r="H797" s="259"/>
      <c r="I797" s="260"/>
    </row>
    <row r="798" spans="2:9">
      <c r="B798" s="256"/>
      <c r="C798" s="257"/>
      <c r="D798" s="258"/>
      <c r="E798" s="257"/>
      <c r="F798" s="263"/>
      <c r="G798" s="190"/>
      <c r="H798" s="259"/>
      <c r="I798" s="260"/>
    </row>
    <row r="799" spans="2:9">
      <c r="B799" s="256"/>
      <c r="C799" s="257"/>
      <c r="D799" s="258"/>
      <c r="E799" s="257"/>
      <c r="F799" s="263"/>
      <c r="G799" s="190"/>
      <c r="H799" s="259"/>
      <c r="I799" s="260"/>
    </row>
    <row r="800" spans="2:9">
      <c r="B800" s="256"/>
      <c r="C800" s="257"/>
      <c r="D800" s="258"/>
      <c r="E800" s="257"/>
      <c r="F800" s="263"/>
      <c r="G800" s="190"/>
      <c r="H800" s="259"/>
      <c r="I800" s="260"/>
    </row>
    <row r="801" spans="2:9">
      <c r="B801" s="256"/>
      <c r="C801" s="257"/>
      <c r="D801" s="258"/>
      <c r="E801" s="257"/>
      <c r="F801" s="263"/>
      <c r="G801" s="190"/>
      <c r="H801" s="259"/>
      <c r="I801" s="260"/>
    </row>
    <row r="802" spans="2:9">
      <c r="B802" s="256"/>
      <c r="C802" s="257"/>
      <c r="D802" s="258"/>
      <c r="E802" s="257"/>
      <c r="F802" s="263"/>
      <c r="G802" s="190"/>
      <c r="H802" s="259"/>
      <c r="I802" s="260"/>
    </row>
    <row r="803" spans="2:9">
      <c r="B803" s="256"/>
      <c r="C803" s="257"/>
      <c r="D803" s="258"/>
      <c r="E803" s="257"/>
      <c r="F803" s="263"/>
      <c r="G803" s="190"/>
      <c r="H803" s="259"/>
      <c r="I803" s="260"/>
    </row>
    <row r="804" spans="2:9">
      <c r="B804" s="256"/>
      <c r="C804" s="257"/>
      <c r="D804" s="258"/>
      <c r="E804" s="257"/>
      <c r="F804" s="263"/>
      <c r="G804" s="190"/>
      <c r="H804" s="259"/>
      <c r="I804" s="260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workbookViewId="0">
      <selection activeCell="B2" sqref="B2"/>
    </sheetView>
  </sheetViews>
  <sheetFormatPr baseColWidth="10" defaultColWidth="11.42578125" defaultRowHeight="15"/>
  <cols>
    <col min="1" max="1" width="11.42578125" style="255"/>
    <col min="2" max="2" width="12.5703125" style="255" bestFit="1" customWidth="1"/>
    <col min="3" max="7" width="11.42578125" style="255"/>
    <col min="8" max="8" width="11.5703125" style="255" bestFit="1" customWidth="1"/>
    <col min="9" max="28" width="11.42578125" style="255"/>
    <col min="29" max="29" width="11.5703125" style="255" bestFit="1" customWidth="1"/>
    <col min="30" max="16384" width="11.42578125" style="255"/>
  </cols>
  <sheetData>
    <row r="1" spans="1:9" ht="60">
      <c r="B1" s="254" t="s">
        <v>141</v>
      </c>
      <c r="C1" s="294" t="s">
        <v>209</v>
      </c>
      <c r="D1" s="294" t="s">
        <v>210</v>
      </c>
    </row>
    <row r="2" spans="1:9">
      <c r="A2" s="255">
        <v>0</v>
      </c>
      <c r="B2" s="256">
        <v>44774</v>
      </c>
      <c r="C2" s="257">
        <v>104.883492</v>
      </c>
      <c r="D2" s="258">
        <v>88.341710420632666</v>
      </c>
      <c r="E2" s="257">
        <f>IF(C2&gt;D2,D2,C2)</f>
        <v>88.341710420632666</v>
      </c>
      <c r="F2" s="260">
        <f>YEAR(B2)</f>
        <v>2022</v>
      </c>
      <c r="G2" s="190"/>
      <c r="H2" s="259" t="str">
        <f>IF(DAY($B2)=15,TEXT(D2,"#,0"),"")</f>
        <v/>
      </c>
      <c r="I2" s="260"/>
    </row>
    <row r="3" spans="1:9">
      <c r="A3" s="255">
        <f>+A2+1</f>
        <v>1</v>
      </c>
      <c r="B3" s="256">
        <v>44775</v>
      </c>
      <c r="C3" s="257">
        <v>103.92816499999999</v>
      </c>
      <c r="D3" s="258">
        <v>88.341710420632666</v>
      </c>
      <c r="E3" s="257">
        <f>IF(C3&gt;D3,D3,C3)</f>
        <v>88.341710420632666</v>
      </c>
      <c r="F3" s="263"/>
      <c r="G3" s="190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9" t="str">
        <f t="shared" ref="H3" si="1">IF(DAY($B3)=15,TEXT(D3,"#,0"),"")</f>
        <v/>
      </c>
      <c r="I3" s="260"/>
    </row>
    <row r="4" spans="1:9">
      <c r="A4" s="255">
        <f t="shared" ref="A4:A67" si="2">+A3+1</f>
        <v>2</v>
      </c>
      <c r="B4" s="256">
        <v>44776</v>
      </c>
      <c r="C4" s="257">
        <v>105.714797</v>
      </c>
      <c r="D4" s="258">
        <v>88.341710420632666</v>
      </c>
      <c r="E4" s="257">
        <f t="shared" ref="E4:E67" si="3">IF(C4&gt;D4,D4,C4)</f>
        <v>88.341710420632666</v>
      </c>
      <c r="F4" s="263"/>
      <c r="G4" s="190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9" t="str">
        <f t="shared" ref="H4:H67" si="5">IF(DAY($B4)=15,TEXT(D4,"#,0"),"")</f>
        <v/>
      </c>
      <c r="I4" s="260"/>
    </row>
    <row r="5" spans="1:9">
      <c r="A5" s="255">
        <f t="shared" si="2"/>
        <v>3</v>
      </c>
      <c r="B5" s="256">
        <v>44777</v>
      </c>
      <c r="C5" s="257">
        <v>107.61541099999999</v>
      </c>
      <c r="D5" s="258">
        <v>88.341710420632666</v>
      </c>
      <c r="E5" s="257">
        <f t="shared" si="3"/>
        <v>88.341710420632666</v>
      </c>
      <c r="F5" s="263"/>
      <c r="G5" s="190" t="str">
        <f t="shared" si="4"/>
        <v/>
      </c>
      <c r="H5" s="259" t="str">
        <f t="shared" si="5"/>
        <v/>
      </c>
      <c r="I5" s="260"/>
    </row>
    <row r="6" spans="1:9">
      <c r="A6" s="255">
        <f t="shared" si="2"/>
        <v>4</v>
      </c>
      <c r="B6" s="256">
        <v>44778</v>
      </c>
      <c r="C6" s="257">
        <v>113.442243</v>
      </c>
      <c r="D6" s="258">
        <v>88.341710420632666</v>
      </c>
      <c r="E6" s="257">
        <f t="shared" si="3"/>
        <v>88.341710420632666</v>
      </c>
      <c r="F6" s="263"/>
      <c r="G6" s="190" t="str">
        <f t="shared" si="4"/>
        <v/>
      </c>
      <c r="H6" s="259" t="str">
        <f t="shared" si="5"/>
        <v/>
      </c>
      <c r="I6" s="260"/>
    </row>
    <row r="7" spans="1:9">
      <c r="A7" s="255">
        <f t="shared" si="2"/>
        <v>5</v>
      </c>
      <c r="B7" s="256">
        <v>44779</v>
      </c>
      <c r="C7" s="257">
        <v>111.025901</v>
      </c>
      <c r="D7" s="258">
        <v>88.341710420632666</v>
      </c>
      <c r="E7" s="257">
        <f t="shared" si="3"/>
        <v>88.341710420632666</v>
      </c>
      <c r="F7" s="263"/>
      <c r="G7" s="190" t="str">
        <f t="shared" si="4"/>
        <v/>
      </c>
      <c r="H7" s="259" t="str">
        <f t="shared" si="5"/>
        <v/>
      </c>
      <c r="I7" s="260"/>
    </row>
    <row r="8" spans="1:9">
      <c r="A8" s="255">
        <f t="shared" si="2"/>
        <v>6</v>
      </c>
      <c r="B8" s="256">
        <v>44780</v>
      </c>
      <c r="C8" s="257">
        <v>108.75178100000001</v>
      </c>
      <c r="D8" s="258">
        <v>88.341710420632666</v>
      </c>
      <c r="E8" s="257">
        <f t="shared" si="3"/>
        <v>88.341710420632666</v>
      </c>
      <c r="F8" s="263"/>
      <c r="G8" s="190" t="str">
        <f t="shared" si="4"/>
        <v/>
      </c>
      <c r="H8" s="259" t="str">
        <f t="shared" si="5"/>
        <v/>
      </c>
      <c r="I8" s="260"/>
    </row>
    <row r="9" spans="1:9">
      <c r="A9" s="255">
        <f t="shared" si="2"/>
        <v>7</v>
      </c>
      <c r="B9" s="256">
        <v>44781</v>
      </c>
      <c r="C9" s="257">
        <v>106.94131</v>
      </c>
      <c r="D9" s="258">
        <v>88.341710420632666</v>
      </c>
      <c r="E9" s="257">
        <f t="shared" si="3"/>
        <v>88.341710420632666</v>
      </c>
      <c r="F9" s="263"/>
      <c r="G9" s="190" t="str">
        <f t="shared" si="4"/>
        <v/>
      </c>
      <c r="H9" s="259" t="str">
        <f t="shared" si="5"/>
        <v/>
      </c>
      <c r="I9" s="260"/>
    </row>
    <row r="10" spans="1:9">
      <c r="A10" s="255">
        <f t="shared" si="2"/>
        <v>8</v>
      </c>
      <c r="B10" s="256">
        <v>44782</v>
      </c>
      <c r="C10" s="257">
        <v>100.025716</v>
      </c>
      <c r="D10" s="258">
        <v>88.341710420632666</v>
      </c>
      <c r="E10" s="257">
        <f t="shared" si="3"/>
        <v>88.341710420632666</v>
      </c>
      <c r="F10" s="263"/>
      <c r="G10" s="190" t="str">
        <f t="shared" si="4"/>
        <v/>
      </c>
      <c r="H10" s="259" t="str">
        <f t="shared" si="5"/>
        <v/>
      </c>
      <c r="I10" s="260"/>
    </row>
    <row r="11" spans="1:9">
      <c r="A11" s="255">
        <f t="shared" si="2"/>
        <v>9</v>
      </c>
      <c r="B11" s="256">
        <v>44783</v>
      </c>
      <c r="C11" s="257">
        <v>98.243588000000003</v>
      </c>
      <c r="D11" s="258">
        <v>88.341710420632666</v>
      </c>
      <c r="E11" s="257">
        <f t="shared" si="3"/>
        <v>88.341710420632666</v>
      </c>
      <c r="F11" s="263"/>
      <c r="G11" s="190" t="str">
        <f t="shared" si="4"/>
        <v/>
      </c>
      <c r="H11" s="259" t="str">
        <f t="shared" si="5"/>
        <v/>
      </c>
      <c r="I11" s="260"/>
    </row>
    <row r="12" spans="1:9">
      <c r="A12" s="255">
        <f t="shared" si="2"/>
        <v>10</v>
      </c>
      <c r="B12" s="256">
        <v>44784</v>
      </c>
      <c r="C12" s="257">
        <v>104.675783</v>
      </c>
      <c r="D12" s="258">
        <v>88.341710420632666</v>
      </c>
      <c r="E12" s="257">
        <f t="shared" si="3"/>
        <v>88.341710420632666</v>
      </c>
      <c r="F12" s="263"/>
      <c r="G12" s="190" t="str">
        <f t="shared" si="4"/>
        <v/>
      </c>
      <c r="H12" s="259" t="str">
        <f t="shared" si="5"/>
        <v/>
      </c>
      <c r="I12" s="260"/>
    </row>
    <row r="13" spans="1:9">
      <c r="A13" s="255">
        <f t="shared" si="2"/>
        <v>11</v>
      </c>
      <c r="B13" s="256">
        <v>44785</v>
      </c>
      <c r="C13" s="257">
        <v>95.983908999999997</v>
      </c>
      <c r="D13" s="258">
        <v>88.341710420632666</v>
      </c>
      <c r="E13" s="257">
        <f t="shared" si="3"/>
        <v>88.341710420632666</v>
      </c>
      <c r="F13" s="263"/>
      <c r="G13" s="190" t="str">
        <f t="shared" si="4"/>
        <v/>
      </c>
      <c r="H13" s="259" t="str">
        <f t="shared" si="5"/>
        <v/>
      </c>
      <c r="I13" s="260"/>
    </row>
    <row r="14" spans="1:9">
      <c r="A14" s="255">
        <f t="shared" si="2"/>
        <v>12</v>
      </c>
      <c r="B14" s="256">
        <v>44786</v>
      </c>
      <c r="C14" s="257">
        <v>50.748120999999998</v>
      </c>
      <c r="D14" s="258">
        <v>88.341710420632666</v>
      </c>
      <c r="E14" s="257">
        <f t="shared" si="3"/>
        <v>50.748120999999998</v>
      </c>
      <c r="F14" s="263"/>
      <c r="G14" s="190" t="str">
        <f t="shared" si="4"/>
        <v/>
      </c>
      <c r="H14" s="259" t="str">
        <f t="shared" si="5"/>
        <v/>
      </c>
      <c r="I14" s="260"/>
    </row>
    <row r="15" spans="1:9">
      <c r="A15" s="255">
        <f t="shared" si="2"/>
        <v>13</v>
      </c>
      <c r="B15" s="256">
        <v>44787</v>
      </c>
      <c r="C15" s="257">
        <v>108.196793</v>
      </c>
      <c r="D15" s="258">
        <v>88.341710420632666</v>
      </c>
      <c r="E15" s="257">
        <f t="shared" si="3"/>
        <v>88.341710420632666</v>
      </c>
      <c r="F15" s="263"/>
      <c r="G15" s="190" t="str">
        <f t="shared" si="4"/>
        <v/>
      </c>
      <c r="H15" s="259" t="str">
        <f t="shared" si="5"/>
        <v/>
      </c>
      <c r="I15" s="260"/>
    </row>
    <row r="16" spans="1:9">
      <c r="A16" s="255">
        <f t="shared" si="2"/>
        <v>14</v>
      </c>
      <c r="B16" s="256">
        <v>44788</v>
      </c>
      <c r="C16" s="257">
        <v>114.16419500000001</v>
      </c>
      <c r="D16" s="258">
        <v>88.341710420632666</v>
      </c>
      <c r="E16" s="257">
        <f t="shared" si="3"/>
        <v>88.341710420632666</v>
      </c>
      <c r="F16" s="263"/>
      <c r="G16" s="190" t="str">
        <f t="shared" si="4"/>
        <v>A</v>
      </c>
      <c r="H16" s="259" t="str">
        <f t="shared" si="5"/>
        <v>88,3</v>
      </c>
      <c r="I16" s="260"/>
    </row>
    <row r="17" spans="1:9">
      <c r="A17" s="255">
        <f t="shared" si="2"/>
        <v>15</v>
      </c>
      <c r="B17" s="256">
        <v>44789</v>
      </c>
      <c r="C17" s="257">
        <v>105.23657</v>
      </c>
      <c r="D17" s="258">
        <v>88.341710420632666</v>
      </c>
      <c r="E17" s="257">
        <f t="shared" si="3"/>
        <v>88.341710420632666</v>
      </c>
      <c r="F17" s="263"/>
      <c r="G17" s="190" t="str">
        <f t="shared" si="4"/>
        <v/>
      </c>
      <c r="H17" s="259" t="str">
        <f t="shared" si="5"/>
        <v/>
      </c>
      <c r="I17" s="190"/>
    </row>
    <row r="18" spans="1:9">
      <c r="A18" s="255">
        <f t="shared" si="2"/>
        <v>16</v>
      </c>
      <c r="B18" s="256">
        <v>44790</v>
      </c>
      <c r="C18" s="257">
        <v>109.50990700000001</v>
      </c>
      <c r="D18" s="258">
        <v>88.341710420632666</v>
      </c>
      <c r="E18" s="257">
        <f t="shared" si="3"/>
        <v>88.341710420632666</v>
      </c>
      <c r="F18" s="263"/>
      <c r="G18" s="190" t="str">
        <f t="shared" si="4"/>
        <v/>
      </c>
      <c r="H18" s="259" t="str">
        <f t="shared" si="5"/>
        <v/>
      </c>
      <c r="I18" s="260"/>
    </row>
    <row r="19" spans="1:9">
      <c r="A19" s="255">
        <f t="shared" si="2"/>
        <v>17</v>
      </c>
      <c r="B19" s="256">
        <v>44791</v>
      </c>
      <c r="C19" s="257">
        <v>112.26128</v>
      </c>
      <c r="D19" s="258">
        <v>88.341710420632666</v>
      </c>
      <c r="E19" s="257">
        <f t="shared" si="3"/>
        <v>88.341710420632666</v>
      </c>
      <c r="F19" s="263"/>
      <c r="G19" s="190" t="str">
        <f t="shared" si="4"/>
        <v/>
      </c>
      <c r="H19" s="259" t="str">
        <f t="shared" si="5"/>
        <v/>
      </c>
      <c r="I19" s="260"/>
    </row>
    <row r="20" spans="1:9">
      <c r="A20" s="255">
        <f t="shared" si="2"/>
        <v>18</v>
      </c>
      <c r="B20" s="256">
        <v>44792</v>
      </c>
      <c r="C20" s="257">
        <v>114.770071</v>
      </c>
      <c r="D20" s="258">
        <v>88.341710420632666</v>
      </c>
      <c r="E20" s="257">
        <f t="shared" si="3"/>
        <v>88.341710420632666</v>
      </c>
      <c r="F20" s="263"/>
      <c r="G20" s="190" t="str">
        <f t="shared" si="4"/>
        <v/>
      </c>
      <c r="H20" s="259" t="str">
        <f t="shared" si="5"/>
        <v/>
      </c>
      <c r="I20" s="260"/>
    </row>
    <row r="21" spans="1:9">
      <c r="A21" s="255">
        <f t="shared" si="2"/>
        <v>19</v>
      </c>
      <c r="B21" s="256">
        <v>44793</v>
      </c>
      <c r="C21" s="257">
        <v>111.32323</v>
      </c>
      <c r="D21" s="258">
        <v>88.341710420632666</v>
      </c>
      <c r="E21" s="257">
        <f t="shared" si="3"/>
        <v>88.341710420632666</v>
      </c>
      <c r="F21" s="263"/>
      <c r="G21" s="190" t="str">
        <f t="shared" si="4"/>
        <v/>
      </c>
      <c r="H21" s="259" t="str">
        <f t="shared" si="5"/>
        <v/>
      </c>
      <c r="I21" s="260"/>
    </row>
    <row r="22" spans="1:9">
      <c r="A22" s="255">
        <f t="shared" si="2"/>
        <v>20</v>
      </c>
      <c r="B22" s="256">
        <v>44794</v>
      </c>
      <c r="C22" s="257">
        <v>112.944857</v>
      </c>
      <c r="D22" s="258">
        <v>88.341710420632666</v>
      </c>
      <c r="E22" s="257">
        <f t="shared" si="3"/>
        <v>88.341710420632666</v>
      </c>
      <c r="F22" s="263"/>
      <c r="G22" s="190" t="str">
        <f t="shared" si="4"/>
        <v/>
      </c>
      <c r="H22" s="259" t="str">
        <f t="shared" si="5"/>
        <v/>
      </c>
      <c r="I22" s="260"/>
    </row>
    <row r="23" spans="1:9">
      <c r="A23" s="255">
        <f t="shared" si="2"/>
        <v>21</v>
      </c>
      <c r="B23" s="256">
        <v>44795</v>
      </c>
      <c r="C23" s="257">
        <v>112.02901800000001</v>
      </c>
      <c r="D23" s="258">
        <v>88.341710420632666</v>
      </c>
      <c r="E23" s="257">
        <f t="shared" si="3"/>
        <v>88.341710420632666</v>
      </c>
      <c r="F23" s="263"/>
      <c r="G23" s="190" t="str">
        <f t="shared" si="4"/>
        <v/>
      </c>
      <c r="H23" s="259" t="str">
        <f t="shared" si="5"/>
        <v/>
      </c>
      <c r="I23" s="260"/>
    </row>
    <row r="24" spans="1:9">
      <c r="A24" s="255">
        <f t="shared" si="2"/>
        <v>22</v>
      </c>
      <c r="B24" s="256">
        <v>44796</v>
      </c>
      <c r="C24" s="257">
        <v>103.475763</v>
      </c>
      <c r="D24" s="258">
        <v>88.341710420632666</v>
      </c>
      <c r="E24" s="257">
        <f t="shared" si="3"/>
        <v>88.341710420632666</v>
      </c>
      <c r="F24" s="263"/>
      <c r="G24" s="190" t="str">
        <f t="shared" si="4"/>
        <v/>
      </c>
      <c r="H24" s="259" t="str">
        <f t="shared" si="5"/>
        <v/>
      </c>
      <c r="I24" s="260"/>
    </row>
    <row r="25" spans="1:9">
      <c r="A25" s="255">
        <f t="shared" si="2"/>
        <v>23</v>
      </c>
      <c r="B25" s="256">
        <v>44797</v>
      </c>
      <c r="C25" s="257">
        <v>95.388464000000013</v>
      </c>
      <c r="D25" s="258">
        <v>88.341710420632666</v>
      </c>
      <c r="E25" s="257">
        <f t="shared" si="3"/>
        <v>88.341710420632666</v>
      </c>
      <c r="F25" s="263"/>
      <c r="G25" s="190" t="str">
        <f t="shared" si="4"/>
        <v/>
      </c>
      <c r="H25" s="259" t="str">
        <f t="shared" si="5"/>
        <v/>
      </c>
      <c r="I25" s="260"/>
    </row>
    <row r="26" spans="1:9">
      <c r="A26" s="255">
        <f t="shared" si="2"/>
        <v>24</v>
      </c>
      <c r="B26" s="256">
        <v>44798</v>
      </c>
      <c r="C26" s="257">
        <v>100.801827</v>
      </c>
      <c r="D26" s="258">
        <v>88.341710420632666</v>
      </c>
      <c r="E26" s="257">
        <f t="shared" si="3"/>
        <v>88.341710420632666</v>
      </c>
      <c r="F26" s="263"/>
      <c r="G26" s="190" t="str">
        <f t="shared" si="4"/>
        <v/>
      </c>
      <c r="H26" s="259" t="str">
        <f t="shared" si="5"/>
        <v/>
      </c>
      <c r="I26" s="260"/>
    </row>
    <row r="27" spans="1:9">
      <c r="A27" s="255">
        <f t="shared" si="2"/>
        <v>25</v>
      </c>
      <c r="B27" s="256">
        <v>44799</v>
      </c>
      <c r="C27" s="257">
        <v>100.194118</v>
      </c>
      <c r="D27" s="258">
        <v>88.341710420632666</v>
      </c>
      <c r="E27" s="257">
        <f t="shared" si="3"/>
        <v>88.341710420632666</v>
      </c>
      <c r="F27" s="263"/>
      <c r="G27" s="190" t="str">
        <f t="shared" si="4"/>
        <v/>
      </c>
      <c r="H27" s="259" t="str">
        <f t="shared" si="5"/>
        <v/>
      </c>
      <c r="I27" s="260"/>
    </row>
    <row r="28" spans="1:9">
      <c r="A28" s="255">
        <f t="shared" si="2"/>
        <v>26</v>
      </c>
      <c r="B28" s="256">
        <v>44800</v>
      </c>
      <c r="C28" s="257">
        <v>103.183612</v>
      </c>
      <c r="D28" s="258">
        <v>88.341710420632666</v>
      </c>
      <c r="E28" s="257">
        <f t="shared" si="3"/>
        <v>88.341710420632666</v>
      </c>
      <c r="F28" s="263"/>
      <c r="G28" s="190" t="str">
        <f t="shared" si="4"/>
        <v/>
      </c>
      <c r="H28" s="259" t="str">
        <f t="shared" si="5"/>
        <v/>
      </c>
      <c r="I28" s="260"/>
    </row>
    <row r="29" spans="1:9">
      <c r="A29" s="255">
        <f t="shared" si="2"/>
        <v>27</v>
      </c>
      <c r="B29" s="256">
        <v>44801</v>
      </c>
      <c r="C29" s="257">
        <v>99.031807000000001</v>
      </c>
      <c r="D29" s="258">
        <v>88.341710420632666</v>
      </c>
      <c r="E29" s="257">
        <f t="shared" si="3"/>
        <v>88.341710420632666</v>
      </c>
      <c r="F29" s="263"/>
      <c r="G29" s="190" t="str">
        <f t="shared" si="4"/>
        <v/>
      </c>
      <c r="H29" s="259" t="str">
        <f t="shared" si="5"/>
        <v/>
      </c>
      <c r="I29" s="260"/>
    </row>
    <row r="30" spans="1:9">
      <c r="A30" s="255">
        <f t="shared" si="2"/>
        <v>28</v>
      </c>
      <c r="B30" s="256">
        <v>44802</v>
      </c>
      <c r="C30" s="257">
        <v>79.453776999999988</v>
      </c>
      <c r="D30" s="258">
        <v>88.341710420632666</v>
      </c>
      <c r="E30" s="257">
        <f t="shared" si="3"/>
        <v>79.453776999999988</v>
      </c>
      <c r="F30" s="263"/>
      <c r="G30" s="190" t="str">
        <f t="shared" si="4"/>
        <v/>
      </c>
      <c r="H30" s="259" t="str">
        <f t="shared" si="5"/>
        <v/>
      </c>
      <c r="I30" s="260"/>
    </row>
    <row r="31" spans="1:9">
      <c r="A31" s="255">
        <f t="shared" si="2"/>
        <v>29</v>
      </c>
      <c r="B31" s="256">
        <v>44803</v>
      </c>
      <c r="C31" s="257">
        <v>86.174580000000006</v>
      </c>
      <c r="D31" s="258">
        <v>88.341710420632666</v>
      </c>
      <c r="E31" s="257">
        <f t="shared" si="3"/>
        <v>86.174580000000006</v>
      </c>
      <c r="F31" s="263"/>
      <c r="G31" s="190" t="str">
        <f t="shared" si="4"/>
        <v/>
      </c>
      <c r="H31" s="259" t="str">
        <f t="shared" si="5"/>
        <v/>
      </c>
      <c r="I31" s="260"/>
    </row>
    <row r="32" spans="1:9">
      <c r="A32" s="255">
        <f t="shared" si="2"/>
        <v>30</v>
      </c>
      <c r="B32" s="256">
        <v>44804</v>
      </c>
      <c r="C32" s="257">
        <v>100.05690300000001</v>
      </c>
      <c r="D32" s="258">
        <v>88.341710420632666</v>
      </c>
      <c r="E32" s="257">
        <f t="shared" si="3"/>
        <v>88.341710420632666</v>
      </c>
      <c r="F32" s="263"/>
      <c r="G32" s="190" t="str">
        <f t="shared" si="4"/>
        <v/>
      </c>
      <c r="H32" s="259" t="str">
        <f t="shared" si="5"/>
        <v/>
      </c>
      <c r="I32" s="260"/>
    </row>
    <row r="33" spans="1:9">
      <c r="A33" s="255">
        <f t="shared" si="2"/>
        <v>31</v>
      </c>
      <c r="B33" s="256">
        <v>44805</v>
      </c>
      <c r="C33" s="257">
        <v>90.975528999999995</v>
      </c>
      <c r="D33" s="258">
        <v>75.609278170403002</v>
      </c>
      <c r="E33" s="257">
        <f t="shared" si="3"/>
        <v>75.609278170403002</v>
      </c>
      <c r="F33" s="260"/>
      <c r="G33" s="190" t="str">
        <f t="shared" si="4"/>
        <v/>
      </c>
      <c r="H33" s="259" t="str">
        <f t="shared" si="5"/>
        <v/>
      </c>
      <c r="I33" s="260"/>
    </row>
    <row r="34" spans="1:9">
      <c r="A34" s="255">
        <f t="shared" si="2"/>
        <v>32</v>
      </c>
      <c r="B34" s="256">
        <v>44806</v>
      </c>
      <c r="C34" s="257">
        <v>95.764218</v>
      </c>
      <c r="D34" s="258">
        <v>75.609278170403002</v>
      </c>
      <c r="E34" s="257">
        <f t="shared" si="3"/>
        <v>75.609278170403002</v>
      </c>
      <c r="F34" s="263"/>
      <c r="G34" s="190" t="str">
        <f t="shared" si="4"/>
        <v/>
      </c>
      <c r="H34" s="259" t="str">
        <f t="shared" si="5"/>
        <v/>
      </c>
      <c r="I34" s="260"/>
    </row>
    <row r="35" spans="1:9">
      <c r="A35" s="255">
        <f t="shared" si="2"/>
        <v>33</v>
      </c>
      <c r="B35" s="256">
        <v>44807</v>
      </c>
      <c r="C35" s="257">
        <v>103.73116400000001</v>
      </c>
      <c r="D35" s="258">
        <v>75.609278170403002</v>
      </c>
      <c r="E35" s="257">
        <f t="shared" si="3"/>
        <v>75.609278170403002</v>
      </c>
      <c r="F35" s="263"/>
      <c r="G35" s="190" t="str">
        <f t="shared" si="4"/>
        <v/>
      </c>
      <c r="H35" s="259" t="str">
        <f t="shared" si="5"/>
        <v/>
      </c>
      <c r="I35" s="260"/>
    </row>
    <row r="36" spans="1:9">
      <c r="A36" s="255">
        <f t="shared" si="2"/>
        <v>34</v>
      </c>
      <c r="B36" s="256">
        <v>44808</v>
      </c>
      <c r="C36" s="257">
        <v>111.029898</v>
      </c>
      <c r="D36" s="258">
        <v>75.609278170403002</v>
      </c>
      <c r="E36" s="257">
        <f t="shared" si="3"/>
        <v>75.609278170403002</v>
      </c>
      <c r="F36" s="263"/>
      <c r="G36" s="190" t="str">
        <f t="shared" si="4"/>
        <v/>
      </c>
      <c r="H36" s="259" t="str">
        <f t="shared" si="5"/>
        <v/>
      </c>
      <c r="I36" s="260"/>
    </row>
    <row r="37" spans="1:9">
      <c r="A37" s="255">
        <f t="shared" si="2"/>
        <v>35</v>
      </c>
      <c r="B37" s="256">
        <v>44809</v>
      </c>
      <c r="C37" s="257">
        <v>108.017042</v>
      </c>
      <c r="D37" s="258">
        <v>75.609278170403002</v>
      </c>
      <c r="E37" s="257">
        <f t="shared" si="3"/>
        <v>75.609278170403002</v>
      </c>
      <c r="F37" s="263"/>
      <c r="G37" s="190" t="str">
        <f t="shared" si="4"/>
        <v/>
      </c>
      <c r="H37" s="259" t="str">
        <f t="shared" si="5"/>
        <v/>
      </c>
      <c r="I37" s="260"/>
    </row>
    <row r="38" spans="1:9">
      <c r="A38" s="255">
        <f t="shared" si="2"/>
        <v>36</v>
      </c>
      <c r="B38" s="256">
        <v>44810</v>
      </c>
      <c r="C38" s="257">
        <v>103.323973</v>
      </c>
      <c r="D38" s="258">
        <v>75.609278170403002</v>
      </c>
      <c r="E38" s="257">
        <f t="shared" si="3"/>
        <v>75.609278170403002</v>
      </c>
      <c r="F38" s="263"/>
      <c r="G38" s="190" t="str">
        <f t="shared" si="4"/>
        <v/>
      </c>
      <c r="H38" s="259" t="str">
        <f t="shared" si="5"/>
        <v/>
      </c>
      <c r="I38" s="260"/>
    </row>
    <row r="39" spans="1:9">
      <c r="A39" s="255">
        <f t="shared" si="2"/>
        <v>37</v>
      </c>
      <c r="B39" s="256">
        <v>44811</v>
      </c>
      <c r="C39" s="257">
        <v>89.186820000000012</v>
      </c>
      <c r="D39" s="258">
        <v>75.609278170403002</v>
      </c>
      <c r="E39" s="257">
        <f t="shared" si="3"/>
        <v>75.609278170403002</v>
      </c>
      <c r="F39" s="263"/>
      <c r="G39" s="190" t="str">
        <f t="shared" si="4"/>
        <v/>
      </c>
      <c r="H39" s="259" t="str">
        <f t="shared" si="5"/>
        <v/>
      </c>
      <c r="I39" s="260"/>
    </row>
    <row r="40" spans="1:9">
      <c r="A40" s="255">
        <f t="shared" si="2"/>
        <v>38</v>
      </c>
      <c r="B40" s="256">
        <v>44812</v>
      </c>
      <c r="C40" s="257">
        <v>90.566204999999997</v>
      </c>
      <c r="D40" s="258">
        <v>75.609278170403002</v>
      </c>
      <c r="E40" s="257">
        <f t="shared" si="3"/>
        <v>75.609278170403002</v>
      </c>
      <c r="F40" s="263"/>
      <c r="G40" s="190" t="str">
        <f t="shared" si="4"/>
        <v/>
      </c>
      <c r="H40" s="259" t="str">
        <f t="shared" si="5"/>
        <v/>
      </c>
      <c r="I40" s="260"/>
    </row>
    <row r="41" spans="1:9">
      <c r="A41" s="255">
        <f t="shared" si="2"/>
        <v>39</v>
      </c>
      <c r="B41" s="256">
        <v>44813</v>
      </c>
      <c r="C41" s="257">
        <v>99.45468799999999</v>
      </c>
      <c r="D41" s="258">
        <v>75.609278170403002</v>
      </c>
      <c r="E41" s="257">
        <f t="shared" si="3"/>
        <v>75.609278170403002</v>
      </c>
      <c r="F41" s="263"/>
      <c r="G41" s="190" t="str">
        <f t="shared" si="4"/>
        <v/>
      </c>
      <c r="H41" s="259" t="str">
        <f t="shared" si="5"/>
        <v/>
      </c>
      <c r="I41" s="260"/>
    </row>
    <row r="42" spans="1:9">
      <c r="A42" s="255">
        <f t="shared" si="2"/>
        <v>40</v>
      </c>
      <c r="B42" s="256">
        <v>44814</v>
      </c>
      <c r="C42" s="257">
        <v>104.498205</v>
      </c>
      <c r="D42" s="258">
        <v>75.609278170403002</v>
      </c>
      <c r="E42" s="257">
        <f t="shared" si="3"/>
        <v>75.609278170403002</v>
      </c>
      <c r="F42" s="263"/>
      <c r="G42" s="190" t="str">
        <f t="shared" si="4"/>
        <v/>
      </c>
      <c r="H42" s="259" t="str">
        <f t="shared" si="5"/>
        <v/>
      </c>
      <c r="I42" s="260"/>
    </row>
    <row r="43" spans="1:9">
      <c r="A43" s="255">
        <f t="shared" si="2"/>
        <v>41</v>
      </c>
      <c r="B43" s="256">
        <v>44815</v>
      </c>
      <c r="C43" s="257">
        <v>97.449359000000001</v>
      </c>
      <c r="D43" s="258">
        <v>75.609278170403002</v>
      </c>
      <c r="E43" s="257">
        <f t="shared" si="3"/>
        <v>75.609278170403002</v>
      </c>
      <c r="F43" s="263"/>
      <c r="G43" s="190" t="str">
        <f t="shared" si="4"/>
        <v/>
      </c>
      <c r="H43" s="259" t="str">
        <f t="shared" si="5"/>
        <v/>
      </c>
      <c r="I43" s="260"/>
    </row>
    <row r="44" spans="1:9">
      <c r="A44" s="255">
        <f t="shared" si="2"/>
        <v>42</v>
      </c>
      <c r="B44" s="256">
        <v>44816</v>
      </c>
      <c r="C44" s="257">
        <v>44.881042000000001</v>
      </c>
      <c r="D44" s="258">
        <v>75.609278170403002</v>
      </c>
      <c r="E44" s="257">
        <f t="shared" si="3"/>
        <v>44.881042000000001</v>
      </c>
      <c r="F44" s="263"/>
      <c r="G44" s="190" t="str">
        <f t="shared" si="4"/>
        <v/>
      </c>
      <c r="H44" s="259" t="str">
        <f t="shared" si="5"/>
        <v/>
      </c>
      <c r="I44" s="260"/>
    </row>
    <row r="45" spans="1:9">
      <c r="A45" s="255">
        <f t="shared" si="2"/>
        <v>43</v>
      </c>
      <c r="B45" s="256">
        <v>44817</v>
      </c>
      <c r="C45" s="257">
        <v>43.219239000000002</v>
      </c>
      <c r="D45" s="258">
        <v>75.609278170403002</v>
      </c>
      <c r="E45" s="257">
        <f t="shared" si="3"/>
        <v>43.219239000000002</v>
      </c>
      <c r="F45" s="263"/>
      <c r="G45" s="190" t="str">
        <f t="shared" si="4"/>
        <v/>
      </c>
      <c r="H45" s="259" t="str">
        <f t="shared" si="5"/>
        <v/>
      </c>
      <c r="I45" s="260"/>
    </row>
    <row r="46" spans="1:9">
      <c r="A46" s="255">
        <f t="shared" si="2"/>
        <v>44</v>
      </c>
      <c r="B46" s="256">
        <v>44818</v>
      </c>
      <c r="C46" s="257">
        <v>64.212167999999991</v>
      </c>
      <c r="D46" s="258">
        <v>75.609278170403002</v>
      </c>
      <c r="E46" s="257">
        <f t="shared" si="3"/>
        <v>64.212167999999991</v>
      </c>
      <c r="F46" s="263"/>
      <c r="G46" s="190" t="str">
        <f t="shared" si="4"/>
        <v/>
      </c>
      <c r="H46" s="259" t="str">
        <f t="shared" si="5"/>
        <v/>
      </c>
      <c r="I46" s="260"/>
    </row>
    <row r="47" spans="1:9">
      <c r="A47" s="255">
        <f t="shared" si="2"/>
        <v>45</v>
      </c>
      <c r="B47" s="256">
        <v>44819</v>
      </c>
      <c r="C47" s="257">
        <v>75.54827499999999</v>
      </c>
      <c r="D47" s="258">
        <v>75.609278170403002</v>
      </c>
      <c r="E47" s="257">
        <f t="shared" si="3"/>
        <v>75.54827499999999</v>
      </c>
      <c r="F47" s="263"/>
      <c r="G47" s="190" t="str">
        <f t="shared" si="4"/>
        <v>S</v>
      </c>
      <c r="H47" s="259" t="str">
        <f t="shared" si="5"/>
        <v>75,6</v>
      </c>
      <c r="I47" s="260"/>
    </row>
    <row r="48" spans="1:9">
      <c r="A48" s="255">
        <f t="shared" si="2"/>
        <v>46</v>
      </c>
      <c r="B48" s="256">
        <v>44820</v>
      </c>
      <c r="C48" s="257">
        <v>98.857866000000016</v>
      </c>
      <c r="D48" s="258">
        <v>75.609278170403002</v>
      </c>
      <c r="E48" s="257">
        <f t="shared" si="3"/>
        <v>75.609278170403002</v>
      </c>
      <c r="F48" s="263"/>
      <c r="G48" s="190" t="str">
        <f t="shared" si="4"/>
        <v/>
      </c>
      <c r="H48" s="259" t="str">
        <f t="shared" si="5"/>
        <v/>
      </c>
      <c r="I48" s="260"/>
    </row>
    <row r="49" spans="1:9">
      <c r="A49" s="255">
        <f t="shared" si="2"/>
        <v>47</v>
      </c>
      <c r="B49" s="256">
        <v>44821</v>
      </c>
      <c r="C49" s="257">
        <v>97.618347999999997</v>
      </c>
      <c r="D49" s="258">
        <v>75.609278170403002</v>
      </c>
      <c r="E49" s="257">
        <f t="shared" si="3"/>
        <v>75.609278170403002</v>
      </c>
      <c r="F49" s="263"/>
      <c r="G49" s="190" t="str">
        <f t="shared" si="4"/>
        <v/>
      </c>
      <c r="H49" s="259" t="str">
        <f t="shared" si="5"/>
        <v/>
      </c>
      <c r="I49" s="260"/>
    </row>
    <row r="50" spans="1:9">
      <c r="A50" s="255">
        <f t="shared" si="2"/>
        <v>48</v>
      </c>
      <c r="B50" s="256">
        <v>44822</v>
      </c>
      <c r="C50" s="257">
        <v>84.792062999999999</v>
      </c>
      <c r="D50" s="258">
        <v>75.609278170403002</v>
      </c>
      <c r="E50" s="257">
        <f t="shared" si="3"/>
        <v>75.609278170403002</v>
      </c>
      <c r="F50" s="263"/>
      <c r="G50" s="190" t="str">
        <f t="shared" si="4"/>
        <v/>
      </c>
      <c r="H50" s="259" t="str">
        <f t="shared" si="5"/>
        <v/>
      </c>
      <c r="I50" s="260"/>
    </row>
    <row r="51" spans="1:9">
      <c r="A51" s="255">
        <f t="shared" si="2"/>
        <v>49</v>
      </c>
      <c r="B51" s="256">
        <v>44823</v>
      </c>
      <c r="C51" s="257">
        <v>85.655837000000005</v>
      </c>
      <c r="D51" s="258">
        <v>75.609278170403002</v>
      </c>
      <c r="E51" s="257">
        <f t="shared" si="3"/>
        <v>75.609278170403002</v>
      </c>
      <c r="F51" s="263"/>
      <c r="G51" s="190" t="str">
        <f t="shared" si="4"/>
        <v/>
      </c>
      <c r="H51" s="259" t="str">
        <f t="shared" si="5"/>
        <v/>
      </c>
      <c r="I51" s="260"/>
    </row>
    <row r="52" spans="1:9">
      <c r="A52" s="255">
        <f t="shared" si="2"/>
        <v>50</v>
      </c>
      <c r="B52" s="256">
        <v>44824</v>
      </c>
      <c r="C52" s="257">
        <v>94.4238</v>
      </c>
      <c r="D52" s="258">
        <v>75.609278170403002</v>
      </c>
      <c r="E52" s="257">
        <f t="shared" si="3"/>
        <v>75.609278170403002</v>
      </c>
      <c r="F52" s="263"/>
      <c r="G52" s="190" t="str">
        <f t="shared" si="4"/>
        <v/>
      </c>
      <c r="H52" s="259" t="str">
        <f t="shared" si="5"/>
        <v/>
      </c>
      <c r="I52" s="260"/>
    </row>
    <row r="53" spans="1:9">
      <c r="A53" s="255">
        <f t="shared" si="2"/>
        <v>51</v>
      </c>
      <c r="B53" s="256">
        <v>44825</v>
      </c>
      <c r="C53" s="257">
        <v>73.583860999999999</v>
      </c>
      <c r="D53" s="258">
        <v>75.609278170403002</v>
      </c>
      <c r="E53" s="257">
        <f t="shared" si="3"/>
        <v>73.583860999999999</v>
      </c>
      <c r="F53" s="263"/>
      <c r="G53" s="190" t="str">
        <f t="shared" si="4"/>
        <v/>
      </c>
      <c r="H53" s="259" t="str">
        <f t="shared" si="5"/>
        <v/>
      </c>
      <c r="I53" s="260"/>
    </row>
    <row r="54" spans="1:9">
      <c r="A54" s="255">
        <f t="shared" si="2"/>
        <v>52</v>
      </c>
      <c r="B54" s="256">
        <v>44826</v>
      </c>
      <c r="C54" s="257">
        <v>94.146371000000002</v>
      </c>
      <c r="D54" s="258">
        <v>75.609278170403002</v>
      </c>
      <c r="E54" s="257">
        <f t="shared" si="3"/>
        <v>75.609278170403002</v>
      </c>
      <c r="F54" s="263"/>
      <c r="G54" s="190" t="str">
        <f t="shared" si="4"/>
        <v/>
      </c>
      <c r="H54" s="259" t="str">
        <f t="shared" si="5"/>
        <v/>
      </c>
      <c r="I54" s="260"/>
    </row>
    <row r="55" spans="1:9">
      <c r="A55" s="255">
        <f t="shared" si="2"/>
        <v>53</v>
      </c>
      <c r="B55" s="256">
        <v>44827</v>
      </c>
      <c r="C55" s="257">
        <v>89.998292000000006</v>
      </c>
      <c r="D55" s="258">
        <v>75.609278170403002</v>
      </c>
      <c r="E55" s="257">
        <f t="shared" si="3"/>
        <v>75.609278170403002</v>
      </c>
      <c r="F55" s="263"/>
      <c r="G55" s="190" t="str">
        <f t="shared" si="4"/>
        <v/>
      </c>
      <c r="H55" s="259" t="str">
        <f t="shared" si="5"/>
        <v/>
      </c>
      <c r="I55" s="260"/>
    </row>
    <row r="56" spans="1:9">
      <c r="A56" s="255">
        <f t="shared" si="2"/>
        <v>54</v>
      </c>
      <c r="B56" s="256">
        <v>44828</v>
      </c>
      <c r="C56" s="257">
        <v>84.75018399999999</v>
      </c>
      <c r="D56" s="258">
        <v>75.609278170403002</v>
      </c>
      <c r="E56" s="257">
        <f t="shared" si="3"/>
        <v>75.609278170403002</v>
      </c>
      <c r="F56" s="263"/>
      <c r="G56" s="190" t="str">
        <f t="shared" si="4"/>
        <v/>
      </c>
      <c r="H56" s="259" t="str">
        <f t="shared" si="5"/>
        <v/>
      </c>
      <c r="I56" s="260"/>
    </row>
    <row r="57" spans="1:9">
      <c r="A57" s="255">
        <f t="shared" si="2"/>
        <v>55</v>
      </c>
      <c r="B57" s="256">
        <v>44829</v>
      </c>
      <c r="C57" s="257">
        <v>77.135643000000002</v>
      </c>
      <c r="D57" s="258">
        <v>75.609278170403002</v>
      </c>
      <c r="E57" s="257">
        <f t="shared" si="3"/>
        <v>75.609278170403002</v>
      </c>
      <c r="F57" s="263"/>
      <c r="G57" s="190" t="str">
        <f t="shared" si="4"/>
        <v/>
      </c>
      <c r="H57" s="259" t="str">
        <f t="shared" si="5"/>
        <v/>
      </c>
      <c r="I57" s="260"/>
    </row>
    <row r="58" spans="1:9">
      <c r="A58" s="255">
        <f t="shared" si="2"/>
        <v>56</v>
      </c>
      <c r="B58" s="256">
        <v>44830</v>
      </c>
      <c r="C58" s="257">
        <v>88.685634999999991</v>
      </c>
      <c r="D58" s="258">
        <v>75.609278170403002</v>
      </c>
      <c r="E58" s="257">
        <f t="shared" si="3"/>
        <v>75.609278170403002</v>
      </c>
      <c r="F58" s="263"/>
      <c r="G58" s="190" t="str">
        <f t="shared" si="4"/>
        <v/>
      </c>
      <c r="H58" s="259" t="str">
        <f t="shared" si="5"/>
        <v/>
      </c>
      <c r="I58" s="260"/>
    </row>
    <row r="59" spans="1:9">
      <c r="A59" s="255">
        <f t="shared" si="2"/>
        <v>57</v>
      </c>
      <c r="B59" s="256">
        <v>44831</v>
      </c>
      <c r="C59" s="257">
        <v>99.836092999999991</v>
      </c>
      <c r="D59" s="258">
        <v>75.609278170403002</v>
      </c>
      <c r="E59" s="257">
        <f t="shared" si="3"/>
        <v>75.609278170403002</v>
      </c>
      <c r="F59" s="263"/>
      <c r="G59" s="190" t="str">
        <f t="shared" si="4"/>
        <v/>
      </c>
      <c r="H59" s="259" t="str">
        <f t="shared" si="5"/>
        <v/>
      </c>
      <c r="I59" s="260"/>
    </row>
    <row r="60" spans="1:9">
      <c r="A60" s="255">
        <f t="shared" si="2"/>
        <v>58</v>
      </c>
      <c r="B60" s="256">
        <v>44832</v>
      </c>
      <c r="C60" s="257">
        <v>94.513408999999996</v>
      </c>
      <c r="D60" s="258">
        <v>75.609278170403002</v>
      </c>
      <c r="E60" s="257">
        <f t="shared" si="3"/>
        <v>75.609278170403002</v>
      </c>
      <c r="F60" s="263"/>
      <c r="G60" s="190" t="str">
        <f t="shared" si="4"/>
        <v/>
      </c>
      <c r="H60" s="259" t="str">
        <f t="shared" si="5"/>
        <v/>
      </c>
      <c r="I60" s="260"/>
    </row>
    <row r="61" spans="1:9">
      <c r="A61" s="255">
        <f t="shared" si="2"/>
        <v>59</v>
      </c>
      <c r="B61" s="256">
        <v>44833</v>
      </c>
      <c r="C61" s="257">
        <v>60.079542000000004</v>
      </c>
      <c r="D61" s="258">
        <v>75.609278170403002</v>
      </c>
      <c r="E61" s="257">
        <f t="shared" si="3"/>
        <v>60.079542000000004</v>
      </c>
      <c r="F61" s="263"/>
      <c r="G61" s="190" t="str">
        <f t="shared" si="4"/>
        <v/>
      </c>
      <c r="H61" s="259" t="str">
        <f t="shared" si="5"/>
        <v/>
      </c>
      <c r="I61" s="260"/>
    </row>
    <row r="62" spans="1:9">
      <c r="A62" s="255">
        <f t="shared" si="2"/>
        <v>60</v>
      </c>
      <c r="B62" s="256">
        <v>44834</v>
      </c>
      <c r="C62" s="257">
        <v>101.46353300000001</v>
      </c>
      <c r="D62" s="258">
        <v>75.609278170403002</v>
      </c>
      <c r="E62" s="257">
        <f t="shared" si="3"/>
        <v>75.609278170403002</v>
      </c>
      <c r="F62" s="263"/>
      <c r="G62" s="190" t="str">
        <f t="shared" si="4"/>
        <v/>
      </c>
      <c r="H62" s="259" t="str">
        <f t="shared" si="5"/>
        <v/>
      </c>
      <c r="I62" s="260"/>
    </row>
    <row r="63" spans="1:9">
      <c r="A63" s="255">
        <f t="shared" si="2"/>
        <v>61</v>
      </c>
      <c r="B63" s="256">
        <v>44835</v>
      </c>
      <c r="C63" s="257">
        <v>102.002253</v>
      </c>
      <c r="D63" s="258">
        <v>61.220027988622867</v>
      </c>
      <c r="E63" s="257">
        <f t="shared" si="3"/>
        <v>61.220027988622867</v>
      </c>
      <c r="F63" s="260"/>
      <c r="G63" s="190" t="str">
        <f t="shared" si="4"/>
        <v/>
      </c>
      <c r="H63" s="259" t="str">
        <f t="shared" si="5"/>
        <v/>
      </c>
      <c r="I63" s="260"/>
    </row>
    <row r="64" spans="1:9">
      <c r="A64" s="255">
        <f t="shared" si="2"/>
        <v>62</v>
      </c>
      <c r="B64" s="256">
        <v>44836</v>
      </c>
      <c r="C64" s="257">
        <v>95.179627999999994</v>
      </c>
      <c r="D64" s="258">
        <v>61.220027988622867</v>
      </c>
      <c r="E64" s="257">
        <f t="shared" si="3"/>
        <v>61.220027988622867</v>
      </c>
      <c r="F64" s="263"/>
      <c r="G64" s="190" t="str">
        <f t="shared" si="4"/>
        <v/>
      </c>
      <c r="H64" s="259" t="str">
        <f t="shared" si="5"/>
        <v/>
      </c>
      <c r="I64" s="260"/>
    </row>
    <row r="65" spans="1:9">
      <c r="A65" s="255">
        <f t="shared" si="2"/>
        <v>63</v>
      </c>
      <c r="B65" s="256">
        <v>44837</v>
      </c>
      <c r="C65" s="257">
        <v>72.560278000000011</v>
      </c>
      <c r="D65" s="258">
        <v>61.220027988622867</v>
      </c>
      <c r="E65" s="257">
        <f t="shared" si="3"/>
        <v>61.220027988622867</v>
      </c>
      <c r="F65" s="263"/>
      <c r="G65" s="190" t="str">
        <f t="shared" si="4"/>
        <v/>
      </c>
      <c r="H65" s="259" t="str">
        <f t="shared" si="5"/>
        <v/>
      </c>
      <c r="I65" s="260"/>
    </row>
    <row r="66" spans="1:9">
      <c r="A66" s="255">
        <f t="shared" si="2"/>
        <v>64</v>
      </c>
      <c r="B66" s="256">
        <v>44838</v>
      </c>
      <c r="C66" s="257">
        <v>84.722206</v>
      </c>
      <c r="D66" s="258">
        <v>61.220027988622867</v>
      </c>
      <c r="E66" s="257">
        <f t="shared" si="3"/>
        <v>61.220027988622867</v>
      </c>
      <c r="F66" s="263"/>
      <c r="G66" s="190" t="str">
        <f t="shared" si="4"/>
        <v/>
      </c>
      <c r="H66" s="259" t="str">
        <f t="shared" si="5"/>
        <v/>
      </c>
      <c r="I66" s="260"/>
    </row>
    <row r="67" spans="1:9">
      <c r="A67" s="255">
        <f t="shared" si="2"/>
        <v>65</v>
      </c>
      <c r="B67" s="256">
        <v>44839</v>
      </c>
      <c r="C67" s="257">
        <v>82.966399999999993</v>
      </c>
      <c r="D67" s="258">
        <v>61.220027988622867</v>
      </c>
      <c r="E67" s="257">
        <f t="shared" si="3"/>
        <v>61.220027988622867</v>
      </c>
      <c r="F67" s="263"/>
      <c r="G67" s="190" t="str">
        <f t="shared" si="4"/>
        <v/>
      </c>
      <c r="H67" s="259" t="str">
        <f t="shared" si="5"/>
        <v/>
      </c>
      <c r="I67" s="260"/>
    </row>
    <row r="68" spans="1:9">
      <c r="A68" s="255">
        <f t="shared" ref="A68:A131" si="6">+A67+1</f>
        <v>66</v>
      </c>
      <c r="B68" s="256">
        <v>44840</v>
      </c>
      <c r="C68" s="257">
        <v>79.116305999999994</v>
      </c>
      <c r="D68" s="258">
        <v>61.220027988622867</v>
      </c>
      <c r="E68" s="257">
        <f t="shared" ref="E68:E131" si="7">IF(C68&gt;D68,D68,C68)</f>
        <v>61.220027988622867</v>
      </c>
      <c r="F68" s="263"/>
      <c r="G68" s="190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9" t="str">
        <f t="shared" ref="H68:H131" si="9">IF(DAY($B68)=15,TEXT(D68,"#,0"),"")</f>
        <v/>
      </c>
      <c r="I68" s="260"/>
    </row>
    <row r="69" spans="1:9">
      <c r="A69" s="255">
        <f t="shared" si="6"/>
        <v>67</v>
      </c>
      <c r="B69" s="256">
        <v>44841</v>
      </c>
      <c r="C69" s="257">
        <v>81.048804000000004</v>
      </c>
      <c r="D69" s="258">
        <v>61.220027988622867</v>
      </c>
      <c r="E69" s="257">
        <f t="shared" si="7"/>
        <v>61.220027988622867</v>
      </c>
      <c r="F69" s="263"/>
      <c r="G69" s="190" t="str">
        <f t="shared" si="8"/>
        <v/>
      </c>
      <c r="H69" s="259" t="str">
        <f t="shared" si="9"/>
        <v/>
      </c>
      <c r="I69" s="260"/>
    </row>
    <row r="70" spans="1:9">
      <c r="A70" s="255">
        <f t="shared" si="6"/>
        <v>68</v>
      </c>
      <c r="B70" s="256">
        <v>44842</v>
      </c>
      <c r="C70" s="257">
        <v>85.245213000000007</v>
      </c>
      <c r="D70" s="258">
        <v>61.220027988622867</v>
      </c>
      <c r="E70" s="257">
        <f t="shared" si="7"/>
        <v>61.220027988622867</v>
      </c>
      <c r="F70" s="263"/>
      <c r="G70" s="190" t="str">
        <f t="shared" si="8"/>
        <v/>
      </c>
      <c r="H70" s="259" t="str">
        <f t="shared" si="9"/>
        <v/>
      </c>
      <c r="I70" s="260"/>
    </row>
    <row r="71" spans="1:9">
      <c r="A71" s="255">
        <f t="shared" si="6"/>
        <v>69</v>
      </c>
      <c r="B71" s="256">
        <v>44843</v>
      </c>
      <c r="C71" s="257">
        <v>77.987379000000004</v>
      </c>
      <c r="D71" s="258">
        <v>61.220027988622867</v>
      </c>
      <c r="E71" s="257">
        <f t="shared" si="7"/>
        <v>61.220027988622867</v>
      </c>
      <c r="F71" s="263"/>
      <c r="G71" s="190" t="str">
        <f t="shared" si="8"/>
        <v/>
      </c>
      <c r="H71" s="259" t="str">
        <f t="shared" si="9"/>
        <v/>
      </c>
      <c r="I71" s="260"/>
    </row>
    <row r="72" spans="1:9">
      <c r="A72" s="255">
        <f t="shared" si="6"/>
        <v>70</v>
      </c>
      <c r="B72" s="256">
        <v>44844</v>
      </c>
      <c r="C72" s="257">
        <v>50.409033999999998</v>
      </c>
      <c r="D72" s="258">
        <v>61.220027988622867</v>
      </c>
      <c r="E72" s="257">
        <f t="shared" si="7"/>
        <v>50.409033999999998</v>
      </c>
      <c r="F72" s="263"/>
      <c r="G72" s="190" t="str">
        <f t="shared" si="8"/>
        <v/>
      </c>
      <c r="H72" s="259" t="str">
        <f t="shared" si="9"/>
        <v/>
      </c>
      <c r="I72" s="260"/>
    </row>
    <row r="73" spans="1:9">
      <c r="A73" s="255">
        <f t="shared" si="6"/>
        <v>71</v>
      </c>
      <c r="B73" s="256">
        <v>44845</v>
      </c>
      <c r="C73" s="257">
        <v>58.465622000000003</v>
      </c>
      <c r="D73" s="258">
        <v>61.220027988622867</v>
      </c>
      <c r="E73" s="257">
        <f t="shared" si="7"/>
        <v>58.465622000000003</v>
      </c>
      <c r="F73" s="263"/>
      <c r="G73" s="190" t="str">
        <f t="shared" si="8"/>
        <v/>
      </c>
      <c r="H73" s="259" t="str">
        <f t="shared" si="9"/>
        <v/>
      </c>
      <c r="I73" s="260"/>
    </row>
    <row r="74" spans="1:9">
      <c r="A74" s="255">
        <f t="shared" si="6"/>
        <v>72</v>
      </c>
      <c r="B74" s="256">
        <v>44846</v>
      </c>
      <c r="C74" s="257">
        <v>83.235032000000004</v>
      </c>
      <c r="D74" s="258">
        <v>61.220027988622867</v>
      </c>
      <c r="E74" s="257">
        <f t="shared" si="7"/>
        <v>61.220027988622867</v>
      </c>
      <c r="F74" s="263"/>
      <c r="G74" s="190" t="str">
        <f t="shared" si="8"/>
        <v/>
      </c>
      <c r="H74" s="259" t="str">
        <f t="shared" si="9"/>
        <v/>
      </c>
      <c r="I74" s="260"/>
    </row>
    <row r="75" spans="1:9">
      <c r="A75" s="255">
        <f t="shared" si="6"/>
        <v>73</v>
      </c>
      <c r="B75" s="256">
        <v>44847</v>
      </c>
      <c r="C75" s="257">
        <v>87.707205000000002</v>
      </c>
      <c r="D75" s="258">
        <v>61.220027988622867</v>
      </c>
      <c r="E75" s="257">
        <f t="shared" si="7"/>
        <v>61.220027988622867</v>
      </c>
      <c r="F75" s="263"/>
      <c r="G75" s="190" t="str">
        <f t="shared" si="8"/>
        <v/>
      </c>
      <c r="H75" s="259" t="str">
        <f t="shared" si="9"/>
        <v/>
      </c>
      <c r="I75" s="260"/>
    </row>
    <row r="76" spans="1:9">
      <c r="A76" s="255">
        <f t="shared" si="6"/>
        <v>74</v>
      </c>
      <c r="B76" s="256">
        <v>44848</v>
      </c>
      <c r="C76" s="257">
        <v>91.32136100000001</v>
      </c>
      <c r="D76" s="258">
        <v>61.220027988622867</v>
      </c>
      <c r="E76" s="257">
        <f t="shared" si="7"/>
        <v>61.220027988622867</v>
      </c>
      <c r="F76" s="263"/>
      <c r="G76" s="190" t="str">
        <f t="shared" si="8"/>
        <v/>
      </c>
      <c r="H76" s="259" t="str">
        <f t="shared" si="9"/>
        <v/>
      </c>
      <c r="I76" s="260"/>
    </row>
    <row r="77" spans="1:9">
      <c r="A77" s="255">
        <f t="shared" si="6"/>
        <v>75</v>
      </c>
      <c r="B77" s="256">
        <v>44849</v>
      </c>
      <c r="C77" s="257">
        <v>89.414111999999989</v>
      </c>
      <c r="D77" s="258">
        <v>61.220027988622867</v>
      </c>
      <c r="E77" s="257">
        <f t="shared" si="7"/>
        <v>61.220027988622867</v>
      </c>
      <c r="F77" s="263"/>
      <c r="G77" s="190" t="str">
        <f t="shared" si="8"/>
        <v>O</v>
      </c>
      <c r="H77" s="259" t="str">
        <f t="shared" si="9"/>
        <v>61,2</v>
      </c>
      <c r="I77" s="260"/>
    </row>
    <row r="78" spans="1:9">
      <c r="A78" s="255">
        <f t="shared" si="6"/>
        <v>76</v>
      </c>
      <c r="B78" s="256">
        <v>44850</v>
      </c>
      <c r="C78" s="257">
        <v>55.389625000000002</v>
      </c>
      <c r="D78" s="258">
        <v>61.220027988622867</v>
      </c>
      <c r="E78" s="257">
        <f t="shared" si="7"/>
        <v>55.389625000000002</v>
      </c>
      <c r="F78" s="263"/>
      <c r="G78" s="190" t="str">
        <f t="shared" si="8"/>
        <v/>
      </c>
      <c r="H78" s="259" t="str">
        <f t="shared" si="9"/>
        <v/>
      </c>
      <c r="I78" s="260"/>
    </row>
    <row r="79" spans="1:9">
      <c r="A79" s="255">
        <f t="shared" si="6"/>
        <v>77</v>
      </c>
      <c r="B79" s="256">
        <v>44851</v>
      </c>
      <c r="C79" s="257">
        <v>72.229038000000003</v>
      </c>
      <c r="D79" s="258">
        <v>61.220027988622867</v>
      </c>
      <c r="E79" s="257">
        <f t="shared" si="7"/>
        <v>61.220027988622867</v>
      </c>
      <c r="F79" s="263"/>
      <c r="G79" s="190" t="str">
        <f t="shared" si="8"/>
        <v/>
      </c>
      <c r="H79" s="259" t="str">
        <f t="shared" si="9"/>
        <v/>
      </c>
      <c r="I79" s="260"/>
    </row>
    <row r="80" spans="1:9">
      <c r="A80" s="255">
        <f t="shared" si="6"/>
        <v>78</v>
      </c>
      <c r="B80" s="256">
        <v>44852</v>
      </c>
      <c r="C80" s="257">
        <v>68.891384000000002</v>
      </c>
      <c r="D80" s="258">
        <v>61.220027988622867</v>
      </c>
      <c r="E80" s="257">
        <f t="shared" si="7"/>
        <v>61.220027988622867</v>
      </c>
      <c r="F80" s="263"/>
      <c r="G80" s="190" t="str">
        <f t="shared" si="8"/>
        <v/>
      </c>
      <c r="H80" s="259" t="str">
        <f t="shared" si="9"/>
        <v/>
      </c>
      <c r="I80" s="260"/>
    </row>
    <row r="81" spans="1:9">
      <c r="A81" s="255">
        <f t="shared" si="6"/>
        <v>79</v>
      </c>
      <c r="B81" s="256">
        <v>44853</v>
      </c>
      <c r="C81" s="257">
        <v>32.231015999999997</v>
      </c>
      <c r="D81" s="258">
        <v>61.220027988622867</v>
      </c>
      <c r="E81" s="257">
        <f t="shared" si="7"/>
        <v>32.231015999999997</v>
      </c>
      <c r="F81" s="263"/>
      <c r="G81" s="190" t="str">
        <f t="shared" si="8"/>
        <v/>
      </c>
      <c r="H81" s="259" t="str">
        <f t="shared" si="9"/>
        <v/>
      </c>
      <c r="I81" s="260"/>
    </row>
    <row r="82" spans="1:9">
      <c r="A82" s="255">
        <f t="shared" si="6"/>
        <v>80</v>
      </c>
      <c r="B82" s="256">
        <v>44854</v>
      </c>
      <c r="C82" s="257">
        <v>17.944908999999999</v>
      </c>
      <c r="D82" s="258">
        <v>61.220027988622867</v>
      </c>
      <c r="E82" s="257">
        <f t="shared" si="7"/>
        <v>17.944908999999999</v>
      </c>
      <c r="F82" s="263"/>
      <c r="G82" s="190" t="str">
        <f t="shared" si="8"/>
        <v/>
      </c>
      <c r="H82" s="259" t="str">
        <f t="shared" si="9"/>
        <v/>
      </c>
      <c r="I82" s="260"/>
    </row>
    <row r="83" spans="1:9">
      <c r="A83" s="255">
        <f t="shared" si="6"/>
        <v>81</v>
      </c>
      <c r="B83" s="256">
        <v>44855</v>
      </c>
      <c r="C83" s="257">
        <v>28.016767999999999</v>
      </c>
      <c r="D83" s="258">
        <v>61.220027988622867</v>
      </c>
      <c r="E83" s="257">
        <f t="shared" si="7"/>
        <v>28.016767999999999</v>
      </c>
      <c r="F83" s="263"/>
      <c r="G83" s="190" t="str">
        <f t="shared" si="8"/>
        <v/>
      </c>
      <c r="H83" s="259" t="str">
        <f t="shared" si="9"/>
        <v/>
      </c>
      <c r="I83" s="260"/>
    </row>
    <row r="84" spans="1:9">
      <c r="A84" s="255">
        <f t="shared" si="6"/>
        <v>82</v>
      </c>
      <c r="B84" s="256">
        <v>44856</v>
      </c>
      <c r="C84" s="257">
        <v>52.259012000000006</v>
      </c>
      <c r="D84" s="258">
        <v>61.220027988622867</v>
      </c>
      <c r="E84" s="257">
        <f t="shared" si="7"/>
        <v>52.259012000000006</v>
      </c>
      <c r="F84" s="263"/>
      <c r="G84" s="190" t="str">
        <f t="shared" si="8"/>
        <v/>
      </c>
      <c r="H84" s="259" t="str">
        <f t="shared" si="9"/>
        <v/>
      </c>
      <c r="I84" s="260"/>
    </row>
    <row r="85" spans="1:9">
      <c r="A85" s="255">
        <f t="shared" si="6"/>
        <v>83</v>
      </c>
      <c r="B85" s="256">
        <v>44857</v>
      </c>
      <c r="C85" s="257">
        <v>40.707363999999998</v>
      </c>
      <c r="D85" s="258">
        <v>61.220027988622867</v>
      </c>
      <c r="E85" s="257">
        <f t="shared" si="7"/>
        <v>40.707363999999998</v>
      </c>
      <c r="F85" s="263"/>
      <c r="G85" s="190" t="str">
        <f t="shared" si="8"/>
        <v/>
      </c>
      <c r="H85" s="259" t="str">
        <f t="shared" si="9"/>
        <v/>
      </c>
      <c r="I85" s="260"/>
    </row>
    <row r="86" spans="1:9">
      <c r="A86" s="255">
        <f t="shared" si="6"/>
        <v>84</v>
      </c>
      <c r="B86" s="256">
        <v>44858</v>
      </c>
      <c r="C86" s="257">
        <v>49.593767999999997</v>
      </c>
      <c r="D86" s="258">
        <v>61.220027988622867</v>
      </c>
      <c r="E86" s="257">
        <f t="shared" si="7"/>
        <v>49.593767999999997</v>
      </c>
      <c r="F86" s="263"/>
      <c r="G86" s="190" t="str">
        <f t="shared" si="8"/>
        <v/>
      </c>
      <c r="H86" s="259" t="str">
        <f t="shared" si="9"/>
        <v/>
      </c>
      <c r="I86" s="260"/>
    </row>
    <row r="87" spans="1:9">
      <c r="A87" s="255">
        <f t="shared" si="6"/>
        <v>85</v>
      </c>
      <c r="B87" s="256">
        <v>44859</v>
      </c>
      <c r="C87" s="257">
        <v>45.384362000000003</v>
      </c>
      <c r="D87" s="258">
        <v>61.220027988622867</v>
      </c>
      <c r="E87" s="257">
        <f t="shared" si="7"/>
        <v>45.384362000000003</v>
      </c>
      <c r="F87" s="263"/>
      <c r="G87" s="190" t="str">
        <f t="shared" si="8"/>
        <v/>
      </c>
      <c r="H87" s="259" t="str">
        <f t="shared" si="9"/>
        <v/>
      </c>
      <c r="I87" s="260"/>
    </row>
    <row r="88" spans="1:9">
      <c r="A88" s="255">
        <f t="shared" si="6"/>
        <v>86</v>
      </c>
      <c r="B88" s="256">
        <v>44860</v>
      </c>
      <c r="C88" s="257">
        <v>43.150815999999999</v>
      </c>
      <c r="D88" s="258">
        <v>61.220027988622867</v>
      </c>
      <c r="E88" s="257">
        <f t="shared" si="7"/>
        <v>43.150815999999999</v>
      </c>
      <c r="F88" s="263"/>
      <c r="G88" s="190" t="str">
        <f t="shared" si="8"/>
        <v/>
      </c>
      <c r="H88" s="259" t="str">
        <f t="shared" si="9"/>
        <v/>
      </c>
      <c r="I88" s="260"/>
    </row>
    <row r="89" spans="1:9">
      <c r="A89" s="255">
        <f t="shared" si="6"/>
        <v>87</v>
      </c>
      <c r="B89" s="256">
        <v>44861</v>
      </c>
      <c r="C89" s="257">
        <v>58.521273999999998</v>
      </c>
      <c r="D89" s="258">
        <v>61.220027988622867</v>
      </c>
      <c r="E89" s="257">
        <f t="shared" si="7"/>
        <v>58.521273999999998</v>
      </c>
      <c r="F89" s="263"/>
      <c r="G89" s="190" t="str">
        <f t="shared" si="8"/>
        <v/>
      </c>
      <c r="H89" s="259" t="str">
        <f t="shared" si="9"/>
        <v/>
      </c>
      <c r="I89" s="260"/>
    </row>
    <row r="90" spans="1:9">
      <c r="A90" s="255">
        <f t="shared" si="6"/>
        <v>88</v>
      </c>
      <c r="B90" s="256">
        <v>44862</v>
      </c>
      <c r="C90" s="257">
        <v>56.667131999999995</v>
      </c>
      <c r="D90" s="258">
        <v>61.220027988622867</v>
      </c>
      <c r="E90" s="257">
        <f t="shared" si="7"/>
        <v>56.667131999999995</v>
      </c>
      <c r="F90" s="263"/>
      <c r="G90" s="190" t="str">
        <f t="shared" si="8"/>
        <v/>
      </c>
      <c r="H90" s="259" t="str">
        <f t="shared" si="9"/>
        <v/>
      </c>
      <c r="I90" s="260"/>
    </row>
    <row r="91" spans="1:9">
      <c r="A91" s="255">
        <f t="shared" si="6"/>
        <v>89</v>
      </c>
      <c r="B91" s="256">
        <v>44863</v>
      </c>
      <c r="C91" s="257">
        <v>62.325137000000005</v>
      </c>
      <c r="D91" s="258">
        <v>61.220027988622867</v>
      </c>
      <c r="E91" s="257">
        <f t="shared" si="7"/>
        <v>61.220027988622867</v>
      </c>
      <c r="F91" s="263"/>
      <c r="G91" s="190" t="str">
        <f t="shared" si="8"/>
        <v/>
      </c>
      <c r="H91" s="259" t="str">
        <f t="shared" si="9"/>
        <v/>
      </c>
      <c r="I91" s="260"/>
    </row>
    <row r="92" spans="1:9">
      <c r="A92" s="255">
        <f t="shared" si="6"/>
        <v>90</v>
      </c>
      <c r="B92" s="256">
        <v>44864</v>
      </c>
      <c r="C92" s="257">
        <v>48.903733000000003</v>
      </c>
      <c r="D92" s="258">
        <v>61.220027988622867</v>
      </c>
      <c r="E92" s="257">
        <f t="shared" si="7"/>
        <v>48.903733000000003</v>
      </c>
      <c r="F92" s="263"/>
      <c r="G92" s="190" t="str">
        <f t="shared" si="8"/>
        <v/>
      </c>
      <c r="H92" s="259" t="str">
        <f t="shared" si="9"/>
        <v/>
      </c>
      <c r="I92" s="260"/>
    </row>
    <row r="93" spans="1:9">
      <c r="A93" s="255">
        <f t="shared" si="6"/>
        <v>91</v>
      </c>
      <c r="B93" s="256">
        <v>44865</v>
      </c>
      <c r="C93" s="257">
        <v>23.888902999999999</v>
      </c>
      <c r="D93" s="258">
        <v>61.220027988622867</v>
      </c>
      <c r="E93" s="257">
        <f t="shared" si="7"/>
        <v>23.888902999999999</v>
      </c>
      <c r="F93" s="263"/>
      <c r="G93" s="190" t="str">
        <f t="shared" si="8"/>
        <v/>
      </c>
      <c r="H93" s="259" t="str">
        <f t="shared" si="9"/>
        <v/>
      </c>
      <c r="I93" s="260"/>
    </row>
    <row r="94" spans="1:9">
      <c r="A94" s="255">
        <f t="shared" si="6"/>
        <v>92</v>
      </c>
      <c r="B94" s="256">
        <v>44866</v>
      </c>
      <c r="C94" s="257">
        <v>65.973414999999989</v>
      </c>
      <c r="D94" s="258">
        <v>44.766008472985739</v>
      </c>
      <c r="E94" s="257">
        <f t="shared" si="7"/>
        <v>44.766008472985739</v>
      </c>
      <c r="F94" s="260"/>
      <c r="G94" s="190" t="str">
        <f t="shared" si="8"/>
        <v/>
      </c>
      <c r="H94" s="259" t="str">
        <f t="shared" si="9"/>
        <v/>
      </c>
      <c r="I94" s="260"/>
    </row>
    <row r="95" spans="1:9">
      <c r="A95" s="255">
        <f t="shared" si="6"/>
        <v>93</v>
      </c>
      <c r="B95" s="256">
        <v>44867</v>
      </c>
      <c r="C95" s="257">
        <v>66.712455000000006</v>
      </c>
      <c r="D95" s="258">
        <v>44.766008472985739</v>
      </c>
      <c r="E95" s="257">
        <f t="shared" si="7"/>
        <v>44.766008472985739</v>
      </c>
      <c r="F95" s="263"/>
      <c r="G95" s="190" t="str">
        <f t="shared" si="8"/>
        <v/>
      </c>
      <c r="H95" s="259" t="str">
        <f t="shared" si="9"/>
        <v/>
      </c>
      <c r="I95" s="260"/>
    </row>
    <row r="96" spans="1:9">
      <c r="A96" s="255">
        <f t="shared" si="6"/>
        <v>94</v>
      </c>
      <c r="B96" s="256">
        <v>44868</v>
      </c>
      <c r="C96" s="257">
        <v>32.841544999999996</v>
      </c>
      <c r="D96" s="258">
        <v>44.766008472985739</v>
      </c>
      <c r="E96" s="257">
        <f t="shared" si="7"/>
        <v>32.841544999999996</v>
      </c>
      <c r="F96" s="263"/>
      <c r="G96" s="190" t="str">
        <f t="shared" si="8"/>
        <v/>
      </c>
      <c r="H96" s="259" t="str">
        <f t="shared" si="9"/>
        <v/>
      </c>
      <c r="I96" s="260"/>
    </row>
    <row r="97" spans="1:9">
      <c r="A97" s="255">
        <f t="shared" si="6"/>
        <v>95</v>
      </c>
      <c r="B97" s="256">
        <v>44869</v>
      </c>
      <c r="C97" s="257">
        <v>63.790446000000003</v>
      </c>
      <c r="D97" s="258">
        <v>44.766008472985739</v>
      </c>
      <c r="E97" s="257">
        <f t="shared" si="7"/>
        <v>44.766008472985739</v>
      </c>
      <c r="F97" s="263"/>
      <c r="G97" s="190" t="str">
        <f t="shared" si="8"/>
        <v/>
      </c>
      <c r="H97" s="259" t="str">
        <f t="shared" si="9"/>
        <v/>
      </c>
      <c r="I97" s="260"/>
    </row>
    <row r="98" spans="1:9">
      <c r="A98" s="255">
        <f t="shared" si="6"/>
        <v>96</v>
      </c>
      <c r="B98" s="256">
        <v>44870</v>
      </c>
      <c r="C98" s="257">
        <v>83.030772999999996</v>
      </c>
      <c r="D98" s="258">
        <v>44.766008472985739</v>
      </c>
      <c r="E98" s="257">
        <f t="shared" si="7"/>
        <v>44.766008472985739</v>
      </c>
      <c r="F98" s="263"/>
      <c r="G98" s="190" t="str">
        <f t="shared" si="8"/>
        <v/>
      </c>
      <c r="H98" s="259" t="str">
        <f t="shared" si="9"/>
        <v/>
      </c>
      <c r="I98" s="260"/>
    </row>
    <row r="99" spans="1:9">
      <c r="A99" s="255">
        <f t="shared" si="6"/>
        <v>97</v>
      </c>
      <c r="B99" s="256">
        <v>44871</v>
      </c>
      <c r="C99" s="257">
        <v>78.164403000000007</v>
      </c>
      <c r="D99" s="258">
        <v>44.766008472985739</v>
      </c>
      <c r="E99" s="257">
        <f t="shared" si="7"/>
        <v>44.766008472985739</v>
      </c>
      <c r="F99" s="263"/>
      <c r="G99" s="190" t="str">
        <f t="shared" si="8"/>
        <v/>
      </c>
      <c r="H99" s="259" t="str">
        <f t="shared" si="9"/>
        <v/>
      </c>
      <c r="I99" s="260"/>
    </row>
    <row r="100" spans="1:9">
      <c r="A100" s="255">
        <f t="shared" si="6"/>
        <v>98</v>
      </c>
      <c r="B100" s="256">
        <v>44872</v>
      </c>
      <c r="C100" s="257">
        <v>69.787165999999999</v>
      </c>
      <c r="D100" s="258">
        <v>44.766008472985739</v>
      </c>
      <c r="E100" s="257">
        <f t="shared" si="7"/>
        <v>44.766008472985739</v>
      </c>
      <c r="F100" s="263"/>
      <c r="G100" s="190" t="str">
        <f t="shared" si="8"/>
        <v/>
      </c>
      <c r="H100" s="259" t="str">
        <f t="shared" si="9"/>
        <v/>
      </c>
      <c r="I100" s="260"/>
    </row>
    <row r="101" spans="1:9">
      <c r="A101" s="255">
        <f t="shared" si="6"/>
        <v>99</v>
      </c>
      <c r="B101" s="256">
        <v>44873</v>
      </c>
      <c r="C101" s="257">
        <v>43.503295000000001</v>
      </c>
      <c r="D101" s="258">
        <v>44.766008472985739</v>
      </c>
      <c r="E101" s="257">
        <f t="shared" si="7"/>
        <v>43.503295000000001</v>
      </c>
      <c r="F101" s="263"/>
      <c r="G101" s="190" t="str">
        <f t="shared" si="8"/>
        <v/>
      </c>
      <c r="H101" s="259" t="str">
        <f t="shared" si="9"/>
        <v/>
      </c>
      <c r="I101" s="260"/>
    </row>
    <row r="102" spans="1:9">
      <c r="A102" s="255">
        <f t="shared" si="6"/>
        <v>100</v>
      </c>
      <c r="B102" s="256">
        <v>44874</v>
      </c>
      <c r="C102" s="257">
        <v>41.389898000000002</v>
      </c>
      <c r="D102" s="258">
        <v>44.766008472985739</v>
      </c>
      <c r="E102" s="257">
        <f t="shared" si="7"/>
        <v>41.389898000000002</v>
      </c>
      <c r="F102" s="263"/>
      <c r="G102" s="190" t="str">
        <f t="shared" si="8"/>
        <v/>
      </c>
      <c r="H102" s="259" t="str">
        <f t="shared" si="9"/>
        <v/>
      </c>
      <c r="I102" s="260"/>
    </row>
    <row r="103" spans="1:9">
      <c r="A103" s="255">
        <f t="shared" si="6"/>
        <v>101</v>
      </c>
      <c r="B103" s="256">
        <v>44875</v>
      </c>
      <c r="C103" s="257">
        <v>71.225363000000002</v>
      </c>
      <c r="D103" s="258">
        <v>44.766008472985739</v>
      </c>
      <c r="E103" s="257">
        <f t="shared" si="7"/>
        <v>44.766008472985739</v>
      </c>
      <c r="F103" s="263"/>
      <c r="G103" s="190" t="str">
        <f t="shared" si="8"/>
        <v/>
      </c>
      <c r="H103" s="259" t="str">
        <f t="shared" si="9"/>
        <v/>
      </c>
      <c r="I103" s="260"/>
    </row>
    <row r="104" spans="1:9">
      <c r="A104" s="255">
        <f t="shared" si="6"/>
        <v>102</v>
      </c>
      <c r="B104" s="256">
        <v>44876</v>
      </c>
      <c r="C104" s="257">
        <v>53.491374999999998</v>
      </c>
      <c r="D104" s="258">
        <v>44.766008472985739</v>
      </c>
      <c r="E104" s="257">
        <f t="shared" si="7"/>
        <v>44.766008472985739</v>
      </c>
      <c r="F104" s="263"/>
      <c r="G104" s="190" t="str">
        <f t="shared" si="8"/>
        <v/>
      </c>
      <c r="H104" s="259" t="str">
        <f t="shared" si="9"/>
        <v/>
      </c>
      <c r="I104" s="260"/>
    </row>
    <row r="105" spans="1:9">
      <c r="A105" s="255">
        <f t="shared" si="6"/>
        <v>103</v>
      </c>
      <c r="B105" s="256">
        <v>44877</v>
      </c>
      <c r="C105" s="257">
        <v>52.760112999999997</v>
      </c>
      <c r="D105" s="258">
        <v>44.766008472985739</v>
      </c>
      <c r="E105" s="257">
        <f t="shared" si="7"/>
        <v>44.766008472985739</v>
      </c>
      <c r="F105" s="263"/>
      <c r="G105" s="190" t="str">
        <f t="shared" si="8"/>
        <v/>
      </c>
      <c r="H105" s="259" t="str">
        <f t="shared" si="9"/>
        <v/>
      </c>
      <c r="I105" s="260"/>
    </row>
    <row r="106" spans="1:9">
      <c r="A106" s="255">
        <f t="shared" si="6"/>
        <v>104</v>
      </c>
      <c r="B106" s="256">
        <v>44878</v>
      </c>
      <c r="C106" s="257">
        <v>66.839287999999996</v>
      </c>
      <c r="D106" s="258">
        <v>44.766008472985739</v>
      </c>
      <c r="E106" s="257">
        <f t="shared" si="7"/>
        <v>44.766008472985739</v>
      </c>
      <c r="F106" s="263"/>
      <c r="G106" s="190" t="str">
        <f t="shared" si="8"/>
        <v/>
      </c>
      <c r="H106" s="259" t="str">
        <f t="shared" si="9"/>
        <v/>
      </c>
      <c r="I106" s="260"/>
    </row>
    <row r="107" spans="1:9">
      <c r="A107" s="255">
        <f t="shared" si="6"/>
        <v>105</v>
      </c>
      <c r="B107" s="256">
        <v>44879</v>
      </c>
      <c r="C107" s="257">
        <v>37.535010999999997</v>
      </c>
      <c r="D107" s="258">
        <v>44.766008472985739</v>
      </c>
      <c r="E107" s="257">
        <f t="shared" si="7"/>
        <v>37.535010999999997</v>
      </c>
      <c r="F107" s="263"/>
      <c r="G107" s="190" t="str">
        <f t="shared" si="8"/>
        <v/>
      </c>
      <c r="H107" s="259" t="str">
        <f t="shared" si="9"/>
        <v/>
      </c>
      <c r="I107" s="260"/>
    </row>
    <row r="108" spans="1:9">
      <c r="A108" s="255">
        <f t="shared" si="6"/>
        <v>106</v>
      </c>
      <c r="B108" s="256">
        <v>44880</v>
      </c>
      <c r="C108" s="257">
        <v>27.310642999999999</v>
      </c>
      <c r="D108" s="258">
        <v>44.766008472985739</v>
      </c>
      <c r="E108" s="257">
        <f t="shared" si="7"/>
        <v>27.310642999999999</v>
      </c>
      <c r="F108" s="263"/>
      <c r="G108" s="190" t="str">
        <f t="shared" si="8"/>
        <v>N</v>
      </c>
      <c r="H108" s="259" t="str">
        <f t="shared" si="9"/>
        <v>44,8</v>
      </c>
      <c r="I108" s="260"/>
    </row>
    <row r="109" spans="1:9">
      <c r="A109" s="255">
        <f t="shared" si="6"/>
        <v>107</v>
      </c>
      <c r="B109" s="256">
        <v>44881</v>
      </c>
      <c r="C109" s="257">
        <v>17.075662000000001</v>
      </c>
      <c r="D109" s="258">
        <v>44.766008472985739</v>
      </c>
      <c r="E109" s="257">
        <f t="shared" si="7"/>
        <v>17.075662000000001</v>
      </c>
      <c r="F109" s="263"/>
      <c r="G109" s="190" t="str">
        <f t="shared" si="8"/>
        <v/>
      </c>
      <c r="H109" s="259" t="str">
        <f t="shared" si="9"/>
        <v/>
      </c>
      <c r="I109" s="260"/>
    </row>
    <row r="110" spans="1:9">
      <c r="A110" s="255">
        <f t="shared" si="6"/>
        <v>108</v>
      </c>
      <c r="B110" s="256">
        <v>44882</v>
      </c>
      <c r="C110" s="257">
        <v>33.559718999999994</v>
      </c>
      <c r="D110" s="258">
        <v>44.766008472985739</v>
      </c>
      <c r="E110" s="257">
        <f t="shared" si="7"/>
        <v>33.559718999999994</v>
      </c>
      <c r="F110" s="263"/>
      <c r="G110" s="190" t="str">
        <f t="shared" si="8"/>
        <v/>
      </c>
      <c r="H110" s="259" t="str">
        <f t="shared" si="9"/>
        <v/>
      </c>
      <c r="I110" s="260"/>
    </row>
    <row r="111" spans="1:9">
      <c r="A111" s="255">
        <f t="shared" si="6"/>
        <v>109</v>
      </c>
      <c r="B111" s="256">
        <v>44883</v>
      </c>
      <c r="C111" s="257">
        <v>37.354078000000001</v>
      </c>
      <c r="D111" s="258">
        <v>44.766008472985739</v>
      </c>
      <c r="E111" s="257">
        <f t="shared" si="7"/>
        <v>37.354078000000001</v>
      </c>
      <c r="F111" s="263"/>
      <c r="G111" s="190" t="str">
        <f t="shared" si="8"/>
        <v/>
      </c>
      <c r="H111" s="259" t="str">
        <f t="shared" si="9"/>
        <v/>
      </c>
      <c r="I111" s="260"/>
    </row>
    <row r="112" spans="1:9">
      <c r="A112" s="255">
        <f t="shared" si="6"/>
        <v>110</v>
      </c>
      <c r="B112" s="256">
        <v>44884</v>
      </c>
      <c r="C112" s="257">
        <v>55.645926999999993</v>
      </c>
      <c r="D112" s="258">
        <v>44.766008472985739</v>
      </c>
      <c r="E112" s="257">
        <f t="shared" si="7"/>
        <v>44.766008472985739</v>
      </c>
      <c r="F112" s="263"/>
      <c r="G112" s="190" t="str">
        <f t="shared" si="8"/>
        <v/>
      </c>
      <c r="H112" s="259" t="str">
        <f t="shared" si="9"/>
        <v/>
      </c>
      <c r="I112" s="260"/>
    </row>
    <row r="113" spans="1:9">
      <c r="A113" s="255">
        <f t="shared" si="6"/>
        <v>111</v>
      </c>
      <c r="B113" s="256">
        <v>44885</v>
      </c>
      <c r="C113" s="257">
        <v>47.439793999999999</v>
      </c>
      <c r="D113" s="258">
        <v>44.766008472985739</v>
      </c>
      <c r="E113" s="257">
        <f t="shared" si="7"/>
        <v>44.766008472985739</v>
      </c>
      <c r="F113" s="263"/>
      <c r="G113" s="190" t="str">
        <f t="shared" si="8"/>
        <v/>
      </c>
      <c r="H113" s="259" t="str">
        <f t="shared" si="9"/>
        <v/>
      </c>
      <c r="I113" s="260"/>
    </row>
    <row r="114" spans="1:9">
      <c r="A114" s="255">
        <f t="shared" si="6"/>
        <v>112</v>
      </c>
      <c r="B114" s="256">
        <v>44886</v>
      </c>
      <c r="C114" s="257">
        <v>19.948184999999999</v>
      </c>
      <c r="D114" s="258">
        <v>44.766008472985739</v>
      </c>
      <c r="E114" s="257">
        <f t="shared" si="7"/>
        <v>19.948184999999999</v>
      </c>
      <c r="F114" s="263"/>
      <c r="G114" s="190" t="str">
        <f t="shared" si="8"/>
        <v/>
      </c>
      <c r="H114" s="259" t="str">
        <f t="shared" si="9"/>
        <v/>
      </c>
      <c r="I114" s="260"/>
    </row>
    <row r="115" spans="1:9">
      <c r="A115" s="255">
        <f t="shared" si="6"/>
        <v>113</v>
      </c>
      <c r="B115" s="256">
        <v>44887</v>
      </c>
      <c r="C115" s="257">
        <v>22.616401999999997</v>
      </c>
      <c r="D115" s="258">
        <v>44.766008472985739</v>
      </c>
      <c r="E115" s="257">
        <f t="shared" si="7"/>
        <v>22.616401999999997</v>
      </c>
      <c r="F115" s="263"/>
      <c r="G115" s="190" t="str">
        <f t="shared" si="8"/>
        <v/>
      </c>
      <c r="H115" s="259" t="str">
        <f t="shared" si="9"/>
        <v/>
      </c>
      <c r="I115" s="260"/>
    </row>
    <row r="116" spans="1:9">
      <c r="A116" s="255">
        <f t="shared" si="6"/>
        <v>114</v>
      </c>
      <c r="B116" s="256">
        <v>44888</v>
      </c>
      <c r="C116" s="257">
        <v>29.251636999999999</v>
      </c>
      <c r="D116" s="258">
        <v>44.766008472985739</v>
      </c>
      <c r="E116" s="257">
        <f t="shared" si="7"/>
        <v>29.251636999999999</v>
      </c>
      <c r="F116" s="263"/>
      <c r="G116" s="190" t="str">
        <f t="shared" si="8"/>
        <v/>
      </c>
      <c r="H116" s="259" t="str">
        <f t="shared" si="9"/>
        <v/>
      </c>
      <c r="I116" s="260"/>
    </row>
    <row r="117" spans="1:9">
      <c r="A117" s="255">
        <f t="shared" si="6"/>
        <v>115</v>
      </c>
      <c r="B117" s="256">
        <v>44889</v>
      </c>
      <c r="C117" s="257">
        <v>29.942883000000002</v>
      </c>
      <c r="D117" s="258">
        <v>44.766008472985739</v>
      </c>
      <c r="E117" s="257">
        <f t="shared" si="7"/>
        <v>29.942883000000002</v>
      </c>
      <c r="F117" s="263"/>
      <c r="G117" s="190" t="str">
        <f t="shared" si="8"/>
        <v/>
      </c>
      <c r="H117" s="259" t="str">
        <f t="shared" si="9"/>
        <v/>
      </c>
      <c r="I117" s="260"/>
    </row>
    <row r="118" spans="1:9">
      <c r="A118" s="255">
        <f t="shared" si="6"/>
        <v>116</v>
      </c>
      <c r="B118" s="256">
        <v>44890</v>
      </c>
      <c r="C118" s="257">
        <v>56.534925000000001</v>
      </c>
      <c r="D118" s="258">
        <v>44.766008472985739</v>
      </c>
      <c r="E118" s="257">
        <f t="shared" si="7"/>
        <v>44.766008472985739</v>
      </c>
      <c r="F118" s="263"/>
      <c r="G118" s="190" t="str">
        <f t="shared" si="8"/>
        <v/>
      </c>
      <c r="H118" s="259" t="str">
        <f t="shared" si="9"/>
        <v/>
      </c>
      <c r="I118" s="260"/>
    </row>
    <row r="119" spans="1:9">
      <c r="A119" s="255">
        <f t="shared" si="6"/>
        <v>117</v>
      </c>
      <c r="B119" s="256">
        <v>44891</v>
      </c>
      <c r="C119" s="257">
        <v>67.33386999999999</v>
      </c>
      <c r="D119" s="258">
        <v>44.766008472985739</v>
      </c>
      <c r="E119" s="257">
        <f t="shared" si="7"/>
        <v>44.766008472985739</v>
      </c>
      <c r="F119" s="263"/>
      <c r="G119" s="190" t="str">
        <f t="shared" si="8"/>
        <v/>
      </c>
      <c r="H119" s="259" t="str">
        <f t="shared" si="9"/>
        <v/>
      </c>
      <c r="I119" s="260"/>
    </row>
    <row r="120" spans="1:9">
      <c r="A120" s="255">
        <f t="shared" si="6"/>
        <v>118</v>
      </c>
      <c r="B120" s="256">
        <v>44892</v>
      </c>
      <c r="C120" s="257">
        <v>58.553756999999997</v>
      </c>
      <c r="D120" s="258">
        <v>44.766008472985739</v>
      </c>
      <c r="E120" s="257">
        <f t="shared" si="7"/>
        <v>44.766008472985739</v>
      </c>
      <c r="F120" s="263"/>
      <c r="G120" s="190" t="str">
        <f t="shared" si="8"/>
        <v/>
      </c>
      <c r="H120" s="259" t="str">
        <f t="shared" si="9"/>
        <v/>
      </c>
      <c r="I120" s="260"/>
    </row>
    <row r="121" spans="1:9">
      <c r="A121" s="255">
        <f t="shared" si="6"/>
        <v>119</v>
      </c>
      <c r="B121" s="256">
        <v>44893</v>
      </c>
      <c r="C121" s="257">
        <v>64.551169999999999</v>
      </c>
      <c r="D121" s="258">
        <v>44.766008472985739</v>
      </c>
      <c r="E121" s="257">
        <f t="shared" si="7"/>
        <v>44.766008472985739</v>
      </c>
      <c r="F121" s="263"/>
      <c r="G121" s="190" t="str">
        <f t="shared" si="8"/>
        <v/>
      </c>
      <c r="H121" s="259" t="str">
        <f t="shared" si="9"/>
        <v/>
      </c>
      <c r="I121" s="260"/>
    </row>
    <row r="122" spans="1:9">
      <c r="A122" s="255">
        <f t="shared" si="6"/>
        <v>120</v>
      </c>
      <c r="B122" s="256">
        <v>44894</v>
      </c>
      <c r="C122" s="257">
        <v>61.353738</v>
      </c>
      <c r="D122" s="258">
        <v>44.766008472985739</v>
      </c>
      <c r="E122" s="257">
        <f t="shared" si="7"/>
        <v>44.766008472985739</v>
      </c>
      <c r="F122" s="263"/>
      <c r="G122" s="190" t="str">
        <f t="shared" si="8"/>
        <v/>
      </c>
      <c r="H122" s="259" t="str">
        <f t="shared" si="9"/>
        <v/>
      </c>
      <c r="I122" s="260"/>
    </row>
    <row r="123" spans="1:9">
      <c r="A123" s="255">
        <f t="shared" si="6"/>
        <v>121</v>
      </c>
      <c r="B123" s="256">
        <v>44895</v>
      </c>
      <c r="C123" s="257">
        <v>45.062063999999999</v>
      </c>
      <c r="D123" s="258">
        <v>44.766008472985739</v>
      </c>
      <c r="E123" s="257">
        <f t="shared" si="7"/>
        <v>44.766008472985739</v>
      </c>
      <c r="F123" s="263"/>
      <c r="G123" s="190" t="str">
        <f t="shared" si="8"/>
        <v/>
      </c>
      <c r="H123" s="259" t="str">
        <f t="shared" si="9"/>
        <v/>
      </c>
      <c r="I123" s="260"/>
    </row>
    <row r="124" spans="1:9">
      <c r="A124" s="255">
        <f t="shared" si="6"/>
        <v>122</v>
      </c>
      <c r="B124" s="256">
        <v>44896</v>
      </c>
      <c r="C124" s="257">
        <v>46.886746000000002</v>
      </c>
      <c r="D124" s="258">
        <v>39.215165696880675</v>
      </c>
      <c r="E124" s="257">
        <f t="shared" si="7"/>
        <v>39.215165696880675</v>
      </c>
      <c r="F124" s="260"/>
      <c r="G124" s="190" t="str">
        <f t="shared" si="8"/>
        <v/>
      </c>
      <c r="H124" s="259" t="str">
        <f t="shared" si="9"/>
        <v/>
      </c>
      <c r="I124" s="260"/>
    </row>
    <row r="125" spans="1:9">
      <c r="A125" s="255">
        <f t="shared" si="6"/>
        <v>123</v>
      </c>
      <c r="B125" s="256">
        <v>44897</v>
      </c>
      <c r="C125" s="257">
        <v>50.67116</v>
      </c>
      <c r="D125" s="258">
        <v>39.215165696880675</v>
      </c>
      <c r="E125" s="257">
        <f t="shared" si="7"/>
        <v>39.215165696880675</v>
      </c>
      <c r="F125" s="263"/>
      <c r="G125" s="190" t="str">
        <f t="shared" si="8"/>
        <v/>
      </c>
      <c r="H125" s="259" t="str">
        <f t="shared" si="9"/>
        <v/>
      </c>
      <c r="I125" s="260"/>
    </row>
    <row r="126" spans="1:9">
      <c r="A126" s="255">
        <f t="shared" si="6"/>
        <v>124</v>
      </c>
      <c r="B126" s="256">
        <v>44898</v>
      </c>
      <c r="C126" s="257">
        <v>44.133541999999998</v>
      </c>
      <c r="D126" s="258">
        <v>39.215165696880675</v>
      </c>
      <c r="E126" s="257">
        <f t="shared" si="7"/>
        <v>39.215165696880675</v>
      </c>
      <c r="F126" s="263"/>
      <c r="G126" s="190" t="str">
        <f t="shared" si="8"/>
        <v/>
      </c>
      <c r="H126" s="259" t="str">
        <f t="shared" si="9"/>
        <v/>
      </c>
      <c r="I126" s="260"/>
    </row>
    <row r="127" spans="1:9">
      <c r="A127" s="255">
        <f t="shared" si="6"/>
        <v>125</v>
      </c>
      <c r="B127" s="256">
        <v>44899</v>
      </c>
      <c r="C127" s="257">
        <v>37.185421999999996</v>
      </c>
      <c r="D127" s="258">
        <v>39.215165696880675</v>
      </c>
      <c r="E127" s="257">
        <f t="shared" si="7"/>
        <v>37.185421999999996</v>
      </c>
      <c r="F127" s="263"/>
      <c r="G127" s="190" t="str">
        <f t="shared" si="8"/>
        <v/>
      </c>
      <c r="H127" s="259" t="str">
        <f t="shared" si="9"/>
        <v/>
      </c>
      <c r="I127" s="260"/>
    </row>
    <row r="128" spans="1:9">
      <c r="A128" s="255">
        <f t="shared" si="6"/>
        <v>126</v>
      </c>
      <c r="B128" s="256">
        <v>44900</v>
      </c>
      <c r="C128" s="257">
        <v>14.289721999999999</v>
      </c>
      <c r="D128" s="258">
        <v>39.215165696880675</v>
      </c>
      <c r="E128" s="257">
        <f t="shared" si="7"/>
        <v>14.289721999999999</v>
      </c>
      <c r="F128" s="263"/>
      <c r="G128" s="190" t="str">
        <f t="shared" si="8"/>
        <v/>
      </c>
      <c r="H128" s="259" t="str">
        <f t="shared" si="9"/>
        <v/>
      </c>
      <c r="I128" s="260"/>
    </row>
    <row r="129" spans="1:9">
      <c r="A129" s="255">
        <f t="shared" si="6"/>
        <v>127</v>
      </c>
      <c r="B129" s="256">
        <v>44901</v>
      </c>
      <c r="C129" s="257">
        <v>23.730008000000002</v>
      </c>
      <c r="D129" s="258">
        <v>39.215165696880675</v>
      </c>
      <c r="E129" s="257">
        <f t="shared" si="7"/>
        <v>23.730008000000002</v>
      </c>
      <c r="F129" s="263"/>
      <c r="G129" s="190" t="str">
        <f t="shared" si="8"/>
        <v/>
      </c>
      <c r="H129" s="259" t="str">
        <f t="shared" si="9"/>
        <v/>
      </c>
      <c r="I129" s="260"/>
    </row>
    <row r="130" spans="1:9">
      <c r="A130" s="255">
        <f t="shared" si="6"/>
        <v>128</v>
      </c>
      <c r="B130" s="256">
        <v>44902</v>
      </c>
      <c r="C130" s="257">
        <v>28.687491000000001</v>
      </c>
      <c r="D130" s="258">
        <v>39.215165696880675</v>
      </c>
      <c r="E130" s="257">
        <f t="shared" si="7"/>
        <v>28.687491000000001</v>
      </c>
      <c r="F130" s="263"/>
      <c r="G130" s="190" t="str">
        <f t="shared" si="8"/>
        <v/>
      </c>
      <c r="H130" s="259" t="str">
        <f t="shared" si="9"/>
        <v/>
      </c>
      <c r="I130" s="260"/>
    </row>
    <row r="131" spans="1:9">
      <c r="A131" s="255">
        <f t="shared" si="6"/>
        <v>129</v>
      </c>
      <c r="B131" s="256">
        <v>44903</v>
      </c>
      <c r="C131" s="257">
        <v>17.119696000000001</v>
      </c>
      <c r="D131" s="258">
        <v>39.215165696880675</v>
      </c>
      <c r="E131" s="257">
        <f t="shared" si="7"/>
        <v>17.119696000000001</v>
      </c>
      <c r="F131" s="263"/>
      <c r="G131" s="190" t="str">
        <f t="shared" si="8"/>
        <v/>
      </c>
      <c r="H131" s="259" t="str">
        <f t="shared" si="9"/>
        <v/>
      </c>
      <c r="I131" s="260"/>
    </row>
    <row r="132" spans="1:9">
      <c r="A132" s="255">
        <f t="shared" ref="A132:A195" si="10">+A131+1</f>
        <v>130</v>
      </c>
      <c r="B132" s="256">
        <v>44904</v>
      </c>
      <c r="C132" s="257">
        <v>16.471001000000001</v>
      </c>
      <c r="D132" s="258">
        <v>39.215165696880675</v>
      </c>
      <c r="E132" s="257">
        <f t="shared" ref="E132:E195" si="11">IF(C132&gt;D132,D132,C132)</f>
        <v>16.471001000000001</v>
      </c>
      <c r="F132" s="263"/>
      <c r="G132" s="190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9" t="str">
        <f t="shared" ref="H132:H195" si="13">IF(DAY($B132)=15,TEXT(D132,"#,0"),"")</f>
        <v/>
      </c>
      <c r="I132" s="260"/>
    </row>
    <row r="133" spans="1:9">
      <c r="A133" s="255">
        <f t="shared" si="10"/>
        <v>131</v>
      </c>
      <c r="B133" s="256">
        <v>44905</v>
      </c>
      <c r="C133" s="257">
        <v>34.717674000000009</v>
      </c>
      <c r="D133" s="258">
        <v>39.215165696880675</v>
      </c>
      <c r="E133" s="257">
        <f t="shared" si="11"/>
        <v>34.717674000000009</v>
      </c>
      <c r="F133" s="263"/>
      <c r="G133" s="190" t="str">
        <f t="shared" si="12"/>
        <v/>
      </c>
      <c r="H133" s="259" t="str">
        <f t="shared" si="13"/>
        <v/>
      </c>
      <c r="I133" s="260"/>
    </row>
    <row r="134" spans="1:9">
      <c r="A134" s="255">
        <f t="shared" si="10"/>
        <v>132</v>
      </c>
      <c r="B134" s="256">
        <v>44906</v>
      </c>
      <c r="C134" s="257">
        <v>18.780669999999997</v>
      </c>
      <c r="D134" s="258">
        <v>39.215165696880675</v>
      </c>
      <c r="E134" s="257">
        <f t="shared" si="11"/>
        <v>18.780669999999997</v>
      </c>
      <c r="F134" s="263"/>
      <c r="G134" s="190" t="str">
        <f t="shared" si="12"/>
        <v/>
      </c>
      <c r="H134" s="259" t="str">
        <f t="shared" si="13"/>
        <v/>
      </c>
      <c r="I134" s="260"/>
    </row>
    <row r="135" spans="1:9">
      <c r="A135" s="255">
        <f t="shared" si="10"/>
        <v>133</v>
      </c>
      <c r="B135" s="256">
        <v>44907</v>
      </c>
      <c r="C135" s="257">
        <v>15.768985000000001</v>
      </c>
      <c r="D135" s="258">
        <v>39.215165696880675</v>
      </c>
      <c r="E135" s="257">
        <f t="shared" si="11"/>
        <v>15.768985000000001</v>
      </c>
      <c r="F135" s="263"/>
      <c r="G135" s="190" t="str">
        <f t="shared" si="12"/>
        <v/>
      </c>
      <c r="H135" s="259" t="str">
        <f t="shared" si="13"/>
        <v/>
      </c>
      <c r="I135" s="260"/>
    </row>
    <row r="136" spans="1:9">
      <c r="A136" s="255">
        <f t="shared" si="10"/>
        <v>134</v>
      </c>
      <c r="B136" s="256">
        <v>44908</v>
      </c>
      <c r="C136" s="257">
        <v>10.982524999999999</v>
      </c>
      <c r="D136" s="258">
        <v>39.215165696880675</v>
      </c>
      <c r="E136" s="257">
        <f t="shared" si="11"/>
        <v>10.982524999999999</v>
      </c>
      <c r="F136" s="263"/>
      <c r="G136" s="190" t="str">
        <f t="shared" si="12"/>
        <v/>
      </c>
      <c r="H136" s="259" t="str">
        <f t="shared" si="13"/>
        <v/>
      </c>
      <c r="I136" s="260"/>
    </row>
    <row r="137" spans="1:9">
      <c r="A137" s="255">
        <f t="shared" si="10"/>
        <v>135</v>
      </c>
      <c r="B137" s="256">
        <v>44909</v>
      </c>
      <c r="C137" s="257">
        <v>23.570340000000002</v>
      </c>
      <c r="D137" s="258">
        <v>39.215165696880675</v>
      </c>
      <c r="E137" s="257">
        <f t="shared" si="11"/>
        <v>23.570340000000002</v>
      </c>
      <c r="F137" s="263"/>
      <c r="G137" s="190" t="str">
        <f t="shared" si="12"/>
        <v/>
      </c>
      <c r="H137" s="259" t="str">
        <f t="shared" si="13"/>
        <v/>
      </c>
      <c r="I137" s="260"/>
    </row>
    <row r="138" spans="1:9">
      <c r="A138" s="255">
        <f t="shared" si="10"/>
        <v>136</v>
      </c>
      <c r="B138" s="256">
        <v>44910</v>
      </c>
      <c r="C138" s="257">
        <v>31.111670999999998</v>
      </c>
      <c r="D138" s="258">
        <v>39.215165696880675</v>
      </c>
      <c r="E138" s="257">
        <f t="shared" si="11"/>
        <v>31.111670999999998</v>
      </c>
      <c r="F138" s="263"/>
      <c r="G138" s="190" t="str">
        <f t="shared" si="12"/>
        <v>D</v>
      </c>
      <c r="H138" s="259" t="str">
        <f t="shared" si="13"/>
        <v>39,2</v>
      </c>
      <c r="I138" s="260"/>
    </row>
    <row r="139" spans="1:9">
      <c r="A139" s="255">
        <f t="shared" si="10"/>
        <v>137</v>
      </c>
      <c r="B139" s="256">
        <v>44911</v>
      </c>
      <c r="C139" s="257">
        <v>29.784642999999999</v>
      </c>
      <c r="D139" s="258">
        <v>39.215165696880675</v>
      </c>
      <c r="E139" s="257">
        <f t="shared" si="11"/>
        <v>29.784642999999999</v>
      </c>
      <c r="F139" s="263"/>
      <c r="G139" s="190" t="str">
        <f t="shared" si="12"/>
        <v/>
      </c>
      <c r="H139" s="259" t="str">
        <f t="shared" si="13"/>
        <v/>
      </c>
      <c r="I139" s="260"/>
    </row>
    <row r="140" spans="1:9">
      <c r="A140" s="255">
        <f t="shared" si="10"/>
        <v>138</v>
      </c>
      <c r="B140" s="256">
        <v>44912</v>
      </c>
      <c r="C140" s="257">
        <v>37.532074999999999</v>
      </c>
      <c r="D140" s="258">
        <v>39.215165696880675</v>
      </c>
      <c r="E140" s="257">
        <f t="shared" si="11"/>
        <v>37.532074999999999</v>
      </c>
      <c r="F140" s="263"/>
      <c r="G140" s="190" t="str">
        <f t="shared" si="12"/>
        <v/>
      </c>
      <c r="H140" s="259" t="str">
        <f t="shared" si="13"/>
        <v/>
      </c>
      <c r="I140" s="260"/>
    </row>
    <row r="141" spans="1:9">
      <c r="A141" s="255">
        <f t="shared" si="10"/>
        <v>139</v>
      </c>
      <c r="B141" s="256">
        <v>44913</v>
      </c>
      <c r="C141" s="257">
        <v>53.596322000000001</v>
      </c>
      <c r="D141" s="258">
        <v>39.215165696880675</v>
      </c>
      <c r="E141" s="257">
        <f t="shared" si="11"/>
        <v>39.215165696880675</v>
      </c>
      <c r="F141" s="263"/>
      <c r="G141" s="190" t="str">
        <f t="shared" si="12"/>
        <v/>
      </c>
      <c r="H141" s="259" t="str">
        <f t="shared" si="13"/>
        <v/>
      </c>
      <c r="I141" s="260"/>
    </row>
    <row r="142" spans="1:9">
      <c r="A142" s="255">
        <f t="shared" si="10"/>
        <v>140</v>
      </c>
      <c r="B142" s="256">
        <v>44914</v>
      </c>
      <c r="C142" s="257">
        <v>47.079932999999997</v>
      </c>
      <c r="D142" s="258">
        <v>39.215165696880675</v>
      </c>
      <c r="E142" s="257">
        <f t="shared" si="11"/>
        <v>39.215165696880675</v>
      </c>
      <c r="F142" s="263"/>
      <c r="G142" s="190" t="str">
        <f t="shared" si="12"/>
        <v/>
      </c>
      <c r="H142" s="259" t="str">
        <f t="shared" si="13"/>
        <v/>
      </c>
      <c r="I142" s="260"/>
    </row>
    <row r="143" spans="1:9">
      <c r="A143" s="255">
        <f t="shared" si="10"/>
        <v>141</v>
      </c>
      <c r="B143" s="256">
        <v>44915</v>
      </c>
      <c r="C143" s="257">
        <v>25.723277</v>
      </c>
      <c r="D143" s="258">
        <v>39.215165696880675</v>
      </c>
      <c r="E143" s="257">
        <f t="shared" si="11"/>
        <v>25.723277</v>
      </c>
      <c r="F143" s="263"/>
      <c r="G143" s="190" t="str">
        <f t="shared" si="12"/>
        <v/>
      </c>
      <c r="H143" s="259" t="str">
        <f t="shared" si="13"/>
        <v/>
      </c>
      <c r="I143" s="260"/>
    </row>
    <row r="144" spans="1:9">
      <c r="A144" s="255">
        <f t="shared" si="10"/>
        <v>142</v>
      </c>
      <c r="B144" s="256">
        <v>44916</v>
      </c>
      <c r="C144" s="257">
        <v>31.128603999999999</v>
      </c>
      <c r="D144" s="258">
        <v>39.215165696880675</v>
      </c>
      <c r="E144" s="257">
        <f t="shared" si="11"/>
        <v>31.128603999999999</v>
      </c>
      <c r="F144" s="263"/>
      <c r="G144" s="190" t="str">
        <f t="shared" si="12"/>
        <v/>
      </c>
      <c r="H144" s="259" t="str">
        <f t="shared" si="13"/>
        <v/>
      </c>
      <c r="I144" s="260"/>
    </row>
    <row r="145" spans="1:9">
      <c r="A145" s="255">
        <f t="shared" si="10"/>
        <v>143</v>
      </c>
      <c r="B145" s="256">
        <v>44917</v>
      </c>
      <c r="C145" s="257">
        <v>32.173569999999998</v>
      </c>
      <c r="D145" s="258">
        <v>39.215165696880675</v>
      </c>
      <c r="E145" s="257">
        <f t="shared" si="11"/>
        <v>32.173569999999998</v>
      </c>
      <c r="F145" s="263"/>
      <c r="G145" s="190" t="str">
        <f t="shared" si="12"/>
        <v/>
      </c>
      <c r="H145" s="259" t="str">
        <f t="shared" si="13"/>
        <v/>
      </c>
      <c r="I145" s="260"/>
    </row>
    <row r="146" spans="1:9">
      <c r="A146" s="255">
        <f t="shared" si="10"/>
        <v>144</v>
      </c>
      <c r="B146" s="256">
        <v>44918</v>
      </c>
      <c r="C146" s="257">
        <v>41.164495000000002</v>
      </c>
      <c r="D146" s="258">
        <v>39.215165696880675</v>
      </c>
      <c r="E146" s="257">
        <f t="shared" si="11"/>
        <v>39.215165696880675</v>
      </c>
      <c r="F146" s="263"/>
      <c r="G146" s="190" t="str">
        <f t="shared" si="12"/>
        <v/>
      </c>
      <c r="H146" s="259" t="str">
        <f t="shared" si="13"/>
        <v/>
      </c>
      <c r="I146" s="260"/>
    </row>
    <row r="147" spans="1:9">
      <c r="A147" s="255">
        <f t="shared" si="10"/>
        <v>145</v>
      </c>
      <c r="B147" s="256">
        <v>44919</v>
      </c>
      <c r="C147" s="257">
        <v>47.874561999999997</v>
      </c>
      <c r="D147" s="258">
        <v>39.215165696880675</v>
      </c>
      <c r="E147" s="257">
        <f t="shared" si="11"/>
        <v>39.215165696880675</v>
      </c>
      <c r="F147" s="263"/>
      <c r="G147" s="190" t="str">
        <f t="shared" si="12"/>
        <v/>
      </c>
      <c r="H147" s="259" t="str">
        <f t="shared" si="13"/>
        <v/>
      </c>
      <c r="I147" s="260"/>
    </row>
    <row r="148" spans="1:9">
      <c r="A148" s="255">
        <f t="shared" si="10"/>
        <v>146</v>
      </c>
      <c r="B148" s="256">
        <v>44920</v>
      </c>
      <c r="C148" s="257">
        <v>42.630766000000001</v>
      </c>
      <c r="D148" s="258">
        <v>39.215165696880675</v>
      </c>
      <c r="E148" s="257">
        <f t="shared" si="11"/>
        <v>39.215165696880675</v>
      </c>
      <c r="F148" s="263"/>
      <c r="G148" s="190" t="str">
        <f t="shared" si="12"/>
        <v/>
      </c>
      <c r="H148" s="259" t="str">
        <f t="shared" si="13"/>
        <v/>
      </c>
      <c r="I148" s="260"/>
    </row>
    <row r="149" spans="1:9">
      <c r="A149" s="255">
        <f t="shared" si="10"/>
        <v>147</v>
      </c>
      <c r="B149" s="256">
        <v>44921</v>
      </c>
      <c r="C149" s="257">
        <v>56.757370000000002</v>
      </c>
      <c r="D149" s="258">
        <v>39.215165696880675</v>
      </c>
      <c r="E149" s="257">
        <f t="shared" si="11"/>
        <v>39.215165696880675</v>
      </c>
      <c r="F149" s="263"/>
      <c r="G149" s="190" t="str">
        <f t="shared" si="12"/>
        <v/>
      </c>
      <c r="H149" s="259" t="str">
        <f t="shared" si="13"/>
        <v/>
      </c>
      <c r="I149" s="260"/>
    </row>
    <row r="150" spans="1:9">
      <c r="A150" s="255">
        <f t="shared" si="10"/>
        <v>148</v>
      </c>
      <c r="B150" s="256">
        <v>44922</v>
      </c>
      <c r="C150" s="257">
        <v>61.114052000000001</v>
      </c>
      <c r="D150" s="258">
        <v>39.215165696880675</v>
      </c>
      <c r="E150" s="257">
        <f t="shared" si="11"/>
        <v>39.215165696880675</v>
      </c>
      <c r="F150" s="263"/>
      <c r="G150" s="190" t="str">
        <f t="shared" si="12"/>
        <v/>
      </c>
      <c r="H150" s="259" t="str">
        <f t="shared" si="13"/>
        <v/>
      </c>
      <c r="I150" s="260"/>
    </row>
    <row r="151" spans="1:9">
      <c r="A151" s="255">
        <f t="shared" si="10"/>
        <v>149</v>
      </c>
      <c r="B151" s="256">
        <v>44923</v>
      </c>
      <c r="C151" s="257">
        <v>56.928246000000001</v>
      </c>
      <c r="D151" s="258">
        <v>39.215165696880675</v>
      </c>
      <c r="E151" s="257">
        <f t="shared" si="11"/>
        <v>39.215165696880675</v>
      </c>
      <c r="F151" s="263"/>
      <c r="G151" s="190" t="str">
        <f t="shared" si="12"/>
        <v/>
      </c>
      <c r="H151" s="259" t="str">
        <f t="shared" si="13"/>
        <v/>
      </c>
      <c r="I151" s="260"/>
    </row>
    <row r="152" spans="1:9">
      <c r="A152" s="255">
        <f t="shared" si="10"/>
        <v>150</v>
      </c>
      <c r="B152" s="256">
        <v>44924</v>
      </c>
      <c r="C152" s="257">
        <v>32.912245999999996</v>
      </c>
      <c r="D152" s="258">
        <v>39.215165696880675</v>
      </c>
      <c r="E152" s="257">
        <f t="shared" si="11"/>
        <v>32.912245999999996</v>
      </c>
      <c r="F152" s="263"/>
      <c r="G152" s="190" t="str">
        <f t="shared" si="12"/>
        <v/>
      </c>
      <c r="H152" s="259" t="str">
        <f t="shared" si="13"/>
        <v/>
      </c>
      <c r="I152" s="260"/>
    </row>
    <row r="153" spans="1:9">
      <c r="A153" s="255">
        <f t="shared" si="10"/>
        <v>151</v>
      </c>
      <c r="B153" s="256">
        <v>44925</v>
      </c>
      <c r="C153" s="257">
        <v>36.463912999999998</v>
      </c>
      <c r="D153" s="258">
        <v>39.215165696880675</v>
      </c>
      <c r="E153" s="257">
        <f t="shared" si="11"/>
        <v>36.463912999999998</v>
      </c>
      <c r="F153" s="263"/>
      <c r="G153" s="190" t="str">
        <f t="shared" si="12"/>
        <v/>
      </c>
      <c r="H153" s="259" t="str">
        <f t="shared" si="13"/>
        <v/>
      </c>
      <c r="I153" s="260"/>
    </row>
    <row r="154" spans="1:9">
      <c r="A154" s="255">
        <f t="shared" si="10"/>
        <v>152</v>
      </c>
      <c r="B154" s="256">
        <v>44926</v>
      </c>
      <c r="C154" s="257">
        <v>50.449203000000004</v>
      </c>
      <c r="D154" s="258">
        <v>39.215165696880675</v>
      </c>
      <c r="E154" s="257">
        <f t="shared" si="11"/>
        <v>39.215165696880675</v>
      </c>
      <c r="F154" s="263"/>
      <c r="G154" s="190" t="str">
        <f t="shared" si="12"/>
        <v/>
      </c>
      <c r="H154" s="259" t="str">
        <f t="shared" si="13"/>
        <v/>
      </c>
      <c r="I154" s="260"/>
    </row>
    <row r="155" spans="1:9">
      <c r="A155" s="255">
        <f t="shared" si="10"/>
        <v>153</v>
      </c>
      <c r="B155" s="256">
        <v>44927</v>
      </c>
      <c r="C155" s="257">
        <v>33.473076999999996</v>
      </c>
      <c r="D155" s="258">
        <v>57.109929732529125</v>
      </c>
      <c r="E155" s="257">
        <f t="shared" si="11"/>
        <v>33.473076999999996</v>
      </c>
      <c r="F155" s="260">
        <f>YEAR(B155)</f>
        <v>2023</v>
      </c>
      <c r="G155" s="190" t="str">
        <f t="shared" si="12"/>
        <v/>
      </c>
      <c r="H155" s="259" t="str">
        <f t="shared" si="13"/>
        <v/>
      </c>
      <c r="I155" s="260"/>
    </row>
    <row r="156" spans="1:9">
      <c r="A156" s="255">
        <f t="shared" si="10"/>
        <v>154</v>
      </c>
      <c r="B156" s="256">
        <v>44928</v>
      </c>
      <c r="C156" s="257">
        <v>30.679369999999999</v>
      </c>
      <c r="D156" s="258">
        <v>57.109929732529125</v>
      </c>
      <c r="E156" s="257">
        <f t="shared" si="11"/>
        <v>30.679369999999999</v>
      </c>
      <c r="F156" s="263"/>
      <c r="G156" s="190" t="str">
        <f t="shared" si="12"/>
        <v/>
      </c>
      <c r="H156" s="259" t="str">
        <f t="shared" si="13"/>
        <v/>
      </c>
      <c r="I156" s="260"/>
    </row>
    <row r="157" spans="1:9">
      <c r="A157" s="255">
        <f t="shared" si="10"/>
        <v>155</v>
      </c>
      <c r="B157" s="256">
        <v>44929</v>
      </c>
      <c r="C157" s="257">
        <v>52.748882999999999</v>
      </c>
      <c r="D157" s="258">
        <v>57.109929732529125</v>
      </c>
      <c r="E157" s="257">
        <f t="shared" si="11"/>
        <v>52.748882999999999</v>
      </c>
      <c r="F157" s="263"/>
      <c r="G157" s="190" t="str">
        <f t="shared" si="12"/>
        <v/>
      </c>
      <c r="H157" s="259" t="str">
        <f t="shared" si="13"/>
        <v/>
      </c>
      <c r="I157" s="260"/>
    </row>
    <row r="158" spans="1:9">
      <c r="A158" s="255">
        <f t="shared" si="10"/>
        <v>156</v>
      </c>
      <c r="B158" s="256">
        <v>44930</v>
      </c>
      <c r="C158" s="257">
        <v>56.922052999999998</v>
      </c>
      <c r="D158" s="258">
        <v>57.109929732529125</v>
      </c>
      <c r="E158" s="257">
        <f t="shared" si="11"/>
        <v>56.922052999999998</v>
      </c>
      <c r="F158" s="263"/>
      <c r="G158" s="190" t="str">
        <f t="shared" si="12"/>
        <v/>
      </c>
      <c r="H158" s="259" t="str">
        <f t="shared" si="13"/>
        <v/>
      </c>
      <c r="I158" s="260"/>
    </row>
    <row r="159" spans="1:9">
      <c r="A159" s="255">
        <f t="shared" si="10"/>
        <v>157</v>
      </c>
      <c r="B159" s="256">
        <v>44931</v>
      </c>
      <c r="C159" s="257">
        <v>56.962680999999996</v>
      </c>
      <c r="D159" s="258">
        <v>57.109929732529125</v>
      </c>
      <c r="E159" s="257">
        <f t="shared" si="11"/>
        <v>56.962680999999996</v>
      </c>
      <c r="F159" s="263"/>
      <c r="G159" s="190" t="str">
        <f t="shared" si="12"/>
        <v/>
      </c>
      <c r="H159" s="259" t="str">
        <f t="shared" si="13"/>
        <v/>
      </c>
      <c r="I159" s="260"/>
    </row>
    <row r="160" spans="1:9">
      <c r="A160" s="255">
        <f t="shared" si="10"/>
        <v>158</v>
      </c>
      <c r="B160" s="256">
        <v>44932</v>
      </c>
      <c r="C160" s="257">
        <v>53.861737999999995</v>
      </c>
      <c r="D160" s="258">
        <v>57.109929732529125</v>
      </c>
      <c r="E160" s="257">
        <f t="shared" si="11"/>
        <v>53.861737999999995</v>
      </c>
      <c r="F160" s="263"/>
      <c r="G160" s="190" t="str">
        <f t="shared" si="12"/>
        <v/>
      </c>
      <c r="H160" s="259" t="str">
        <f t="shared" si="13"/>
        <v/>
      </c>
      <c r="I160" s="260"/>
    </row>
    <row r="161" spans="1:9">
      <c r="A161" s="255">
        <f t="shared" si="10"/>
        <v>159</v>
      </c>
      <c r="B161" s="256">
        <v>44933</v>
      </c>
      <c r="C161" s="257">
        <v>34.926500999999995</v>
      </c>
      <c r="D161" s="258">
        <v>57.109929732529125</v>
      </c>
      <c r="E161" s="257">
        <f t="shared" si="11"/>
        <v>34.926500999999995</v>
      </c>
      <c r="F161" s="263"/>
      <c r="G161" s="190" t="str">
        <f t="shared" si="12"/>
        <v/>
      </c>
      <c r="H161" s="259" t="str">
        <f t="shared" si="13"/>
        <v/>
      </c>
      <c r="I161" s="260"/>
    </row>
    <row r="162" spans="1:9">
      <c r="A162" s="255">
        <f t="shared" si="10"/>
        <v>160</v>
      </c>
      <c r="B162" s="256">
        <v>44934</v>
      </c>
      <c r="C162" s="257">
        <v>16.516825000000001</v>
      </c>
      <c r="D162" s="258">
        <v>57.109929732529125</v>
      </c>
      <c r="E162" s="257">
        <f t="shared" si="11"/>
        <v>16.516825000000001</v>
      </c>
      <c r="F162" s="263"/>
      <c r="G162" s="190" t="str">
        <f t="shared" si="12"/>
        <v/>
      </c>
      <c r="H162" s="259" t="str">
        <f t="shared" si="13"/>
        <v/>
      </c>
      <c r="I162" s="260"/>
    </row>
    <row r="163" spans="1:9">
      <c r="A163" s="255">
        <f t="shared" si="10"/>
        <v>161</v>
      </c>
      <c r="B163" s="256">
        <v>44935</v>
      </c>
      <c r="C163" s="257">
        <v>48.540538999999995</v>
      </c>
      <c r="D163" s="258">
        <v>57.109929732529125</v>
      </c>
      <c r="E163" s="257">
        <f t="shared" si="11"/>
        <v>48.540538999999995</v>
      </c>
      <c r="F163" s="263"/>
      <c r="G163" s="190" t="str">
        <f t="shared" si="12"/>
        <v/>
      </c>
      <c r="H163" s="259" t="str">
        <f t="shared" si="13"/>
        <v/>
      </c>
      <c r="I163" s="260"/>
    </row>
    <row r="164" spans="1:9">
      <c r="A164" s="255">
        <f t="shared" si="10"/>
        <v>162</v>
      </c>
      <c r="B164" s="256">
        <v>44936</v>
      </c>
      <c r="C164" s="257">
        <v>45.012703999999999</v>
      </c>
      <c r="D164" s="258">
        <v>57.109929732529125</v>
      </c>
      <c r="E164" s="257">
        <f t="shared" si="11"/>
        <v>45.012703999999999</v>
      </c>
      <c r="F164" s="263"/>
      <c r="G164" s="190" t="str">
        <f t="shared" si="12"/>
        <v/>
      </c>
      <c r="H164" s="259" t="str">
        <f t="shared" si="13"/>
        <v/>
      </c>
      <c r="I164" s="260"/>
    </row>
    <row r="165" spans="1:9">
      <c r="A165" s="255">
        <f t="shared" si="10"/>
        <v>163</v>
      </c>
      <c r="B165" s="256">
        <v>44937</v>
      </c>
      <c r="C165" s="257">
        <v>35.881593000000002</v>
      </c>
      <c r="D165" s="258">
        <v>57.109929732529125</v>
      </c>
      <c r="E165" s="257">
        <f t="shared" si="11"/>
        <v>35.881593000000002</v>
      </c>
      <c r="F165" s="263"/>
      <c r="G165" s="190" t="str">
        <f t="shared" si="12"/>
        <v/>
      </c>
      <c r="H165" s="259" t="str">
        <f t="shared" si="13"/>
        <v/>
      </c>
      <c r="I165" s="260"/>
    </row>
    <row r="166" spans="1:9">
      <c r="A166" s="255">
        <f t="shared" si="10"/>
        <v>164</v>
      </c>
      <c r="B166" s="256">
        <v>44938</v>
      </c>
      <c r="C166" s="257">
        <v>59.340322999999998</v>
      </c>
      <c r="D166" s="258">
        <v>57.109929732529125</v>
      </c>
      <c r="E166" s="257">
        <f t="shared" si="11"/>
        <v>57.109929732529125</v>
      </c>
      <c r="F166" s="263"/>
      <c r="G166" s="190" t="str">
        <f t="shared" si="12"/>
        <v/>
      </c>
      <c r="H166" s="259" t="str">
        <f t="shared" si="13"/>
        <v/>
      </c>
      <c r="I166" s="260"/>
    </row>
    <row r="167" spans="1:9">
      <c r="A167" s="255">
        <f t="shared" si="10"/>
        <v>165</v>
      </c>
      <c r="B167" s="256">
        <v>44939</v>
      </c>
      <c r="C167" s="257">
        <v>54.161625999999998</v>
      </c>
      <c r="D167" s="258">
        <v>57.109929732529125</v>
      </c>
      <c r="E167" s="257">
        <f t="shared" si="11"/>
        <v>54.161625999999998</v>
      </c>
      <c r="F167" s="263"/>
      <c r="G167" s="190" t="str">
        <f t="shared" si="12"/>
        <v/>
      </c>
      <c r="H167" s="259" t="str">
        <f t="shared" si="13"/>
        <v/>
      </c>
      <c r="I167" s="260"/>
    </row>
    <row r="168" spans="1:9">
      <c r="A168" s="255">
        <f t="shared" si="10"/>
        <v>166</v>
      </c>
      <c r="B168" s="256">
        <v>44940</v>
      </c>
      <c r="C168" s="257">
        <v>56.192132999999998</v>
      </c>
      <c r="D168" s="258">
        <v>57.109929732529125</v>
      </c>
      <c r="E168" s="257">
        <f t="shared" si="11"/>
        <v>56.192132999999998</v>
      </c>
      <c r="F168" s="263"/>
      <c r="G168" s="190" t="str">
        <f t="shared" si="12"/>
        <v/>
      </c>
      <c r="H168" s="259" t="str">
        <f t="shared" si="13"/>
        <v/>
      </c>
      <c r="I168" s="260"/>
    </row>
    <row r="169" spans="1:9">
      <c r="A169" s="255">
        <f t="shared" si="10"/>
        <v>167</v>
      </c>
      <c r="B169" s="256">
        <v>44941</v>
      </c>
      <c r="C169" s="257">
        <v>40.939911000000002</v>
      </c>
      <c r="D169" s="258">
        <v>57.109929732529125</v>
      </c>
      <c r="E169" s="257">
        <f t="shared" si="11"/>
        <v>40.939911000000002</v>
      </c>
      <c r="F169" s="263"/>
      <c r="G169" s="190" t="str">
        <f t="shared" si="12"/>
        <v>E</v>
      </c>
      <c r="H169" s="259" t="str">
        <f t="shared" si="13"/>
        <v>57,1</v>
      </c>
      <c r="I169" s="260"/>
    </row>
    <row r="170" spans="1:9">
      <c r="A170" s="255">
        <f t="shared" si="10"/>
        <v>168</v>
      </c>
      <c r="B170" s="256">
        <v>44942</v>
      </c>
      <c r="C170" s="257">
        <v>29.573712</v>
      </c>
      <c r="D170" s="258">
        <v>57.109929732529125</v>
      </c>
      <c r="E170" s="257">
        <f t="shared" si="11"/>
        <v>29.573712</v>
      </c>
      <c r="F170" s="263"/>
      <c r="G170" s="190" t="str">
        <f t="shared" si="12"/>
        <v/>
      </c>
      <c r="H170" s="259" t="str">
        <f t="shared" si="13"/>
        <v/>
      </c>
      <c r="I170" s="260"/>
    </row>
    <row r="171" spans="1:9">
      <c r="A171" s="255">
        <f t="shared" si="10"/>
        <v>169</v>
      </c>
      <c r="B171" s="256">
        <v>44943</v>
      </c>
      <c r="C171" s="257">
        <v>36.903005999999991</v>
      </c>
      <c r="D171" s="258">
        <v>57.109929732529125</v>
      </c>
      <c r="E171" s="257">
        <f t="shared" si="11"/>
        <v>36.903005999999991</v>
      </c>
      <c r="F171" s="263"/>
      <c r="G171" s="190" t="str">
        <f t="shared" si="12"/>
        <v/>
      </c>
      <c r="H171" s="259" t="str">
        <f t="shared" si="13"/>
        <v/>
      </c>
      <c r="I171" s="260"/>
    </row>
    <row r="172" spans="1:9">
      <c r="A172" s="255">
        <f t="shared" si="10"/>
        <v>170</v>
      </c>
      <c r="B172" s="256">
        <v>44944</v>
      </c>
      <c r="C172" s="257">
        <v>55.997805</v>
      </c>
      <c r="D172" s="258">
        <v>57.109929732529125</v>
      </c>
      <c r="E172" s="257">
        <f t="shared" si="11"/>
        <v>55.997805</v>
      </c>
      <c r="F172" s="263"/>
      <c r="G172" s="190" t="str">
        <f t="shared" si="12"/>
        <v/>
      </c>
      <c r="H172" s="259" t="str">
        <f t="shared" si="13"/>
        <v/>
      </c>
      <c r="I172" s="260"/>
    </row>
    <row r="173" spans="1:9">
      <c r="A173" s="255">
        <f t="shared" si="10"/>
        <v>171</v>
      </c>
      <c r="B173" s="256">
        <v>44945</v>
      </c>
      <c r="C173" s="257">
        <v>59.907061999999996</v>
      </c>
      <c r="D173" s="258">
        <v>57.109929732529125</v>
      </c>
      <c r="E173" s="257">
        <f t="shared" si="11"/>
        <v>57.109929732529125</v>
      </c>
      <c r="F173" s="263"/>
      <c r="G173" s="190" t="str">
        <f t="shared" si="12"/>
        <v/>
      </c>
      <c r="H173" s="259" t="str">
        <f t="shared" si="13"/>
        <v/>
      </c>
      <c r="I173" s="260"/>
    </row>
    <row r="174" spans="1:9">
      <c r="A174" s="255">
        <f t="shared" si="10"/>
        <v>172</v>
      </c>
      <c r="B174" s="256">
        <v>44946</v>
      </c>
      <c r="C174" s="257">
        <v>53.090128000000007</v>
      </c>
      <c r="D174" s="258">
        <v>57.109929732529125</v>
      </c>
      <c r="E174" s="257">
        <f t="shared" si="11"/>
        <v>53.090128000000007</v>
      </c>
      <c r="F174" s="263"/>
      <c r="G174" s="190" t="str">
        <f t="shared" si="12"/>
        <v/>
      </c>
      <c r="H174" s="259" t="str">
        <f t="shared" si="13"/>
        <v/>
      </c>
      <c r="I174" s="260"/>
    </row>
    <row r="175" spans="1:9">
      <c r="A175" s="255">
        <f t="shared" si="10"/>
        <v>173</v>
      </c>
      <c r="B175" s="256">
        <v>44947</v>
      </c>
      <c r="C175" s="257">
        <v>58.987027999999995</v>
      </c>
      <c r="D175" s="258">
        <v>57.109929732529125</v>
      </c>
      <c r="E175" s="257">
        <f t="shared" si="11"/>
        <v>57.109929732529125</v>
      </c>
      <c r="F175" s="263"/>
      <c r="G175" s="190" t="str">
        <f t="shared" si="12"/>
        <v/>
      </c>
      <c r="H175" s="259" t="str">
        <f t="shared" si="13"/>
        <v/>
      </c>
      <c r="I175" s="260"/>
    </row>
    <row r="176" spans="1:9">
      <c r="A176" s="255">
        <f t="shared" si="10"/>
        <v>174</v>
      </c>
      <c r="B176" s="256">
        <v>44948</v>
      </c>
      <c r="C176" s="257">
        <v>73.917321000000001</v>
      </c>
      <c r="D176" s="258">
        <v>57.109929732529125</v>
      </c>
      <c r="E176" s="257">
        <f t="shared" si="11"/>
        <v>57.109929732529125</v>
      </c>
      <c r="F176" s="263"/>
      <c r="G176" s="190" t="str">
        <f t="shared" si="12"/>
        <v/>
      </c>
      <c r="H176" s="259" t="str">
        <f t="shared" si="13"/>
        <v/>
      </c>
      <c r="I176" s="260"/>
    </row>
    <row r="177" spans="1:9">
      <c r="A177" s="255">
        <f t="shared" si="10"/>
        <v>175</v>
      </c>
      <c r="B177" s="256">
        <v>44949</v>
      </c>
      <c r="C177" s="257">
        <v>72.698616000000001</v>
      </c>
      <c r="D177" s="258">
        <v>57.109929732529125</v>
      </c>
      <c r="E177" s="257">
        <f t="shared" si="11"/>
        <v>57.109929732529125</v>
      </c>
      <c r="F177" s="263"/>
      <c r="G177" s="190" t="str">
        <f t="shared" si="12"/>
        <v/>
      </c>
      <c r="H177" s="259" t="str">
        <f t="shared" si="13"/>
        <v/>
      </c>
      <c r="I177" s="260"/>
    </row>
    <row r="178" spans="1:9">
      <c r="A178" s="255">
        <f t="shared" si="10"/>
        <v>176</v>
      </c>
      <c r="B178" s="256">
        <v>44950</v>
      </c>
      <c r="C178" s="257">
        <v>60.787726999999997</v>
      </c>
      <c r="D178" s="258">
        <v>57.109929732529125</v>
      </c>
      <c r="E178" s="257">
        <f t="shared" si="11"/>
        <v>57.109929732529125</v>
      </c>
      <c r="F178" s="263"/>
      <c r="G178" s="190" t="str">
        <f t="shared" si="12"/>
        <v/>
      </c>
      <c r="H178" s="259" t="str">
        <f t="shared" si="13"/>
        <v/>
      </c>
      <c r="I178" s="260"/>
    </row>
    <row r="179" spans="1:9">
      <c r="A179" s="255">
        <f t="shared" si="10"/>
        <v>177</v>
      </c>
      <c r="B179" s="256">
        <v>44951</v>
      </c>
      <c r="C179" s="257">
        <v>73.094904</v>
      </c>
      <c r="D179" s="258">
        <v>57.109929732529125</v>
      </c>
      <c r="E179" s="257">
        <f t="shared" si="11"/>
        <v>57.109929732529125</v>
      </c>
      <c r="F179" s="263"/>
      <c r="G179" s="190" t="str">
        <f t="shared" si="12"/>
        <v/>
      </c>
      <c r="H179" s="259" t="str">
        <f t="shared" si="13"/>
        <v/>
      </c>
      <c r="I179" s="260"/>
    </row>
    <row r="180" spans="1:9">
      <c r="A180" s="255">
        <f t="shared" si="10"/>
        <v>178</v>
      </c>
      <c r="B180" s="256">
        <v>44952</v>
      </c>
      <c r="C180" s="257">
        <v>53.021622000000001</v>
      </c>
      <c r="D180" s="258">
        <v>57.109929732529125</v>
      </c>
      <c r="E180" s="257">
        <f t="shared" si="11"/>
        <v>53.021622000000001</v>
      </c>
      <c r="F180" s="263"/>
      <c r="G180" s="190" t="str">
        <f t="shared" si="12"/>
        <v/>
      </c>
      <c r="H180" s="259" t="str">
        <f t="shared" si="13"/>
        <v/>
      </c>
      <c r="I180" s="260"/>
    </row>
    <row r="181" spans="1:9">
      <c r="A181" s="255">
        <f t="shared" si="10"/>
        <v>179</v>
      </c>
      <c r="B181" s="256">
        <v>44953</v>
      </c>
      <c r="C181" s="257">
        <v>75.791345000000007</v>
      </c>
      <c r="D181" s="258">
        <v>57.109929732529125</v>
      </c>
      <c r="E181" s="257">
        <f t="shared" si="11"/>
        <v>57.109929732529125</v>
      </c>
      <c r="F181" s="263"/>
      <c r="G181" s="190" t="str">
        <f t="shared" si="12"/>
        <v/>
      </c>
      <c r="H181" s="259" t="str">
        <f t="shared" si="13"/>
        <v/>
      </c>
      <c r="I181" s="260"/>
    </row>
    <row r="182" spans="1:9">
      <c r="A182" s="255">
        <f t="shared" si="10"/>
        <v>180</v>
      </c>
      <c r="B182" s="256">
        <v>44954</v>
      </c>
      <c r="C182" s="257">
        <v>82.199021999999999</v>
      </c>
      <c r="D182" s="258">
        <v>57.109929732529125</v>
      </c>
      <c r="E182" s="257">
        <f t="shared" si="11"/>
        <v>57.109929732529125</v>
      </c>
      <c r="F182" s="263"/>
      <c r="G182" s="190" t="str">
        <f t="shared" si="12"/>
        <v/>
      </c>
      <c r="H182" s="259" t="str">
        <f t="shared" si="13"/>
        <v/>
      </c>
      <c r="I182" s="260"/>
    </row>
    <row r="183" spans="1:9">
      <c r="A183" s="255">
        <f t="shared" si="10"/>
        <v>181</v>
      </c>
      <c r="B183" s="256">
        <v>44955</v>
      </c>
      <c r="C183" s="257">
        <v>79.251259000000005</v>
      </c>
      <c r="D183" s="258">
        <v>57.109929732529125</v>
      </c>
      <c r="E183" s="257">
        <f t="shared" si="11"/>
        <v>57.109929732529125</v>
      </c>
      <c r="F183" s="263"/>
      <c r="G183" s="190" t="str">
        <f t="shared" si="12"/>
        <v/>
      </c>
      <c r="H183" s="259" t="str">
        <f t="shared" si="13"/>
        <v/>
      </c>
      <c r="I183" s="260"/>
    </row>
    <row r="184" spans="1:9">
      <c r="A184" s="255">
        <f t="shared" si="10"/>
        <v>182</v>
      </c>
      <c r="B184" s="256">
        <v>44956</v>
      </c>
      <c r="C184" s="257">
        <v>79.953611000000009</v>
      </c>
      <c r="D184" s="258">
        <v>57.109929732529125</v>
      </c>
      <c r="E184" s="257">
        <f t="shared" si="11"/>
        <v>57.109929732529125</v>
      </c>
      <c r="F184" s="263"/>
      <c r="G184" s="190" t="str">
        <f t="shared" si="12"/>
        <v/>
      </c>
      <c r="H184" s="259" t="str">
        <f t="shared" si="13"/>
        <v/>
      </c>
      <c r="I184" s="260"/>
    </row>
    <row r="185" spans="1:9">
      <c r="A185" s="255">
        <f t="shared" si="10"/>
        <v>183</v>
      </c>
      <c r="B185" s="256">
        <v>44957</v>
      </c>
      <c r="C185" s="257">
        <v>82.789330000000007</v>
      </c>
      <c r="D185" s="258">
        <v>57.109929732529125</v>
      </c>
      <c r="E185" s="257">
        <f t="shared" si="11"/>
        <v>57.109929732529125</v>
      </c>
      <c r="F185" s="263"/>
      <c r="G185" s="190" t="str">
        <f t="shared" si="12"/>
        <v/>
      </c>
      <c r="H185" s="259" t="str">
        <f t="shared" si="13"/>
        <v/>
      </c>
      <c r="I185" s="260"/>
    </row>
    <row r="186" spans="1:9">
      <c r="A186" s="255">
        <f t="shared" si="10"/>
        <v>184</v>
      </c>
      <c r="B186" s="256">
        <v>44958</v>
      </c>
      <c r="C186" s="257">
        <v>81.991658999999999</v>
      </c>
      <c r="D186" s="258">
        <v>72.533784297828831</v>
      </c>
      <c r="E186" s="257">
        <f t="shared" si="11"/>
        <v>72.533784297828831</v>
      </c>
      <c r="F186" s="260"/>
      <c r="G186" s="190" t="str">
        <f t="shared" si="12"/>
        <v/>
      </c>
      <c r="H186" s="259" t="str">
        <f t="shared" si="13"/>
        <v/>
      </c>
      <c r="I186" s="260"/>
    </row>
    <row r="187" spans="1:9">
      <c r="A187" s="255">
        <f t="shared" si="10"/>
        <v>185</v>
      </c>
      <c r="B187" s="256">
        <v>44959</v>
      </c>
      <c r="C187" s="257">
        <v>86.131803000000005</v>
      </c>
      <c r="D187" s="258">
        <v>72.533784297828831</v>
      </c>
      <c r="E187" s="257">
        <f t="shared" si="11"/>
        <v>72.533784297828831</v>
      </c>
      <c r="F187" s="263"/>
      <c r="G187" s="190" t="str">
        <f t="shared" si="12"/>
        <v/>
      </c>
      <c r="H187" s="259" t="str">
        <f t="shared" si="13"/>
        <v/>
      </c>
      <c r="I187" s="260"/>
    </row>
    <row r="188" spans="1:9">
      <c r="A188" s="255">
        <f t="shared" si="10"/>
        <v>186</v>
      </c>
      <c r="B188" s="256">
        <v>44960</v>
      </c>
      <c r="C188" s="257">
        <v>89.821308000000002</v>
      </c>
      <c r="D188" s="258">
        <v>72.533784297828831</v>
      </c>
      <c r="E188" s="257">
        <f t="shared" si="11"/>
        <v>72.533784297828831</v>
      </c>
      <c r="F188" s="263"/>
      <c r="G188" s="190" t="str">
        <f t="shared" si="12"/>
        <v/>
      </c>
      <c r="H188" s="259" t="str">
        <f t="shared" si="13"/>
        <v/>
      </c>
      <c r="I188" s="260"/>
    </row>
    <row r="189" spans="1:9">
      <c r="A189" s="255">
        <f t="shared" si="10"/>
        <v>187</v>
      </c>
      <c r="B189" s="256">
        <v>44961</v>
      </c>
      <c r="C189" s="257">
        <v>92.349772999999999</v>
      </c>
      <c r="D189" s="258">
        <v>72.533784297828831</v>
      </c>
      <c r="E189" s="257">
        <f t="shared" si="11"/>
        <v>72.533784297828831</v>
      </c>
      <c r="F189" s="263"/>
      <c r="G189" s="190" t="str">
        <f t="shared" si="12"/>
        <v/>
      </c>
      <c r="H189" s="259" t="str">
        <f t="shared" si="13"/>
        <v/>
      </c>
      <c r="I189" s="260"/>
    </row>
    <row r="190" spans="1:9">
      <c r="A190" s="255">
        <f t="shared" si="10"/>
        <v>188</v>
      </c>
      <c r="B190" s="256">
        <v>44962</v>
      </c>
      <c r="C190" s="257">
        <v>87.295928000000004</v>
      </c>
      <c r="D190" s="258">
        <v>72.533784297828831</v>
      </c>
      <c r="E190" s="257">
        <f t="shared" si="11"/>
        <v>72.533784297828831</v>
      </c>
      <c r="F190" s="263"/>
      <c r="G190" s="190" t="str">
        <f t="shared" si="12"/>
        <v/>
      </c>
      <c r="H190" s="259" t="str">
        <f t="shared" si="13"/>
        <v/>
      </c>
      <c r="I190" s="260"/>
    </row>
    <row r="191" spans="1:9">
      <c r="A191" s="255">
        <f t="shared" si="10"/>
        <v>189</v>
      </c>
      <c r="B191" s="256">
        <v>44963</v>
      </c>
      <c r="C191" s="257">
        <v>77.827664999999996</v>
      </c>
      <c r="D191" s="258">
        <v>72.533784297828831</v>
      </c>
      <c r="E191" s="257">
        <f t="shared" si="11"/>
        <v>72.533784297828831</v>
      </c>
      <c r="F191" s="263"/>
      <c r="G191" s="190" t="str">
        <f t="shared" si="12"/>
        <v/>
      </c>
      <c r="H191" s="259" t="str">
        <f t="shared" si="13"/>
        <v/>
      </c>
      <c r="I191" s="260"/>
    </row>
    <row r="192" spans="1:9">
      <c r="A192" s="255">
        <f t="shared" si="10"/>
        <v>190</v>
      </c>
      <c r="B192" s="256">
        <v>44964</v>
      </c>
      <c r="C192" s="257">
        <v>42.269485000000003</v>
      </c>
      <c r="D192" s="258">
        <v>72.533784297828831</v>
      </c>
      <c r="E192" s="257">
        <f t="shared" si="11"/>
        <v>42.269485000000003</v>
      </c>
      <c r="F192" s="263"/>
      <c r="G192" s="190" t="str">
        <f t="shared" si="12"/>
        <v/>
      </c>
      <c r="H192" s="259" t="str">
        <f t="shared" si="13"/>
        <v/>
      </c>
      <c r="I192" s="260"/>
    </row>
    <row r="193" spans="1:9">
      <c r="A193" s="255">
        <f t="shared" si="10"/>
        <v>191</v>
      </c>
      <c r="B193" s="256">
        <v>44965</v>
      </c>
      <c r="C193" s="257">
        <v>40.880480000000006</v>
      </c>
      <c r="D193" s="258">
        <v>72.533784297828831</v>
      </c>
      <c r="E193" s="257">
        <f t="shared" si="11"/>
        <v>40.880480000000006</v>
      </c>
      <c r="F193" s="263"/>
      <c r="G193" s="190" t="str">
        <f t="shared" si="12"/>
        <v/>
      </c>
      <c r="H193" s="259" t="str">
        <f t="shared" si="13"/>
        <v/>
      </c>
      <c r="I193" s="260"/>
    </row>
    <row r="194" spans="1:9">
      <c r="A194" s="255">
        <f t="shared" si="10"/>
        <v>192</v>
      </c>
      <c r="B194" s="256">
        <v>44966</v>
      </c>
      <c r="C194" s="257">
        <v>71.397311999999999</v>
      </c>
      <c r="D194" s="258">
        <v>72.533784297828831</v>
      </c>
      <c r="E194" s="257">
        <f t="shared" si="11"/>
        <v>71.397311999999999</v>
      </c>
      <c r="F194" s="263"/>
      <c r="G194" s="190" t="str">
        <f t="shared" si="12"/>
        <v/>
      </c>
      <c r="H194" s="259" t="str">
        <f t="shared" si="13"/>
        <v/>
      </c>
      <c r="I194" s="260"/>
    </row>
    <row r="195" spans="1:9">
      <c r="A195" s="255">
        <f t="shared" si="10"/>
        <v>193</v>
      </c>
      <c r="B195" s="256">
        <v>44967</v>
      </c>
      <c r="C195" s="257">
        <v>73.991411999999997</v>
      </c>
      <c r="D195" s="258">
        <v>72.533784297828831</v>
      </c>
      <c r="E195" s="257">
        <f t="shared" si="11"/>
        <v>72.533784297828831</v>
      </c>
      <c r="F195" s="263"/>
      <c r="G195" s="190" t="str">
        <f t="shared" si="12"/>
        <v/>
      </c>
      <c r="H195" s="259" t="str">
        <f t="shared" si="13"/>
        <v/>
      </c>
      <c r="I195" s="260"/>
    </row>
    <row r="196" spans="1:9">
      <c r="A196" s="255">
        <f t="shared" ref="A196:A259" si="14">+A195+1</f>
        <v>194</v>
      </c>
      <c r="B196" s="256">
        <v>44968</v>
      </c>
      <c r="C196" s="257">
        <v>73.875215999999995</v>
      </c>
      <c r="D196" s="258">
        <v>72.533784297828831</v>
      </c>
      <c r="E196" s="257">
        <f t="shared" ref="E196:E259" si="15">IF(C196&gt;D196,D196,C196)</f>
        <v>72.533784297828831</v>
      </c>
      <c r="F196" s="263"/>
      <c r="G196" s="190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9" t="str">
        <f t="shared" ref="H196:H259" si="17">IF(DAY($B196)=15,TEXT(D196,"#,0"),"")</f>
        <v/>
      </c>
      <c r="I196" s="260"/>
    </row>
    <row r="197" spans="1:9">
      <c r="A197" s="255">
        <f t="shared" si="14"/>
        <v>195</v>
      </c>
      <c r="B197" s="256">
        <v>44969</v>
      </c>
      <c r="C197" s="257">
        <v>67.877244000000005</v>
      </c>
      <c r="D197" s="258">
        <v>72.533784297828831</v>
      </c>
      <c r="E197" s="257">
        <f t="shared" si="15"/>
        <v>67.877244000000005</v>
      </c>
      <c r="F197" s="263"/>
      <c r="G197" s="190" t="str">
        <f t="shared" si="16"/>
        <v/>
      </c>
      <c r="H197" s="259" t="str">
        <f t="shared" si="17"/>
        <v/>
      </c>
      <c r="I197" s="260"/>
    </row>
    <row r="198" spans="1:9">
      <c r="A198" s="255">
        <f t="shared" si="14"/>
        <v>196</v>
      </c>
      <c r="B198" s="256">
        <v>44970</v>
      </c>
      <c r="C198" s="257">
        <v>78.837722999999997</v>
      </c>
      <c r="D198" s="258">
        <v>72.533784297828831</v>
      </c>
      <c r="E198" s="257">
        <f t="shared" si="15"/>
        <v>72.533784297828831</v>
      </c>
      <c r="F198" s="263"/>
      <c r="G198" s="190" t="str">
        <f t="shared" si="16"/>
        <v/>
      </c>
      <c r="H198" s="259" t="str">
        <f t="shared" si="17"/>
        <v/>
      </c>
      <c r="I198" s="260"/>
    </row>
    <row r="199" spans="1:9">
      <c r="A199" s="255">
        <f t="shared" si="14"/>
        <v>197</v>
      </c>
      <c r="B199" s="256">
        <v>44971</v>
      </c>
      <c r="C199" s="257">
        <v>58.580880999999998</v>
      </c>
      <c r="D199" s="258">
        <v>72.533784297828831</v>
      </c>
      <c r="E199" s="257">
        <f t="shared" si="15"/>
        <v>58.580880999999998</v>
      </c>
      <c r="F199" s="263"/>
      <c r="G199" s="190" t="str">
        <f t="shared" si="16"/>
        <v/>
      </c>
      <c r="H199" s="259" t="str">
        <f t="shared" si="17"/>
        <v/>
      </c>
      <c r="I199" s="260"/>
    </row>
    <row r="200" spans="1:9">
      <c r="A200" s="255">
        <f t="shared" si="14"/>
        <v>198</v>
      </c>
      <c r="B200" s="256">
        <v>44972</v>
      </c>
      <c r="C200" s="257">
        <v>71.233261999999996</v>
      </c>
      <c r="D200" s="258">
        <v>72.533784297828831</v>
      </c>
      <c r="E200" s="257">
        <f t="shared" si="15"/>
        <v>71.233261999999996</v>
      </c>
      <c r="F200" s="263"/>
      <c r="G200" s="190" t="str">
        <f t="shared" si="16"/>
        <v>F</v>
      </c>
      <c r="H200" s="259" t="str">
        <f t="shared" si="17"/>
        <v>72,5</v>
      </c>
      <c r="I200" s="260"/>
    </row>
    <row r="201" spans="1:9">
      <c r="A201" s="255">
        <f t="shared" si="14"/>
        <v>199</v>
      </c>
      <c r="B201" s="256">
        <v>44973</v>
      </c>
      <c r="C201" s="257">
        <v>87.471001000000001</v>
      </c>
      <c r="D201" s="258">
        <v>72.533784297828831</v>
      </c>
      <c r="E201" s="257">
        <f t="shared" si="15"/>
        <v>72.533784297828831</v>
      </c>
      <c r="F201" s="263"/>
      <c r="G201" s="190" t="str">
        <f t="shared" si="16"/>
        <v/>
      </c>
      <c r="H201" s="259" t="str">
        <f t="shared" si="17"/>
        <v/>
      </c>
      <c r="I201" s="260"/>
    </row>
    <row r="202" spans="1:9">
      <c r="A202" s="255">
        <f t="shared" si="14"/>
        <v>200</v>
      </c>
      <c r="B202" s="256">
        <v>44974</v>
      </c>
      <c r="C202" s="257">
        <v>74.355675000000005</v>
      </c>
      <c r="D202" s="258">
        <v>72.533784297828831</v>
      </c>
      <c r="E202" s="257">
        <f t="shared" si="15"/>
        <v>72.533784297828831</v>
      </c>
      <c r="F202" s="263"/>
      <c r="G202" s="190" t="str">
        <f t="shared" si="16"/>
        <v/>
      </c>
      <c r="H202" s="259" t="str">
        <f t="shared" si="17"/>
        <v/>
      </c>
      <c r="I202" s="260"/>
    </row>
    <row r="203" spans="1:9">
      <c r="A203" s="255">
        <f t="shared" si="14"/>
        <v>201</v>
      </c>
      <c r="B203" s="256">
        <v>44975</v>
      </c>
      <c r="C203" s="257">
        <v>65.193995999999999</v>
      </c>
      <c r="D203" s="258">
        <v>72.533784297828831</v>
      </c>
      <c r="E203" s="257">
        <f t="shared" si="15"/>
        <v>65.193995999999999</v>
      </c>
      <c r="F203" s="263"/>
      <c r="G203" s="190" t="str">
        <f t="shared" si="16"/>
        <v/>
      </c>
      <c r="H203" s="259" t="str">
        <f t="shared" si="17"/>
        <v/>
      </c>
      <c r="I203" s="260"/>
    </row>
    <row r="204" spans="1:9">
      <c r="A204" s="255">
        <f t="shared" si="14"/>
        <v>202</v>
      </c>
      <c r="B204" s="256">
        <v>44976</v>
      </c>
      <c r="C204" s="257">
        <v>65.838386</v>
      </c>
      <c r="D204" s="258">
        <v>72.533784297828831</v>
      </c>
      <c r="E204" s="257">
        <f t="shared" si="15"/>
        <v>65.838386</v>
      </c>
      <c r="F204" s="263"/>
      <c r="G204" s="190" t="str">
        <f t="shared" si="16"/>
        <v/>
      </c>
      <c r="H204" s="259" t="str">
        <f t="shared" si="17"/>
        <v/>
      </c>
      <c r="I204" s="260"/>
    </row>
    <row r="205" spans="1:9">
      <c r="A205" s="255">
        <f t="shared" si="14"/>
        <v>203</v>
      </c>
      <c r="B205" s="256">
        <v>44977</v>
      </c>
      <c r="C205" s="257">
        <v>62.712156</v>
      </c>
      <c r="D205" s="258">
        <v>72.533784297828831</v>
      </c>
      <c r="E205" s="257">
        <f t="shared" si="15"/>
        <v>62.712156</v>
      </c>
      <c r="F205" s="263"/>
      <c r="G205" s="190" t="str">
        <f t="shared" si="16"/>
        <v/>
      </c>
      <c r="H205" s="259" t="str">
        <f t="shared" si="17"/>
        <v/>
      </c>
      <c r="I205" s="260"/>
    </row>
    <row r="206" spans="1:9">
      <c r="A206" s="255">
        <f t="shared" si="14"/>
        <v>204</v>
      </c>
      <c r="B206" s="256">
        <v>44978</v>
      </c>
      <c r="C206" s="257">
        <v>68.458113999999995</v>
      </c>
      <c r="D206" s="258">
        <v>72.533784297828831</v>
      </c>
      <c r="E206" s="257">
        <f t="shared" si="15"/>
        <v>68.458113999999995</v>
      </c>
      <c r="F206" s="263"/>
      <c r="G206" s="190" t="str">
        <f t="shared" si="16"/>
        <v/>
      </c>
      <c r="H206" s="259" t="str">
        <f t="shared" si="17"/>
        <v/>
      </c>
      <c r="I206" s="260"/>
    </row>
    <row r="207" spans="1:9">
      <c r="A207" s="255">
        <f t="shared" si="14"/>
        <v>205</v>
      </c>
      <c r="B207" s="256">
        <v>44979</v>
      </c>
      <c r="C207" s="257">
        <v>79.482206000000005</v>
      </c>
      <c r="D207" s="258">
        <v>72.533784297828831</v>
      </c>
      <c r="E207" s="257">
        <f t="shared" si="15"/>
        <v>72.533784297828831</v>
      </c>
      <c r="F207" s="263"/>
      <c r="G207" s="190" t="str">
        <f t="shared" si="16"/>
        <v/>
      </c>
      <c r="H207" s="259" t="str">
        <f t="shared" si="17"/>
        <v/>
      </c>
      <c r="I207" s="260"/>
    </row>
    <row r="208" spans="1:9">
      <c r="A208" s="255">
        <f t="shared" si="14"/>
        <v>206</v>
      </c>
      <c r="B208" s="256">
        <v>44980</v>
      </c>
      <c r="C208" s="257">
        <v>69.471451999999999</v>
      </c>
      <c r="D208" s="258">
        <v>72.533784297828831</v>
      </c>
      <c r="E208" s="257">
        <f t="shared" si="15"/>
        <v>69.471451999999999</v>
      </c>
      <c r="F208" s="263"/>
      <c r="G208" s="190" t="str">
        <f t="shared" si="16"/>
        <v/>
      </c>
      <c r="H208" s="259" t="str">
        <f t="shared" si="17"/>
        <v/>
      </c>
      <c r="I208" s="260"/>
    </row>
    <row r="209" spans="1:9">
      <c r="A209" s="255">
        <f t="shared" si="14"/>
        <v>207</v>
      </c>
      <c r="B209" s="256">
        <v>44981</v>
      </c>
      <c r="C209" s="257">
        <v>91.260942</v>
      </c>
      <c r="D209" s="258">
        <v>72.533784297828831</v>
      </c>
      <c r="E209" s="257">
        <f t="shared" si="15"/>
        <v>72.533784297828831</v>
      </c>
      <c r="F209" s="263"/>
      <c r="G209" s="190" t="str">
        <f t="shared" si="16"/>
        <v/>
      </c>
      <c r="H209" s="259" t="str">
        <f t="shared" si="17"/>
        <v/>
      </c>
      <c r="I209" s="260"/>
    </row>
    <row r="210" spans="1:9">
      <c r="A210" s="255">
        <f t="shared" si="14"/>
        <v>208</v>
      </c>
      <c r="B210" s="256">
        <v>44982</v>
      </c>
      <c r="C210" s="257">
        <v>68.566562999999988</v>
      </c>
      <c r="D210" s="258">
        <v>72.533784297828831</v>
      </c>
      <c r="E210" s="257">
        <f t="shared" si="15"/>
        <v>68.566562999999988</v>
      </c>
      <c r="F210" s="263"/>
      <c r="G210" s="190" t="str">
        <f t="shared" si="16"/>
        <v/>
      </c>
      <c r="H210" s="259" t="str">
        <f t="shared" si="17"/>
        <v/>
      </c>
      <c r="I210" s="260"/>
    </row>
    <row r="211" spans="1:9">
      <c r="A211" s="255">
        <f t="shared" si="14"/>
        <v>209</v>
      </c>
      <c r="B211" s="256">
        <v>44983</v>
      </c>
      <c r="C211" s="257">
        <v>77.522385999999997</v>
      </c>
      <c r="D211" s="258">
        <v>72.533784297828831</v>
      </c>
      <c r="E211" s="257">
        <f t="shared" si="15"/>
        <v>72.533784297828831</v>
      </c>
      <c r="F211" s="263"/>
      <c r="G211" s="190" t="str">
        <f t="shared" si="16"/>
        <v/>
      </c>
      <c r="H211" s="259" t="str">
        <f t="shared" si="17"/>
        <v/>
      </c>
      <c r="I211" s="260"/>
    </row>
    <row r="212" spans="1:9">
      <c r="A212" s="255">
        <f t="shared" si="14"/>
        <v>210</v>
      </c>
      <c r="B212" s="256">
        <v>44984</v>
      </c>
      <c r="C212" s="257">
        <v>98.971661000000012</v>
      </c>
      <c r="D212" s="258">
        <v>72.533784297828831</v>
      </c>
      <c r="E212" s="257">
        <f t="shared" si="15"/>
        <v>72.533784297828831</v>
      </c>
      <c r="F212" s="263"/>
      <c r="G212" s="190" t="str">
        <f t="shared" si="16"/>
        <v/>
      </c>
      <c r="H212" s="259" t="str">
        <f t="shared" si="17"/>
        <v/>
      </c>
      <c r="I212" s="260"/>
    </row>
    <row r="213" spans="1:9">
      <c r="A213" s="255">
        <f t="shared" si="14"/>
        <v>211</v>
      </c>
      <c r="B213" s="256">
        <v>44985</v>
      </c>
      <c r="C213" s="257">
        <v>105.192836</v>
      </c>
      <c r="D213" s="258">
        <v>72.533784297828831</v>
      </c>
      <c r="E213" s="257">
        <f t="shared" si="15"/>
        <v>72.533784297828831</v>
      </c>
      <c r="F213" s="263"/>
      <c r="G213" s="190" t="str">
        <f t="shared" si="16"/>
        <v/>
      </c>
      <c r="H213" s="259" t="str">
        <f t="shared" si="17"/>
        <v/>
      </c>
      <c r="I213" s="260"/>
    </row>
    <row r="214" spans="1:9">
      <c r="A214" s="255">
        <f t="shared" si="14"/>
        <v>212</v>
      </c>
      <c r="B214" s="256">
        <v>44986</v>
      </c>
      <c r="C214" s="257">
        <v>103.88728599999999</v>
      </c>
      <c r="D214" s="258">
        <v>85.856098024866512</v>
      </c>
      <c r="E214" s="257">
        <f t="shared" si="15"/>
        <v>85.856098024866512</v>
      </c>
      <c r="F214" s="263"/>
      <c r="G214" s="190" t="str">
        <f t="shared" si="16"/>
        <v/>
      </c>
      <c r="H214" s="259" t="str">
        <f t="shared" si="17"/>
        <v/>
      </c>
      <c r="I214" s="260"/>
    </row>
    <row r="215" spans="1:9">
      <c r="A215" s="255">
        <f t="shared" si="14"/>
        <v>213</v>
      </c>
      <c r="B215" s="256">
        <v>44987</v>
      </c>
      <c r="C215" s="257">
        <v>107.41644199999999</v>
      </c>
      <c r="D215" s="258">
        <v>85.856098024866512</v>
      </c>
      <c r="E215" s="257">
        <f t="shared" si="15"/>
        <v>85.856098024866512</v>
      </c>
      <c r="F215" s="263"/>
      <c r="G215" s="190" t="str">
        <f t="shared" si="16"/>
        <v/>
      </c>
      <c r="H215" s="259" t="str">
        <f t="shared" si="17"/>
        <v/>
      </c>
      <c r="I215" s="260"/>
    </row>
    <row r="216" spans="1:9">
      <c r="A216" s="255">
        <f t="shared" si="14"/>
        <v>214</v>
      </c>
      <c r="B216" s="256">
        <v>44988</v>
      </c>
      <c r="C216" s="257">
        <v>111.39163500000001</v>
      </c>
      <c r="D216" s="258">
        <v>85.856098024866512</v>
      </c>
      <c r="E216" s="257">
        <f t="shared" si="15"/>
        <v>85.856098024866512</v>
      </c>
      <c r="F216" s="260"/>
      <c r="G216" s="190" t="str">
        <f t="shared" si="16"/>
        <v/>
      </c>
      <c r="H216" s="259" t="str">
        <f t="shared" si="17"/>
        <v/>
      </c>
      <c r="I216" s="260"/>
    </row>
    <row r="217" spans="1:9">
      <c r="A217" s="255">
        <f t="shared" si="14"/>
        <v>215</v>
      </c>
      <c r="B217" s="256">
        <v>44989</v>
      </c>
      <c r="C217" s="257">
        <v>105.19561900000001</v>
      </c>
      <c r="D217" s="258">
        <v>85.856098024866512</v>
      </c>
      <c r="E217" s="257">
        <f t="shared" si="15"/>
        <v>85.856098024866512</v>
      </c>
      <c r="F217" s="263"/>
      <c r="G217" s="190" t="str">
        <f t="shared" si="16"/>
        <v/>
      </c>
      <c r="H217" s="259" t="str">
        <f t="shared" si="17"/>
        <v/>
      </c>
      <c r="I217" s="260"/>
    </row>
    <row r="218" spans="1:9">
      <c r="A218" s="255">
        <f t="shared" si="14"/>
        <v>216</v>
      </c>
      <c r="B218" s="256">
        <v>44990</v>
      </c>
      <c r="C218" s="257">
        <v>48.224021</v>
      </c>
      <c r="D218" s="258">
        <v>85.856098024866512</v>
      </c>
      <c r="E218" s="257">
        <f t="shared" si="15"/>
        <v>48.224021</v>
      </c>
      <c r="F218" s="263"/>
      <c r="G218" s="190" t="str">
        <f t="shared" si="16"/>
        <v/>
      </c>
      <c r="H218" s="259" t="str">
        <f t="shared" si="17"/>
        <v/>
      </c>
      <c r="I218" s="260"/>
    </row>
    <row r="219" spans="1:9">
      <c r="A219" s="255">
        <f t="shared" si="14"/>
        <v>217</v>
      </c>
      <c r="B219" s="256">
        <v>44991</v>
      </c>
      <c r="C219" s="257">
        <v>50.220936999999999</v>
      </c>
      <c r="D219" s="258">
        <v>85.856098024866512</v>
      </c>
      <c r="E219" s="257">
        <f t="shared" si="15"/>
        <v>50.220936999999999</v>
      </c>
      <c r="F219" s="263"/>
      <c r="G219" s="190" t="str">
        <f t="shared" si="16"/>
        <v/>
      </c>
      <c r="H219" s="259" t="str">
        <f t="shared" si="17"/>
        <v/>
      </c>
      <c r="I219" s="260"/>
    </row>
    <row r="220" spans="1:9">
      <c r="A220" s="255">
        <f t="shared" si="14"/>
        <v>218</v>
      </c>
      <c r="B220" s="256">
        <v>44992</v>
      </c>
      <c r="C220" s="257">
        <v>68.332671000000005</v>
      </c>
      <c r="D220" s="258">
        <v>85.856098024866512</v>
      </c>
      <c r="E220" s="257">
        <f t="shared" si="15"/>
        <v>68.332671000000005</v>
      </c>
      <c r="F220" s="263"/>
      <c r="G220" s="190" t="str">
        <f t="shared" si="16"/>
        <v/>
      </c>
      <c r="H220" s="259" t="str">
        <f t="shared" si="17"/>
        <v/>
      </c>
      <c r="I220" s="260"/>
    </row>
    <row r="221" spans="1:9">
      <c r="A221" s="255">
        <f t="shared" si="14"/>
        <v>219</v>
      </c>
      <c r="B221" s="256">
        <v>44993</v>
      </c>
      <c r="C221" s="257">
        <v>57.486546000000004</v>
      </c>
      <c r="D221" s="258">
        <v>85.856098024866512</v>
      </c>
      <c r="E221" s="257">
        <f t="shared" si="15"/>
        <v>57.486546000000004</v>
      </c>
      <c r="F221" s="263"/>
      <c r="G221" s="190" t="str">
        <f t="shared" si="16"/>
        <v/>
      </c>
      <c r="H221" s="259" t="str">
        <f t="shared" si="17"/>
        <v/>
      </c>
      <c r="I221" s="260"/>
    </row>
    <row r="222" spans="1:9">
      <c r="A222" s="255">
        <f t="shared" si="14"/>
        <v>220</v>
      </c>
      <c r="B222" s="256">
        <v>44994</v>
      </c>
      <c r="C222" s="257">
        <v>52.949077000000003</v>
      </c>
      <c r="D222" s="258">
        <v>85.856098024866512</v>
      </c>
      <c r="E222" s="257">
        <f t="shared" si="15"/>
        <v>52.949077000000003</v>
      </c>
      <c r="F222" s="263"/>
      <c r="G222" s="190" t="str">
        <f t="shared" si="16"/>
        <v/>
      </c>
      <c r="H222" s="259" t="str">
        <f t="shared" si="17"/>
        <v/>
      </c>
      <c r="I222" s="260"/>
    </row>
    <row r="223" spans="1:9">
      <c r="A223" s="255">
        <f t="shared" si="14"/>
        <v>221</v>
      </c>
      <c r="B223" s="256">
        <v>44995</v>
      </c>
      <c r="C223" s="257">
        <v>93.388345000000001</v>
      </c>
      <c r="D223" s="258">
        <v>85.856098024866512</v>
      </c>
      <c r="E223" s="257">
        <f t="shared" si="15"/>
        <v>85.856098024866512</v>
      </c>
      <c r="F223" s="263"/>
      <c r="G223" s="190" t="str">
        <f t="shared" si="16"/>
        <v/>
      </c>
      <c r="H223" s="259" t="str">
        <f t="shared" si="17"/>
        <v/>
      </c>
      <c r="I223" s="260"/>
    </row>
    <row r="224" spans="1:9">
      <c r="A224" s="255">
        <f t="shared" si="14"/>
        <v>222</v>
      </c>
      <c r="B224" s="256">
        <v>44996</v>
      </c>
      <c r="C224" s="257">
        <v>76.177322000000004</v>
      </c>
      <c r="D224" s="258">
        <v>85.856098024866512</v>
      </c>
      <c r="E224" s="257">
        <f t="shared" si="15"/>
        <v>76.177322000000004</v>
      </c>
      <c r="F224" s="263"/>
      <c r="G224" s="190" t="str">
        <f t="shared" si="16"/>
        <v/>
      </c>
      <c r="H224" s="259" t="str">
        <f t="shared" si="17"/>
        <v/>
      </c>
      <c r="I224" s="260"/>
    </row>
    <row r="225" spans="1:9">
      <c r="A225" s="255">
        <f t="shared" si="14"/>
        <v>223</v>
      </c>
      <c r="B225" s="256">
        <v>44997</v>
      </c>
      <c r="C225" s="257">
        <v>105.977114</v>
      </c>
      <c r="D225" s="258">
        <v>85.856098024866512</v>
      </c>
      <c r="E225" s="257">
        <f t="shared" si="15"/>
        <v>85.856098024866512</v>
      </c>
      <c r="F225" s="263"/>
      <c r="G225" s="190" t="str">
        <f t="shared" si="16"/>
        <v/>
      </c>
      <c r="H225" s="259" t="str">
        <f t="shared" si="17"/>
        <v/>
      </c>
      <c r="I225" s="260"/>
    </row>
    <row r="226" spans="1:9">
      <c r="A226" s="255">
        <f t="shared" si="14"/>
        <v>224</v>
      </c>
      <c r="B226" s="256">
        <v>44998</v>
      </c>
      <c r="C226" s="257">
        <v>93.086540000000014</v>
      </c>
      <c r="D226" s="258">
        <v>85.856098024866512</v>
      </c>
      <c r="E226" s="257">
        <f t="shared" si="15"/>
        <v>85.856098024866512</v>
      </c>
      <c r="F226" s="263"/>
      <c r="G226" s="190" t="str">
        <f t="shared" si="16"/>
        <v/>
      </c>
      <c r="H226" s="259" t="str">
        <f t="shared" si="17"/>
        <v/>
      </c>
      <c r="I226" s="260"/>
    </row>
    <row r="227" spans="1:9">
      <c r="A227" s="255">
        <f t="shared" si="14"/>
        <v>225</v>
      </c>
      <c r="B227" s="256">
        <v>44999</v>
      </c>
      <c r="C227" s="257">
        <v>113.345946</v>
      </c>
      <c r="D227" s="258">
        <v>85.856098024866512</v>
      </c>
      <c r="E227" s="257">
        <f t="shared" si="15"/>
        <v>85.856098024866512</v>
      </c>
      <c r="F227" s="263"/>
      <c r="G227" s="190" t="str">
        <f t="shared" si="16"/>
        <v/>
      </c>
      <c r="H227" s="259" t="str">
        <f t="shared" si="17"/>
        <v/>
      </c>
      <c r="I227" s="260"/>
    </row>
    <row r="228" spans="1:9">
      <c r="A228" s="255">
        <f t="shared" si="14"/>
        <v>226</v>
      </c>
      <c r="B228" s="256">
        <v>45000</v>
      </c>
      <c r="C228" s="257">
        <v>123.621416</v>
      </c>
      <c r="D228" s="258">
        <v>85.856098024866512</v>
      </c>
      <c r="E228" s="257">
        <f t="shared" si="15"/>
        <v>85.856098024866512</v>
      </c>
      <c r="F228" s="263"/>
      <c r="G228" s="190" t="str">
        <f t="shared" si="16"/>
        <v>M</v>
      </c>
      <c r="H228" s="259" t="str">
        <f t="shared" si="17"/>
        <v>85,9</v>
      </c>
      <c r="I228" s="260"/>
    </row>
    <row r="229" spans="1:9">
      <c r="A229" s="255">
        <f t="shared" si="14"/>
        <v>227</v>
      </c>
      <c r="B229" s="256">
        <v>45001</v>
      </c>
      <c r="C229" s="257">
        <v>108.752245</v>
      </c>
      <c r="D229" s="258">
        <v>85.856098024866512</v>
      </c>
      <c r="E229" s="257">
        <f t="shared" si="15"/>
        <v>85.856098024866512</v>
      </c>
      <c r="F229" s="263"/>
      <c r="G229" s="190" t="str">
        <f t="shared" si="16"/>
        <v/>
      </c>
      <c r="H229" s="259" t="str">
        <f t="shared" si="17"/>
        <v/>
      </c>
      <c r="I229" s="260"/>
    </row>
    <row r="230" spans="1:9">
      <c r="A230" s="255">
        <f t="shared" si="14"/>
        <v>228</v>
      </c>
      <c r="B230" s="256">
        <v>45002</v>
      </c>
      <c r="C230" s="257">
        <v>84.476140999999998</v>
      </c>
      <c r="D230" s="258">
        <v>85.856098024866512</v>
      </c>
      <c r="E230" s="257">
        <f t="shared" si="15"/>
        <v>84.476140999999998</v>
      </c>
      <c r="F230" s="263"/>
      <c r="G230" s="190" t="str">
        <f t="shared" si="16"/>
        <v/>
      </c>
      <c r="H230" s="259" t="str">
        <f t="shared" si="17"/>
        <v/>
      </c>
      <c r="I230" s="260"/>
    </row>
    <row r="231" spans="1:9">
      <c r="A231" s="255">
        <f t="shared" si="14"/>
        <v>229</v>
      </c>
      <c r="B231" s="256">
        <v>45003</v>
      </c>
      <c r="C231" s="257">
        <v>81.092484999999996</v>
      </c>
      <c r="D231" s="258">
        <v>85.856098024866512</v>
      </c>
      <c r="E231" s="257">
        <f t="shared" si="15"/>
        <v>81.092484999999996</v>
      </c>
      <c r="F231" s="263"/>
      <c r="G231" s="190" t="str">
        <f t="shared" si="16"/>
        <v/>
      </c>
      <c r="H231" s="259" t="str">
        <f t="shared" si="17"/>
        <v/>
      </c>
      <c r="I231" s="260"/>
    </row>
    <row r="232" spans="1:9">
      <c r="A232" s="255">
        <f t="shared" si="14"/>
        <v>230</v>
      </c>
      <c r="B232" s="256">
        <v>45004</v>
      </c>
      <c r="C232" s="257">
        <v>114.33947000000001</v>
      </c>
      <c r="D232" s="258">
        <v>85.856098024866512</v>
      </c>
      <c r="E232" s="257">
        <f t="shared" si="15"/>
        <v>85.856098024866512</v>
      </c>
      <c r="F232" s="263"/>
      <c r="G232" s="190" t="str">
        <f t="shared" si="16"/>
        <v/>
      </c>
      <c r="H232" s="259" t="str">
        <f t="shared" si="17"/>
        <v/>
      </c>
      <c r="I232" s="260"/>
    </row>
    <row r="233" spans="1:9">
      <c r="A233" s="255">
        <f t="shared" si="14"/>
        <v>231</v>
      </c>
      <c r="B233" s="256">
        <v>45005</v>
      </c>
      <c r="C233" s="257">
        <v>122.47652599999999</v>
      </c>
      <c r="D233" s="258">
        <v>85.856098024866512</v>
      </c>
      <c r="E233" s="257">
        <f t="shared" si="15"/>
        <v>85.856098024866512</v>
      </c>
      <c r="F233" s="263"/>
      <c r="G233" s="190" t="str">
        <f t="shared" si="16"/>
        <v/>
      </c>
      <c r="H233" s="259" t="str">
        <f t="shared" si="17"/>
        <v/>
      </c>
      <c r="I233" s="260"/>
    </row>
    <row r="234" spans="1:9">
      <c r="A234" s="255">
        <f t="shared" si="14"/>
        <v>232</v>
      </c>
      <c r="B234" s="256">
        <v>45006</v>
      </c>
      <c r="C234" s="257">
        <v>121.20030499999999</v>
      </c>
      <c r="D234" s="258">
        <v>85.856098024866512</v>
      </c>
      <c r="E234" s="257">
        <f t="shared" si="15"/>
        <v>85.856098024866512</v>
      </c>
      <c r="F234" s="263"/>
      <c r="G234" s="190" t="str">
        <f t="shared" si="16"/>
        <v/>
      </c>
      <c r="H234" s="259" t="str">
        <f t="shared" si="17"/>
        <v/>
      </c>
      <c r="I234" s="260"/>
    </row>
    <row r="235" spans="1:9">
      <c r="A235" s="255">
        <f t="shared" si="14"/>
        <v>233</v>
      </c>
      <c r="B235" s="256">
        <v>45007</v>
      </c>
      <c r="C235" s="257">
        <v>120.31924900000001</v>
      </c>
      <c r="D235" s="258">
        <v>85.856098024866512</v>
      </c>
      <c r="E235" s="257">
        <f t="shared" si="15"/>
        <v>85.856098024866512</v>
      </c>
      <c r="F235" s="263"/>
      <c r="G235" s="190" t="str">
        <f t="shared" si="16"/>
        <v/>
      </c>
      <c r="H235" s="259" t="str">
        <f t="shared" si="17"/>
        <v/>
      </c>
      <c r="I235" s="260"/>
    </row>
    <row r="236" spans="1:9">
      <c r="A236" s="255">
        <f t="shared" si="14"/>
        <v>234</v>
      </c>
      <c r="B236" s="256">
        <v>45008</v>
      </c>
      <c r="C236" s="257">
        <v>112.50420899999999</v>
      </c>
      <c r="D236" s="258">
        <v>85.856098024866512</v>
      </c>
      <c r="E236" s="257">
        <f t="shared" si="15"/>
        <v>85.856098024866512</v>
      </c>
      <c r="F236" s="263"/>
      <c r="G236" s="190" t="str">
        <f t="shared" si="16"/>
        <v/>
      </c>
      <c r="H236" s="259" t="str">
        <f t="shared" si="17"/>
        <v/>
      </c>
      <c r="I236" s="260"/>
    </row>
    <row r="237" spans="1:9">
      <c r="A237" s="255">
        <f t="shared" si="14"/>
        <v>235</v>
      </c>
      <c r="B237" s="256">
        <v>45009</v>
      </c>
      <c r="C237" s="257">
        <v>86.795782000000003</v>
      </c>
      <c r="D237" s="258">
        <v>85.856098024866512</v>
      </c>
      <c r="E237" s="257">
        <f t="shared" si="15"/>
        <v>85.856098024866512</v>
      </c>
      <c r="F237" s="263"/>
      <c r="G237" s="190" t="str">
        <f t="shared" si="16"/>
        <v/>
      </c>
      <c r="H237" s="259" t="str">
        <f t="shared" si="17"/>
        <v/>
      </c>
      <c r="I237" s="260"/>
    </row>
    <row r="238" spans="1:9">
      <c r="A238" s="255">
        <f t="shared" si="14"/>
        <v>236</v>
      </c>
      <c r="B238" s="256">
        <v>45010</v>
      </c>
      <c r="C238" s="257">
        <v>110.51758700000001</v>
      </c>
      <c r="D238" s="258">
        <v>85.856098024866512</v>
      </c>
      <c r="E238" s="257">
        <f t="shared" si="15"/>
        <v>85.856098024866512</v>
      </c>
      <c r="F238" s="263"/>
      <c r="G238" s="190" t="str">
        <f t="shared" si="16"/>
        <v/>
      </c>
      <c r="H238" s="259" t="str">
        <f t="shared" si="17"/>
        <v/>
      </c>
      <c r="I238" s="260"/>
    </row>
    <row r="239" spans="1:9">
      <c r="A239" s="255">
        <f t="shared" si="14"/>
        <v>237</v>
      </c>
      <c r="B239" s="256">
        <v>45011</v>
      </c>
      <c r="C239" s="257">
        <v>95.732820000000004</v>
      </c>
      <c r="D239" s="258">
        <v>85.856098024866512</v>
      </c>
      <c r="E239" s="257">
        <f t="shared" si="15"/>
        <v>85.856098024866512</v>
      </c>
      <c r="F239" s="263"/>
      <c r="G239" s="190" t="str">
        <f t="shared" si="16"/>
        <v/>
      </c>
      <c r="H239" s="259" t="str">
        <f t="shared" si="17"/>
        <v/>
      </c>
      <c r="I239" s="260"/>
    </row>
    <row r="240" spans="1:9">
      <c r="A240" s="255">
        <f t="shared" si="14"/>
        <v>238</v>
      </c>
      <c r="B240" s="256">
        <v>45012</v>
      </c>
      <c r="C240" s="257">
        <v>123.93846600000001</v>
      </c>
      <c r="D240" s="258">
        <v>85.856098024866512</v>
      </c>
      <c r="E240" s="257">
        <f t="shared" si="15"/>
        <v>85.856098024866512</v>
      </c>
      <c r="F240" s="263"/>
      <c r="G240" s="190" t="str">
        <f t="shared" si="16"/>
        <v/>
      </c>
      <c r="H240" s="259" t="str">
        <f t="shared" si="17"/>
        <v/>
      </c>
      <c r="I240" s="260"/>
    </row>
    <row r="241" spans="1:9">
      <c r="A241" s="255">
        <f t="shared" si="14"/>
        <v>239</v>
      </c>
      <c r="B241" s="256">
        <v>45013</v>
      </c>
      <c r="C241" s="257">
        <v>130.57944000000001</v>
      </c>
      <c r="D241" s="258">
        <v>85.856098024866512</v>
      </c>
      <c r="E241" s="257">
        <f t="shared" si="15"/>
        <v>85.856098024866512</v>
      </c>
      <c r="F241" s="263"/>
      <c r="G241" s="190" t="str">
        <f t="shared" si="16"/>
        <v/>
      </c>
      <c r="H241" s="259" t="str">
        <f t="shared" si="17"/>
        <v/>
      </c>
      <c r="I241" s="260"/>
    </row>
    <row r="242" spans="1:9">
      <c r="A242" s="255">
        <f t="shared" si="14"/>
        <v>240</v>
      </c>
      <c r="B242" s="256">
        <v>45014</v>
      </c>
      <c r="C242" s="257">
        <v>115.39781699999999</v>
      </c>
      <c r="D242" s="258">
        <v>85.856098024866512</v>
      </c>
      <c r="E242" s="257">
        <f t="shared" si="15"/>
        <v>85.856098024866512</v>
      </c>
      <c r="F242" s="263"/>
      <c r="G242" s="190" t="str">
        <f t="shared" si="16"/>
        <v/>
      </c>
      <c r="H242" s="259" t="str">
        <f t="shared" si="17"/>
        <v/>
      </c>
      <c r="I242" s="260"/>
    </row>
    <row r="243" spans="1:9">
      <c r="A243" s="255">
        <f t="shared" si="14"/>
        <v>241</v>
      </c>
      <c r="B243" s="256">
        <v>45015</v>
      </c>
      <c r="C243" s="257">
        <v>104.973912</v>
      </c>
      <c r="D243" s="258">
        <v>85.856098024866512</v>
      </c>
      <c r="E243" s="257">
        <f t="shared" si="15"/>
        <v>85.856098024866512</v>
      </c>
      <c r="F243" s="263"/>
      <c r="G243" s="190" t="str">
        <f t="shared" si="16"/>
        <v/>
      </c>
      <c r="H243" s="259" t="str">
        <f t="shared" si="17"/>
        <v/>
      </c>
      <c r="I243" s="260"/>
    </row>
    <row r="244" spans="1:9">
      <c r="A244" s="255">
        <f t="shared" si="14"/>
        <v>242</v>
      </c>
      <c r="B244" s="256">
        <v>45016</v>
      </c>
      <c r="C244" s="257">
        <v>87.645728999999989</v>
      </c>
      <c r="D244" s="258">
        <v>85.856098024866512</v>
      </c>
      <c r="E244" s="257">
        <f t="shared" si="15"/>
        <v>85.856098024866512</v>
      </c>
      <c r="F244" s="263"/>
      <c r="G244" s="190" t="str">
        <f t="shared" si="16"/>
        <v/>
      </c>
      <c r="H244" s="259" t="str">
        <f t="shared" si="17"/>
        <v/>
      </c>
      <c r="I244" s="260"/>
    </row>
    <row r="245" spans="1:9">
      <c r="A245" s="255">
        <f t="shared" si="14"/>
        <v>243</v>
      </c>
      <c r="B245" s="256">
        <v>45017</v>
      </c>
      <c r="C245" s="257">
        <v>94.474620999999999</v>
      </c>
      <c r="D245" s="258">
        <v>98.924524640394424</v>
      </c>
      <c r="E245" s="257">
        <f t="shared" si="15"/>
        <v>94.474620999999999</v>
      </c>
      <c r="F245" s="263"/>
      <c r="G245" s="190" t="str">
        <f t="shared" si="16"/>
        <v/>
      </c>
      <c r="H245" s="259" t="str">
        <f t="shared" si="17"/>
        <v/>
      </c>
      <c r="I245" s="260"/>
    </row>
    <row r="246" spans="1:9">
      <c r="A246" s="255">
        <f t="shared" si="14"/>
        <v>244</v>
      </c>
      <c r="B246" s="256">
        <v>45018</v>
      </c>
      <c r="C246" s="257">
        <v>111.07881999999999</v>
      </c>
      <c r="D246" s="258">
        <v>98.924524640394424</v>
      </c>
      <c r="E246" s="257">
        <f t="shared" si="15"/>
        <v>98.924524640394424</v>
      </c>
      <c r="F246" s="263"/>
      <c r="G246" s="190" t="str">
        <f t="shared" si="16"/>
        <v/>
      </c>
      <c r="H246" s="259" t="str">
        <f t="shared" si="17"/>
        <v/>
      </c>
      <c r="I246" s="260"/>
    </row>
    <row r="247" spans="1:9">
      <c r="A247" s="255">
        <f t="shared" si="14"/>
        <v>245</v>
      </c>
      <c r="B247" s="256">
        <v>45019</v>
      </c>
      <c r="C247" s="257">
        <v>128.394869</v>
      </c>
      <c r="D247" s="258">
        <v>98.924524640394424</v>
      </c>
      <c r="E247" s="257">
        <f t="shared" si="15"/>
        <v>98.924524640394424</v>
      </c>
      <c r="F247" s="260"/>
      <c r="G247" s="190" t="str">
        <f t="shared" si="16"/>
        <v/>
      </c>
      <c r="H247" s="259" t="str">
        <f t="shared" si="17"/>
        <v/>
      </c>
      <c r="I247" s="260"/>
    </row>
    <row r="248" spans="1:9">
      <c r="A248" s="255">
        <f t="shared" si="14"/>
        <v>246</v>
      </c>
      <c r="B248" s="256">
        <v>45020</v>
      </c>
      <c r="C248" s="257">
        <v>118.02050699999999</v>
      </c>
      <c r="D248" s="258">
        <v>98.924524640394424</v>
      </c>
      <c r="E248" s="257">
        <f t="shared" si="15"/>
        <v>98.924524640394424</v>
      </c>
      <c r="F248" s="263"/>
      <c r="G248" s="190" t="str">
        <f t="shared" si="16"/>
        <v/>
      </c>
      <c r="H248" s="259" t="str">
        <f t="shared" si="17"/>
        <v/>
      </c>
      <c r="I248" s="260"/>
    </row>
    <row r="249" spans="1:9">
      <c r="A249" s="255">
        <f t="shared" si="14"/>
        <v>247</v>
      </c>
      <c r="B249" s="256">
        <v>45021</v>
      </c>
      <c r="C249" s="257">
        <v>139.78294</v>
      </c>
      <c r="D249" s="258">
        <v>98.924524640394424</v>
      </c>
      <c r="E249" s="257">
        <f t="shared" si="15"/>
        <v>98.924524640394424</v>
      </c>
      <c r="F249" s="263"/>
      <c r="G249" s="190" t="str">
        <f t="shared" si="16"/>
        <v/>
      </c>
      <c r="H249" s="259" t="str">
        <f t="shared" si="17"/>
        <v/>
      </c>
      <c r="I249" s="260"/>
    </row>
    <row r="250" spans="1:9">
      <c r="A250" s="255">
        <f t="shared" si="14"/>
        <v>248</v>
      </c>
      <c r="B250" s="256">
        <v>45022</v>
      </c>
      <c r="C250" s="257">
        <v>132.732506</v>
      </c>
      <c r="D250" s="258">
        <v>98.924524640394424</v>
      </c>
      <c r="E250" s="257">
        <f t="shared" si="15"/>
        <v>98.924524640394424</v>
      </c>
      <c r="F250" s="263"/>
      <c r="G250" s="190" t="str">
        <f t="shared" si="16"/>
        <v/>
      </c>
      <c r="H250" s="259" t="str">
        <f t="shared" si="17"/>
        <v/>
      </c>
      <c r="I250" s="260"/>
    </row>
    <row r="251" spans="1:9">
      <c r="A251" s="255">
        <f t="shared" si="14"/>
        <v>249</v>
      </c>
      <c r="B251" s="256">
        <v>45023</v>
      </c>
      <c r="C251" s="257">
        <v>127.66541099999999</v>
      </c>
      <c r="D251" s="258">
        <v>98.924524640394424</v>
      </c>
      <c r="E251" s="257">
        <f t="shared" si="15"/>
        <v>98.924524640394424</v>
      </c>
      <c r="F251" s="263"/>
      <c r="G251" s="190" t="str">
        <f t="shared" si="16"/>
        <v/>
      </c>
      <c r="H251" s="259" t="str">
        <f t="shared" si="17"/>
        <v/>
      </c>
      <c r="I251" s="260"/>
    </row>
    <row r="252" spans="1:9">
      <c r="A252" s="255">
        <f t="shared" si="14"/>
        <v>250</v>
      </c>
      <c r="B252" s="256">
        <v>45024</v>
      </c>
      <c r="C252" s="257">
        <v>133.00523800000002</v>
      </c>
      <c r="D252" s="258">
        <v>98.924524640394424</v>
      </c>
      <c r="E252" s="257">
        <f t="shared" si="15"/>
        <v>98.924524640394424</v>
      </c>
      <c r="F252" s="263"/>
      <c r="G252" s="190" t="str">
        <f t="shared" si="16"/>
        <v/>
      </c>
      <c r="H252" s="259" t="str">
        <f t="shared" si="17"/>
        <v/>
      </c>
      <c r="I252" s="260"/>
    </row>
    <row r="253" spans="1:9">
      <c r="A253" s="255">
        <f t="shared" si="14"/>
        <v>251</v>
      </c>
      <c r="B253" s="256">
        <v>45025</v>
      </c>
      <c r="C253" s="257">
        <v>117.42438</v>
      </c>
      <c r="D253" s="258">
        <v>98.924524640394424</v>
      </c>
      <c r="E253" s="257">
        <f t="shared" si="15"/>
        <v>98.924524640394424</v>
      </c>
      <c r="F253" s="263"/>
      <c r="G253" s="190" t="str">
        <f t="shared" si="16"/>
        <v/>
      </c>
      <c r="H253" s="259" t="str">
        <f t="shared" si="17"/>
        <v/>
      </c>
      <c r="I253" s="260"/>
    </row>
    <row r="254" spans="1:9">
      <c r="A254" s="255">
        <f t="shared" si="14"/>
        <v>252</v>
      </c>
      <c r="B254" s="256">
        <v>45026</v>
      </c>
      <c r="C254" s="257">
        <v>114.567409</v>
      </c>
      <c r="D254" s="258">
        <v>98.924524640394424</v>
      </c>
      <c r="E254" s="257">
        <f t="shared" si="15"/>
        <v>98.924524640394424</v>
      </c>
      <c r="F254" s="263"/>
      <c r="G254" s="190" t="str">
        <f t="shared" si="16"/>
        <v/>
      </c>
      <c r="H254" s="259" t="str">
        <f t="shared" si="17"/>
        <v/>
      </c>
      <c r="I254" s="260"/>
    </row>
    <row r="255" spans="1:9">
      <c r="A255" s="255">
        <f t="shared" si="14"/>
        <v>253</v>
      </c>
      <c r="B255" s="256">
        <v>45027</v>
      </c>
      <c r="C255" s="257">
        <v>138.715889</v>
      </c>
      <c r="D255" s="258">
        <v>98.924524640394424</v>
      </c>
      <c r="E255" s="257">
        <f t="shared" si="15"/>
        <v>98.924524640394424</v>
      </c>
      <c r="F255" s="263"/>
      <c r="G255" s="190" t="str">
        <f t="shared" si="16"/>
        <v/>
      </c>
      <c r="H255" s="259" t="str">
        <f t="shared" si="17"/>
        <v/>
      </c>
      <c r="I255" s="260"/>
    </row>
    <row r="256" spans="1:9">
      <c r="A256" s="255">
        <f t="shared" si="14"/>
        <v>254</v>
      </c>
      <c r="B256" s="256">
        <v>45028</v>
      </c>
      <c r="C256" s="257">
        <v>104.34186800000001</v>
      </c>
      <c r="D256" s="258">
        <v>98.924524640394424</v>
      </c>
      <c r="E256" s="257">
        <f t="shared" si="15"/>
        <v>98.924524640394424</v>
      </c>
      <c r="F256" s="263"/>
      <c r="G256" s="190" t="str">
        <f t="shared" si="16"/>
        <v/>
      </c>
      <c r="H256" s="259" t="str">
        <f t="shared" si="17"/>
        <v/>
      </c>
      <c r="I256" s="260"/>
    </row>
    <row r="257" spans="1:9">
      <c r="A257" s="255">
        <f t="shared" si="14"/>
        <v>255</v>
      </c>
      <c r="B257" s="256">
        <v>45029</v>
      </c>
      <c r="C257" s="257">
        <v>121.45959699999999</v>
      </c>
      <c r="D257" s="258">
        <v>98.924524640394424</v>
      </c>
      <c r="E257" s="257">
        <f t="shared" si="15"/>
        <v>98.924524640394424</v>
      </c>
      <c r="F257" s="263"/>
      <c r="G257" s="190" t="str">
        <f t="shared" si="16"/>
        <v/>
      </c>
      <c r="H257" s="259" t="str">
        <f t="shared" si="17"/>
        <v/>
      </c>
      <c r="I257" s="260"/>
    </row>
    <row r="258" spans="1:9">
      <c r="A258" s="255">
        <f t="shared" si="14"/>
        <v>256</v>
      </c>
      <c r="B258" s="256">
        <v>45030</v>
      </c>
      <c r="C258" s="257">
        <v>110.73155100000001</v>
      </c>
      <c r="D258" s="258">
        <v>98.924524640394424</v>
      </c>
      <c r="E258" s="257">
        <f t="shared" si="15"/>
        <v>98.924524640394424</v>
      </c>
      <c r="F258" s="263"/>
      <c r="G258" s="190" t="str">
        <f t="shared" si="16"/>
        <v/>
      </c>
      <c r="H258" s="259" t="str">
        <f t="shared" si="17"/>
        <v/>
      </c>
      <c r="I258" s="260"/>
    </row>
    <row r="259" spans="1:9">
      <c r="A259" s="255">
        <f t="shared" si="14"/>
        <v>257</v>
      </c>
      <c r="B259" s="256">
        <v>45031</v>
      </c>
      <c r="C259" s="257">
        <v>122.481409</v>
      </c>
      <c r="D259" s="258">
        <v>98.924524640394424</v>
      </c>
      <c r="E259" s="257">
        <f t="shared" si="15"/>
        <v>98.924524640394424</v>
      </c>
      <c r="F259" s="263"/>
      <c r="G259" s="190" t="str">
        <f t="shared" si="16"/>
        <v>A</v>
      </c>
      <c r="H259" s="259" t="str">
        <f t="shared" si="17"/>
        <v>98,9</v>
      </c>
      <c r="I259" s="260"/>
    </row>
    <row r="260" spans="1:9">
      <c r="A260" s="255">
        <f t="shared" ref="A260:A323" si="18">+A259+1</f>
        <v>258</v>
      </c>
      <c r="B260" s="256">
        <v>45032</v>
      </c>
      <c r="C260" s="257">
        <v>119.48966499999999</v>
      </c>
      <c r="D260" s="258">
        <v>98.924524640394424</v>
      </c>
      <c r="E260" s="257">
        <f t="shared" ref="E260:E323" si="19">IF(C260&gt;D260,D260,C260)</f>
        <v>98.924524640394424</v>
      </c>
      <c r="F260" s="263"/>
      <c r="G260" s="190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s="259" t="str">
        <f t="shared" ref="H260:H323" si="21">IF(DAY($B260)=15,TEXT(D260,"#,0"),"")</f>
        <v/>
      </c>
      <c r="I260" s="260"/>
    </row>
    <row r="261" spans="1:9">
      <c r="A261" s="255">
        <f t="shared" si="18"/>
        <v>259</v>
      </c>
      <c r="B261" s="256">
        <v>45033</v>
      </c>
      <c r="C261" s="257">
        <v>144.348206</v>
      </c>
      <c r="D261" s="258">
        <v>98.924524640394424</v>
      </c>
      <c r="E261" s="257">
        <f t="shared" si="19"/>
        <v>98.924524640394424</v>
      </c>
      <c r="F261" s="263"/>
      <c r="G261" s="190" t="str">
        <f t="shared" si="20"/>
        <v/>
      </c>
      <c r="H261" s="259" t="str">
        <f t="shared" si="21"/>
        <v/>
      </c>
      <c r="I261" s="260"/>
    </row>
    <row r="262" spans="1:9">
      <c r="A262" s="255">
        <f t="shared" si="18"/>
        <v>260</v>
      </c>
      <c r="B262" s="256">
        <v>45034</v>
      </c>
      <c r="C262" s="257">
        <v>145.230435</v>
      </c>
      <c r="D262" s="258">
        <v>98.924524640394424</v>
      </c>
      <c r="E262" s="257">
        <f t="shared" si="19"/>
        <v>98.924524640394424</v>
      </c>
      <c r="F262" s="263"/>
      <c r="G262" s="190" t="str">
        <f t="shared" si="20"/>
        <v/>
      </c>
      <c r="H262" s="259" t="str">
        <f t="shared" si="21"/>
        <v/>
      </c>
      <c r="I262" s="260"/>
    </row>
    <row r="263" spans="1:9">
      <c r="A263" s="255">
        <f t="shared" si="18"/>
        <v>261</v>
      </c>
      <c r="B263" s="256">
        <v>45035</v>
      </c>
      <c r="C263" s="257">
        <v>136.336049</v>
      </c>
      <c r="D263" s="258">
        <v>98.924524640394424</v>
      </c>
      <c r="E263" s="257">
        <f t="shared" si="19"/>
        <v>98.924524640394424</v>
      </c>
      <c r="F263" s="263"/>
      <c r="G263" s="190" t="str">
        <f t="shared" si="20"/>
        <v/>
      </c>
      <c r="H263" s="259" t="str">
        <f t="shared" si="21"/>
        <v/>
      </c>
      <c r="I263" s="260"/>
    </row>
    <row r="264" spans="1:9">
      <c r="A264" s="255">
        <f t="shared" si="18"/>
        <v>262</v>
      </c>
      <c r="B264" s="256">
        <v>45036</v>
      </c>
      <c r="C264" s="257">
        <v>139.934067</v>
      </c>
      <c r="D264" s="258">
        <v>98.924524640394424</v>
      </c>
      <c r="E264" s="257">
        <f t="shared" si="19"/>
        <v>98.924524640394424</v>
      </c>
      <c r="F264" s="263"/>
      <c r="G264" s="190" t="str">
        <f t="shared" si="20"/>
        <v/>
      </c>
      <c r="H264" s="259" t="str">
        <f t="shared" si="21"/>
        <v/>
      </c>
      <c r="I264" s="260"/>
    </row>
    <row r="265" spans="1:9">
      <c r="A265" s="255">
        <f t="shared" si="18"/>
        <v>263</v>
      </c>
      <c r="B265" s="256">
        <v>45037</v>
      </c>
      <c r="C265" s="257">
        <v>114.47796500000001</v>
      </c>
      <c r="D265" s="258">
        <v>98.924524640394424</v>
      </c>
      <c r="E265" s="257">
        <f t="shared" si="19"/>
        <v>98.924524640394424</v>
      </c>
      <c r="F265" s="263"/>
      <c r="G265" s="190" t="str">
        <f t="shared" si="20"/>
        <v/>
      </c>
      <c r="H265" s="259" t="str">
        <f t="shared" si="21"/>
        <v/>
      </c>
      <c r="I265" s="260"/>
    </row>
    <row r="266" spans="1:9">
      <c r="A266" s="255">
        <f t="shared" si="18"/>
        <v>264</v>
      </c>
      <c r="B266" s="256">
        <v>45038</v>
      </c>
      <c r="C266" s="257">
        <v>107.879701</v>
      </c>
      <c r="D266" s="258">
        <v>98.924524640394424</v>
      </c>
      <c r="E266" s="257">
        <f t="shared" si="19"/>
        <v>98.924524640394424</v>
      </c>
      <c r="F266" s="263"/>
      <c r="G266" s="190" t="str">
        <f t="shared" si="20"/>
        <v/>
      </c>
      <c r="H266" s="259" t="str">
        <f t="shared" si="21"/>
        <v/>
      </c>
      <c r="I266" s="260"/>
    </row>
    <row r="267" spans="1:9">
      <c r="A267" s="255">
        <f t="shared" si="18"/>
        <v>265</v>
      </c>
      <c r="B267" s="256">
        <v>45039</v>
      </c>
      <c r="C267" s="257">
        <v>116.47612600000001</v>
      </c>
      <c r="D267" s="258">
        <v>98.924524640394424</v>
      </c>
      <c r="E267" s="257">
        <f t="shared" si="19"/>
        <v>98.924524640394424</v>
      </c>
      <c r="F267" s="263"/>
      <c r="G267" s="190" t="str">
        <f t="shared" si="20"/>
        <v/>
      </c>
      <c r="H267" s="259" t="str">
        <f t="shared" si="21"/>
        <v/>
      </c>
      <c r="I267" s="260"/>
    </row>
    <row r="268" spans="1:9">
      <c r="A268" s="255">
        <f t="shared" si="18"/>
        <v>266</v>
      </c>
      <c r="B268" s="256">
        <v>45040</v>
      </c>
      <c r="C268" s="257">
        <v>145.378535</v>
      </c>
      <c r="D268" s="258">
        <v>98.924524640394424</v>
      </c>
      <c r="E268" s="257">
        <f t="shared" si="19"/>
        <v>98.924524640394424</v>
      </c>
      <c r="F268" s="263"/>
      <c r="G268" s="190" t="str">
        <f t="shared" si="20"/>
        <v/>
      </c>
      <c r="H268" s="259" t="str">
        <f t="shared" si="21"/>
        <v/>
      </c>
      <c r="I268" s="260"/>
    </row>
    <row r="269" spans="1:9">
      <c r="A269" s="255">
        <f t="shared" si="18"/>
        <v>267</v>
      </c>
      <c r="B269" s="256">
        <v>45041</v>
      </c>
      <c r="C269" s="257">
        <v>144.297257</v>
      </c>
      <c r="D269" s="258">
        <v>98.924524640394424</v>
      </c>
      <c r="E269" s="257">
        <f t="shared" si="19"/>
        <v>98.924524640394424</v>
      </c>
      <c r="F269" s="263"/>
      <c r="G269" s="190" t="str">
        <f t="shared" si="20"/>
        <v/>
      </c>
      <c r="H269" s="259" t="str">
        <f t="shared" si="21"/>
        <v/>
      </c>
      <c r="I269" s="260"/>
    </row>
    <row r="270" spans="1:9">
      <c r="A270" s="255">
        <f t="shared" si="18"/>
        <v>268</v>
      </c>
      <c r="B270" s="256">
        <v>45042</v>
      </c>
      <c r="C270" s="257">
        <v>145.45477800000003</v>
      </c>
      <c r="D270" s="258">
        <v>98.924524640394424</v>
      </c>
      <c r="E270" s="257">
        <f t="shared" si="19"/>
        <v>98.924524640394424</v>
      </c>
      <c r="F270" s="263"/>
      <c r="G270" s="190" t="str">
        <f t="shared" si="20"/>
        <v/>
      </c>
      <c r="H270" s="259" t="str">
        <f t="shared" si="21"/>
        <v/>
      </c>
      <c r="I270" s="260"/>
    </row>
    <row r="271" spans="1:9">
      <c r="A271" s="255">
        <f t="shared" si="18"/>
        <v>269</v>
      </c>
      <c r="B271" s="256">
        <v>45043</v>
      </c>
      <c r="C271" s="257">
        <v>125.53267100000001</v>
      </c>
      <c r="D271" s="258">
        <v>98.924524640394424</v>
      </c>
      <c r="E271" s="257">
        <f t="shared" si="19"/>
        <v>98.924524640394424</v>
      </c>
      <c r="F271" s="263"/>
      <c r="G271" s="190" t="str">
        <f t="shared" si="20"/>
        <v/>
      </c>
      <c r="H271" s="259" t="str">
        <f t="shared" si="21"/>
        <v/>
      </c>
      <c r="I271" s="260"/>
    </row>
    <row r="272" spans="1:9">
      <c r="A272" s="255">
        <f t="shared" si="18"/>
        <v>270</v>
      </c>
      <c r="B272" s="256">
        <v>45044</v>
      </c>
      <c r="C272" s="257">
        <v>110.054847</v>
      </c>
      <c r="D272" s="258">
        <v>98.924524640394424</v>
      </c>
      <c r="E272" s="257">
        <f t="shared" si="19"/>
        <v>98.924524640394424</v>
      </c>
      <c r="F272" s="263"/>
      <c r="G272" s="190" t="str">
        <f t="shared" si="20"/>
        <v/>
      </c>
      <c r="H272" s="259" t="str">
        <f t="shared" si="21"/>
        <v/>
      </c>
      <c r="I272" s="260"/>
    </row>
    <row r="273" spans="1:9">
      <c r="A273" s="255">
        <f t="shared" si="18"/>
        <v>271</v>
      </c>
      <c r="B273" s="256">
        <v>45045</v>
      </c>
      <c r="C273" s="257">
        <v>103.469021</v>
      </c>
      <c r="D273" s="258">
        <v>98.924524640394424</v>
      </c>
      <c r="E273" s="257">
        <f t="shared" si="19"/>
        <v>98.924524640394424</v>
      </c>
      <c r="F273" s="263"/>
      <c r="G273" s="190" t="str">
        <f t="shared" si="20"/>
        <v/>
      </c>
      <c r="H273" s="259" t="str">
        <f t="shared" si="21"/>
        <v/>
      </c>
      <c r="I273" s="260"/>
    </row>
    <row r="274" spans="1:9">
      <c r="A274" s="255">
        <f t="shared" si="18"/>
        <v>272</v>
      </c>
      <c r="B274" s="256">
        <v>45046</v>
      </c>
      <c r="C274" s="257">
        <v>110.166133</v>
      </c>
      <c r="D274" s="258">
        <v>98.924524640394424</v>
      </c>
      <c r="E274" s="257">
        <f t="shared" si="19"/>
        <v>98.924524640394424</v>
      </c>
      <c r="F274" s="263"/>
      <c r="G274" s="190" t="str">
        <f t="shared" si="20"/>
        <v/>
      </c>
      <c r="H274" s="259" t="str">
        <f t="shared" si="21"/>
        <v/>
      </c>
      <c r="I274" s="260"/>
    </row>
    <row r="275" spans="1:9">
      <c r="A275" s="255">
        <f t="shared" si="18"/>
        <v>273</v>
      </c>
      <c r="B275" s="256">
        <v>45047</v>
      </c>
      <c r="C275" s="257">
        <v>127.68592699999999</v>
      </c>
      <c r="D275" s="258">
        <v>116.33193920691954</v>
      </c>
      <c r="E275" s="257">
        <f t="shared" si="19"/>
        <v>116.33193920691954</v>
      </c>
      <c r="F275" s="263"/>
      <c r="G275" s="190" t="str">
        <f t="shared" si="20"/>
        <v/>
      </c>
      <c r="H275" s="259" t="str">
        <f t="shared" si="21"/>
        <v/>
      </c>
      <c r="I275" s="260"/>
    </row>
    <row r="276" spans="1:9">
      <c r="A276" s="255">
        <f t="shared" si="18"/>
        <v>274</v>
      </c>
      <c r="B276" s="256">
        <v>45048</v>
      </c>
      <c r="C276" s="257">
        <v>133.821943</v>
      </c>
      <c r="D276" s="258">
        <v>116.33193920691954</v>
      </c>
      <c r="E276" s="257">
        <f t="shared" si="19"/>
        <v>116.33193920691954</v>
      </c>
      <c r="F276" s="263"/>
      <c r="G276" s="190" t="str">
        <f t="shared" si="20"/>
        <v/>
      </c>
      <c r="H276" s="259" t="str">
        <f t="shared" si="21"/>
        <v/>
      </c>
      <c r="I276" s="260"/>
    </row>
    <row r="277" spans="1:9">
      <c r="A277" s="255">
        <f t="shared" si="18"/>
        <v>275</v>
      </c>
      <c r="B277" s="256">
        <v>45049</v>
      </c>
      <c r="C277" s="257">
        <v>125.101328</v>
      </c>
      <c r="D277" s="258">
        <v>116.33193920691954</v>
      </c>
      <c r="E277" s="257">
        <f t="shared" si="19"/>
        <v>116.33193920691954</v>
      </c>
      <c r="F277" s="260"/>
      <c r="G277" s="190" t="str">
        <f t="shared" si="20"/>
        <v/>
      </c>
      <c r="H277" s="259" t="str">
        <f t="shared" si="21"/>
        <v/>
      </c>
      <c r="I277" s="260"/>
    </row>
    <row r="278" spans="1:9">
      <c r="A278" s="255">
        <f t="shared" si="18"/>
        <v>276</v>
      </c>
      <c r="B278" s="256">
        <v>45050</v>
      </c>
      <c r="C278" s="257">
        <v>140.613223</v>
      </c>
      <c r="D278" s="258">
        <v>116.33193920691954</v>
      </c>
      <c r="E278" s="257">
        <f t="shared" si="19"/>
        <v>116.33193920691954</v>
      </c>
      <c r="F278" s="263"/>
      <c r="G278" s="190" t="str">
        <f t="shared" si="20"/>
        <v/>
      </c>
      <c r="H278" s="259" t="str">
        <f t="shared" si="21"/>
        <v/>
      </c>
      <c r="I278" s="260"/>
    </row>
    <row r="279" spans="1:9">
      <c r="A279" s="255">
        <f t="shared" si="18"/>
        <v>277</v>
      </c>
      <c r="B279" s="256">
        <v>45051</v>
      </c>
      <c r="C279" s="257">
        <v>155.17612100000002</v>
      </c>
      <c r="D279" s="258">
        <v>116.33193920691954</v>
      </c>
      <c r="E279" s="257">
        <f t="shared" si="19"/>
        <v>116.33193920691954</v>
      </c>
      <c r="F279" s="263"/>
      <c r="G279" s="190" t="str">
        <f t="shared" si="20"/>
        <v/>
      </c>
      <c r="H279" s="259" t="str">
        <f t="shared" si="21"/>
        <v/>
      </c>
      <c r="I279" s="260"/>
    </row>
    <row r="280" spans="1:9">
      <c r="A280" s="255">
        <f t="shared" si="18"/>
        <v>278</v>
      </c>
      <c r="B280" s="256">
        <v>45052</v>
      </c>
      <c r="C280" s="257">
        <v>142.43364199999999</v>
      </c>
      <c r="D280" s="258">
        <v>116.33193920691954</v>
      </c>
      <c r="E280" s="257">
        <f t="shared" si="19"/>
        <v>116.33193920691954</v>
      </c>
      <c r="F280" s="263"/>
      <c r="G280" s="190" t="str">
        <f t="shared" si="20"/>
        <v/>
      </c>
      <c r="H280" s="259" t="str">
        <f t="shared" si="21"/>
        <v/>
      </c>
      <c r="I280" s="260"/>
    </row>
    <row r="281" spans="1:9">
      <c r="A281" s="255">
        <f t="shared" si="18"/>
        <v>279</v>
      </c>
      <c r="B281" s="256">
        <v>45053</v>
      </c>
      <c r="C281" s="257">
        <v>142.153064</v>
      </c>
      <c r="D281" s="258">
        <v>116.33193920691954</v>
      </c>
      <c r="E281" s="257">
        <f t="shared" si="19"/>
        <v>116.33193920691954</v>
      </c>
      <c r="F281" s="263"/>
      <c r="G281" s="190" t="str">
        <f t="shared" si="20"/>
        <v/>
      </c>
      <c r="H281" s="259" t="str">
        <f t="shared" si="21"/>
        <v/>
      </c>
      <c r="I281" s="260"/>
    </row>
    <row r="282" spans="1:9">
      <c r="A282" s="255">
        <f t="shared" si="18"/>
        <v>280</v>
      </c>
      <c r="B282" s="256">
        <v>45054</v>
      </c>
      <c r="C282" s="257">
        <v>140.81432500000003</v>
      </c>
      <c r="D282" s="258">
        <v>116.33193920691954</v>
      </c>
      <c r="E282" s="257">
        <f t="shared" si="19"/>
        <v>116.33193920691954</v>
      </c>
      <c r="F282" s="263"/>
      <c r="G282" s="190" t="str">
        <f t="shared" si="20"/>
        <v/>
      </c>
      <c r="H282" s="259" t="str">
        <f t="shared" si="21"/>
        <v/>
      </c>
      <c r="I282" s="260"/>
    </row>
    <row r="283" spans="1:9">
      <c r="A283" s="255">
        <f t="shared" si="18"/>
        <v>281</v>
      </c>
      <c r="B283" s="256">
        <v>45055</v>
      </c>
      <c r="C283" s="257">
        <v>138.52641699999998</v>
      </c>
      <c r="D283" s="258">
        <v>116.33193920691954</v>
      </c>
      <c r="E283" s="257">
        <f t="shared" si="19"/>
        <v>116.33193920691954</v>
      </c>
      <c r="F283" s="263"/>
      <c r="G283" s="190" t="str">
        <f t="shared" si="20"/>
        <v/>
      </c>
      <c r="H283" s="259" t="str">
        <f t="shared" si="21"/>
        <v/>
      </c>
      <c r="I283" s="260"/>
    </row>
    <row r="284" spans="1:9">
      <c r="A284" s="255">
        <f t="shared" si="18"/>
        <v>282</v>
      </c>
      <c r="B284" s="256">
        <v>45056</v>
      </c>
      <c r="C284" s="257">
        <v>154.55765899999997</v>
      </c>
      <c r="D284" s="258">
        <v>116.33193920691954</v>
      </c>
      <c r="E284" s="257">
        <f t="shared" si="19"/>
        <v>116.33193920691954</v>
      </c>
      <c r="F284" s="263"/>
      <c r="G284" s="190" t="str">
        <f t="shared" si="20"/>
        <v/>
      </c>
      <c r="H284" s="259" t="str">
        <f t="shared" si="21"/>
        <v/>
      </c>
      <c r="I284" s="260"/>
    </row>
    <row r="285" spans="1:9">
      <c r="A285" s="255">
        <f t="shared" si="18"/>
        <v>283</v>
      </c>
      <c r="B285" s="256">
        <v>45057</v>
      </c>
      <c r="C285" s="257">
        <v>147.19962799999999</v>
      </c>
      <c r="D285" s="258">
        <v>116.33193920691954</v>
      </c>
      <c r="E285" s="257">
        <f t="shared" si="19"/>
        <v>116.33193920691954</v>
      </c>
      <c r="F285" s="263"/>
      <c r="G285" s="190" t="str">
        <f t="shared" si="20"/>
        <v/>
      </c>
      <c r="H285" s="259" t="str">
        <f t="shared" si="21"/>
        <v/>
      </c>
      <c r="I285" s="260"/>
    </row>
    <row r="286" spans="1:9">
      <c r="A286" s="255">
        <f t="shared" si="18"/>
        <v>284</v>
      </c>
      <c r="B286" s="256">
        <v>45058</v>
      </c>
      <c r="C286" s="257">
        <v>136.247536</v>
      </c>
      <c r="D286" s="258">
        <v>116.33193920691954</v>
      </c>
      <c r="E286" s="257">
        <f t="shared" si="19"/>
        <v>116.33193920691954</v>
      </c>
      <c r="F286" s="263"/>
      <c r="G286" s="190" t="str">
        <f t="shared" si="20"/>
        <v/>
      </c>
      <c r="H286" s="259" t="str">
        <f t="shared" si="21"/>
        <v/>
      </c>
      <c r="I286" s="260"/>
    </row>
    <row r="287" spans="1:9">
      <c r="A287" s="255">
        <f t="shared" si="18"/>
        <v>285</v>
      </c>
      <c r="B287" s="256">
        <v>45059</v>
      </c>
      <c r="C287" s="257">
        <v>139.22963799999999</v>
      </c>
      <c r="D287" s="258">
        <v>116.33193920691954</v>
      </c>
      <c r="E287" s="257">
        <f t="shared" si="19"/>
        <v>116.33193920691954</v>
      </c>
      <c r="F287" s="263"/>
      <c r="G287" s="190" t="str">
        <f t="shared" si="20"/>
        <v/>
      </c>
      <c r="H287" s="259" t="str">
        <f t="shared" si="21"/>
        <v/>
      </c>
      <c r="I287" s="260"/>
    </row>
    <row r="288" spans="1:9">
      <c r="A288" s="255">
        <f t="shared" si="18"/>
        <v>286</v>
      </c>
      <c r="B288" s="256">
        <v>45060</v>
      </c>
      <c r="C288" s="257">
        <v>122.357724</v>
      </c>
      <c r="D288" s="258">
        <v>116.33193920691954</v>
      </c>
      <c r="E288" s="257">
        <f t="shared" si="19"/>
        <v>116.33193920691954</v>
      </c>
      <c r="F288" s="263"/>
      <c r="G288" s="190" t="str">
        <f t="shared" si="20"/>
        <v/>
      </c>
      <c r="H288" s="259" t="str">
        <f t="shared" si="21"/>
        <v/>
      </c>
      <c r="I288" s="260"/>
    </row>
    <row r="289" spans="1:9">
      <c r="A289" s="255">
        <f t="shared" si="18"/>
        <v>287</v>
      </c>
      <c r="B289" s="256">
        <v>45061</v>
      </c>
      <c r="C289" s="257">
        <v>144.84080599999999</v>
      </c>
      <c r="D289" s="258">
        <v>116.33193920691954</v>
      </c>
      <c r="E289" s="257">
        <f t="shared" si="19"/>
        <v>116.33193920691954</v>
      </c>
      <c r="F289" s="263"/>
      <c r="G289" s="190" t="str">
        <f t="shared" si="20"/>
        <v>M</v>
      </c>
      <c r="H289" s="259" t="str">
        <f t="shared" si="21"/>
        <v>116,3</v>
      </c>
      <c r="I289" s="260"/>
    </row>
    <row r="290" spans="1:9">
      <c r="A290" s="255">
        <f t="shared" si="18"/>
        <v>288</v>
      </c>
      <c r="B290" s="256">
        <v>45062</v>
      </c>
      <c r="C290" s="257">
        <v>150.79169999999999</v>
      </c>
      <c r="D290" s="258">
        <v>116.33193920691954</v>
      </c>
      <c r="E290" s="257">
        <f t="shared" si="19"/>
        <v>116.33193920691954</v>
      </c>
      <c r="F290" s="263"/>
      <c r="G290" s="190" t="str">
        <f t="shared" si="20"/>
        <v/>
      </c>
      <c r="H290" s="259" t="str">
        <f t="shared" si="21"/>
        <v/>
      </c>
      <c r="I290" s="260"/>
    </row>
    <row r="291" spans="1:9">
      <c r="A291" s="255">
        <f t="shared" si="18"/>
        <v>289</v>
      </c>
      <c r="B291" s="256">
        <v>45063</v>
      </c>
      <c r="C291" s="257">
        <v>121.869011</v>
      </c>
      <c r="D291" s="258">
        <v>116.33193920691954</v>
      </c>
      <c r="E291" s="257">
        <f t="shared" si="19"/>
        <v>116.33193920691954</v>
      </c>
      <c r="F291" s="263"/>
      <c r="G291" s="190" t="str">
        <f t="shared" si="20"/>
        <v/>
      </c>
      <c r="H291" s="259" t="str">
        <f t="shared" si="21"/>
        <v/>
      </c>
      <c r="I291" s="260"/>
    </row>
    <row r="292" spans="1:9">
      <c r="A292" s="255">
        <f t="shared" si="18"/>
        <v>290</v>
      </c>
      <c r="B292" s="256">
        <v>45064</v>
      </c>
      <c r="C292" s="257">
        <v>126.37382799999999</v>
      </c>
      <c r="D292" s="258">
        <v>116.33193920691954</v>
      </c>
      <c r="E292" s="257">
        <f t="shared" si="19"/>
        <v>116.33193920691954</v>
      </c>
      <c r="F292" s="263"/>
      <c r="G292" s="190" t="str">
        <f t="shared" si="20"/>
        <v/>
      </c>
      <c r="H292" s="259" t="str">
        <f t="shared" si="21"/>
        <v/>
      </c>
      <c r="I292" s="260"/>
    </row>
    <row r="293" spans="1:9">
      <c r="A293" s="255">
        <f t="shared" si="18"/>
        <v>291</v>
      </c>
      <c r="B293" s="256">
        <v>45065</v>
      </c>
      <c r="C293" s="257">
        <v>127.511504</v>
      </c>
      <c r="D293" s="258">
        <v>116.33193920691954</v>
      </c>
      <c r="E293" s="257">
        <f t="shared" si="19"/>
        <v>116.33193920691954</v>
      </c>
      <c r="F293" s="263"/>
      <c r="G293" s="190" t="str">
        <f t="shared" si="20"/>
        <v/>
      </c>
      <c r="H293" s="259" t="str">
        <f t="shared" si="21"/>
        <v/>
      </c>
      <c r="I293" s="260"/>
    </row>
    <row r="294" spans="1:9">
      <c r="A294" s="255">
        <f t="shared" si="18"/>
        <v>292</v>
      </c>
      <c r="B294" s="256">
        <v>45066</v>
      </c>
      <c r="C294" s="257">
        <v>109.796486</v>
      </c>
      <c r="D294" s="258">
        <v>116.33193920691954</v>
      </c>
      <c r="E294" s="257">
        <f t="shared" si="19"/>
        <v>109.796486</v>
      </c>
      <c r="F294" s="263"/>
      <c r="G294" s="190" t="str">
        <f t="shared" si="20"/>
        <v/>
      </c>
      <c r="H294" s="259" t="str">
        <f t="shared" si="21"/>
        <v/>
      </c>
      <c r="I294" s="260"/>
    </row>
    <row r="295" spans="1:9">
      <c r="A295" s="255">
        <f t="shared" si="18"/>
        <v>293</v>
      </c>
      <c r="B295" s="256">
        <v>45067</v>
      </c>
      <c r="C295" s="257">
        <v>100.68059100000001</v>
      </c>
      <c r="D295" s="258">
        <v>116.33193920691954</v>
      </c>
      <c r="E295" s="257">
        <f t="shared" si="19"/>
        <v>100.68059100000001</v>
      </c>
      <c r="F295" s="263"/>
      <c r="G295" s="190" t="str">
        <f t="shared" si="20"/>
        <v/>
      </c>
      <c r="H295" s="259" t="str">
        <f t="shared" si="21"/>
        <v/>
      </c>
      <c r="I295" s="260"/>
    </row>
    <row r="296" spans="1:9">
      <c r="A296" s="255">
        <f t="shared" si="18"/>
        <v>294</v>
      </c>
      <c r="B296" s="256">
        <v>45068</v>
      </c>
      <c r="C296" s="257">
        <v>76.977353000000008</v>
      </c>
      <c r="D296" s="258">
        <v>116.33193920691954</v>
      </c>
      <c r="E296" s="257">
        <f t="shared" si="19"/>
        <v>76.977353000000008</v>
      </c>
      <c r="F296" s="263"/>
      <c r="G296" s="190" t="str">
        <f t="shared" si="20"/>
        <v/>
      </c>
      <c r="H296" s="259" t="str">
        <f t="shared" si="21"/>
        <v/>
      </c>
      <c r="I296" s="260"/>
    </row>
    <row r="297" spans="1:9">
      <c r="A297" s="255">
        <f t="shared" si="18"/>
        <v>295</v>
      </c>
      <c r="B297" s="256">
        <v>45069</v>
      </c>
      <c r="C297" s="257">
        <v>77.097671000000005</v>
      </c>
      <c r="D297" s="258">
        <v>116.33193920691954</v>
      </c>
      <c r="E297" s="257">
        <f t="shared" si="19"/>
        <v>77.097671000000005</v>
      </c>
      <c r="F297" s="263"/>
      <c r="G297" s="190" t="str">
        <f t="shared" si="20"/>
        <v/>
      </c>
      <c r="H297" s="259" t="str">
        <f t="shared" si="21"/>
        <v/>
      </c>
      <c r="I297" s="260"/>
    </row>
    <row r="298" spans="1:9">
      <c r="A298" s="255">
        <f t="shared" si="18"/>
        <v>296</v>
      </c>
      <c r="B298" s="256">
        <v>45070</v>
      </c>
      <c r="C298" s="257">
        <v>112.155106</v>
      </c>
      <c r="D298" s="258">
        <v>116.33193920691954</v>
      </c>
      <c r="E298" s="257">
        <f t="shared" si="19"/>
        <v>112.155106</v>
      </c>
      <c r="F298" s="263"/>
      <c r="G298" s="190" t="str">
        <f t="shared" si="20"/>
        <v/>
      </c>
      <c r="H298" s="259" t="str">
        <f t="shared" si="21"/>
        <v/>
      </c>
      <c r="I298" s="260"/>
    </row>
    <row r="299" spans="1:9">
      <c r="A299" s="255">
        <f t="shared" si="18"/>
        <v>297</v>
      </c>
      <c r="B299" s="256">
        <v>45071</v>
      </c>
      <c r="C299" s="257">
        <v>123.17369599999999</v>
      </c>
      <c r="D299" s="258">
        <v>116.33193920691954</v>
      </c>
      <c r="E299" s="257">
        <f t="shared" si="19"/>
        <v>116.33193920691954</v>
      </c>
      <c r="F299" s="263"/>
      <c r="G299" s="190" t="str">
        <f t="shared" si="20"/>
        <v/>
      </c>
      <c r="H299" s="259" t="str">
        <f t="shared" si="21"/>
        <v/>
      </c>
      <c r="I299" s="260"/>
    </row>
    <row r="300" spans="1:9">
      <c r="A300" s="255">
        <f t="shared" si="18"/>
        <v>298</v>
      </c>
      <c r="B300" s="256">
        <v>45072</v>
      </c>
      <c r="C300" s="257">
        <v>93.703944000000007</v>
      </c>
      <c r="D300" s="258">
        <v>116.33193920691954</v>
      </c>
      <c r="E300" s="257">
        <f t="shared" si="19"/>
        <v>93.703944000000007</v>
      </c>
      <c r="F300" s="263"/>
      <c r="G300" s="190" t="str">
        <f t="shared" si="20"/>
        <v/>
      </c>
      <c r="H300" s="259" t="str">
        <f t="shared" si="21"/>
        <v/>
      </c>
      <c r="I300" s="260"/>
    </row>
    <row r="301" spans="1:9">
      <c r="A301" s="255">
        <f t="shared" si="18"/>
        <v>299</v>
      </c>
      <c r="B301" s="256">
        <v>45073</v>
      </c>
      <c r="C301" s="257">
        <v>73.307054000000008</v>
      </c>
      <c r="D301" s="258">
        <v>116.33193920691954</v>
      </c>
      <c r="E301" s="257">
        <f t="shared" si="19"/>
        <v>73.307054000000008</v>
      </c>
      <c r="F301" s="263"/>
      <c r="G301" s="190" t="str">
        <f t="shared" si="20"/>
        <v/>
      </c>
      <c r="H301" s="259" t="str">
        <f t="shared" si="21"/>
        <v/>
      </c>
      <c r="I301" s="260"/>
    </row>
    <row r="302" spans="1:9">
      <c r="A302" s="255">
        <f t="shared" si="18"/>
        <v>300</v>
      </c>
      <c r="B302" s="256">
        <v>45074</v>
      </c>
      <c r="C302" s="257">
        <v>85.692005999999992</v>
      </c>
      <c r="D302" s="258">
        <v>116.33193920691954</v>
      </c>
      <c r="E302" s="257">
        <f t="shared" si="19"/>
        <v>85.692005999999992</v>
      </c>
      <c r="F302" s="263"/>
      <c r="G302" s="190" t="str">
        <f t="shared" si="20"/>
        <v/>
      </c>
      <c r="H302" s="259" t="str">
        <f t="shared" si="21"/>
        <v/>
      </c>
      <c r="I302" s="260"/>
    </row>
    <row r="303" spans="1:9">
      <c r="A303" s="255">
        <f t="shared" si="18"/>
        <v>301</v>
      </c>
      <c r="B303" s="256">
        <v>45075</v>
      </c>
      <c r="C303" s="257">
        <v>105.98385400000001</v>
      </c>
      <c r="D303" s="258">
        <v>116.33193920691954</v>
      </c>
      <c r="E303" s="257">
        <f t="shared" si="19"/>
        <v>105.98385400000001</v>
      </c>
      <c r="F303" s="263"/>
      <c r="G303" s="190" t="str">
        <f t="shared" si="20"/>
        <v/>
      </c>
      <c r="H303" s="259" t="str">
        <f t="shared" si="21"/>
        <v/>
      </c>
      <c r="I303" s="260"/>
    </row>
    <row r="304" spans="1:9">
      <c r="A304" s="255">
        <f t="shared" si="18"/>
        <v>302</v>
      </c>
      <c r="B304" s="256">
        <v>45076</v>
      </c>
      <c r="C304" s="257">
        <v>106.67753399999999</v>
      </c>
      <c r="D304" s="258">
        <v>116.33193920691954</v>
      </c>
      <c r="E304" s="257">
        <f t="shared" si="19"/>
        <v>106.67753399999999</v>
      </c>
      <c r="F304" s="263"/>
      <c r="G304" s="190" t="str">
        <f t="shared" si="20"/>
        <v/>
      </c>
      <c r="H304" s="259" t="str">
        <f t="shared" si="21"/>
        <v/>
      </c>
      <c r="I304" s="260"/>
    </row>
    <row r="305" spans="1:9">
      <c r="A305" s="255">
        <f t="shared" si="18"/>
        <v>303</v>
      </c>
      <c r="B305" s="256">
        <v>45077</v>
      </c>
      <c r="C305" s="257">
        <v>129.93654700000002</v>
      </c>
      <c r="D305" s="258">
        <v>116.33193920691954</v>
      </c>
      <c r="E305" s="257">
        <f t="shared" si="19"/>
        <v>116.33193920691954</v>
      </c>
      <c r="F305" s="263"/>
      <c r="G305" s="190" t="str">
        <f t="shared" si="20"/>
        <v/>
      </c>
      <c r="H305" s="259" t="str">
        <f t="shared" si="21"/>
        <v/>
      </c>
      <c r="I305" s="260"/>
    </row>
    <row r="306" spans="1:9">
      <c r="A306" s="255">
        <f t="shared" si="18"/>
        <v>304</v>
      </c>
      <c r="B306" s="256">
        <v>45078</v>
      </c>
      <c r="C306" s="257">
        <v>98.780150000000006</v>
      </c>
      <c r="D306" s="258">
        <v>121.31810368713033</v>
      </c>
      <c r="E306" s="257">
        <f t="shared" si="19"/>
        <v>98.780150000000006</v>
      </c>
      <c r="F306" s="263"/>
      <c r="G306" s="190" t="str">
        <f t="shared" si="20"/>
        <v/>
      </c>
      <c r="H306" s="259" t="str">
        <f t="shared" si="21"/>
        <v/>
      </c>
      <c r="I306" s="260"/>
    </row>
    <row r="307" spans="1:9">
      <c r="A307" s="255">
        <f t="shared" si="18"/>
        <v>305</v>
      </c>
      <c r="B307" s="256">
        <v>45079</v>
      </c>
      <c r="C307" s="257">
        <v>103.785715</v>
      </c>
      <c r="D307" s="258">
        <v>121.31810368713033</v>
      </c>
      <c r="E307" s="257">
        <f t="shared" si="19"/>
        <v>103.785715</v>
      </c>
      <c r="F307" s="263"/>
      <c r="G307" s="190" t="str">
        <f t="shared" si="20"/>
        <v/>
      </c>
      <c r="H307" s="259" t="str">
        <f t="shared" si="21"/>
        <v/>
      </c>
      <c r="I307" s="260"/>
    </row>
    <row r="308" spans="1:9">
      <c r="A308" s="255">
        <f t="shared" si="18"/>
        <v>306</v>
      </c>
      <c r="B308" s="256">
        <v>45080</v>
      </c>
      <c r="C308" s="257">
        <v>120.964947</v>
      </c>
      <c r="D308" s="258">
        <v>121.31810368713033</v>
      </c>
      <c r="E308" s="257">
        <f t="shared" si="19"/>
        <v>120.964947</v>
      </c>
      <c r="F308" s="260"/>
      <c r="G308" s="190" t="str">
        <f t="shared" si="20"/>
        <v/>
      </c>
      <c r="H308" s="259" t="str">
        <f t="shared" si="21"/>
        <v/>
      </c>
      <c r="I308" s="260"/>
    </row>
    <row r="309" spans="1:9">
      <c r="A309" s="255">
        <f t="shared" si="18"/>
        <v>307</v>
      </c>
      <c r="B309" s="256">
        <v>45081</v>
      </c>
      <c r="C309" s="257">
        <v>125.64759300000001</v>
      </c>
      <c r="D309" s="258">
        <v>121.31810368713033</v>
      </c>
      <c r="E309" s="257">
        <f t="shared" si="19"/>
        <v>121.31810368713033</v>
      </c>
      <c r="F309" s="263"/>
      <c r="G309" s="190" t="str">
        <f t="shared" si="20"/>
        <v/>
      </c>
      <c r="H309" s="259" t="str">
        <f t="shared" si="21"/>
        <v/>
      </c>
      <c r="I309" s="260"/>
    </row>
    <row r="310" spans="1:9">
      <c r="A310" s="255">
        <f t="shared" si="18"/>
        <v>308</v>
      </c>
      <c r="B310" s="256">
        <v>45082</v>
      </c>
      <c r="C310" s="257">
        <v>128.358689</v>
      </c>
      <c r="D310" s="258">
        <v>121.31810368713033</v>
      </c>
      <c r="E310" s="257">
        <f t="shared" si="19"/>
        <v>121.31810368713033</v>
      </c>
      <c r="F310" s="263"/>
      <c r="G310" s="190" t="str">
        <f t="shared" si="20"/>
        <v/>
      </c>
      <c r="H310" s="259" t="str">
        <f t="shared" si="21"/>
        <v/>
      </c>
      <c r="I310" s="260"/>
    </row>
    <row r="311" spans="1:9">
      <c r="A311" s="255">
        <f t="shared" si="18"/>
        <v>309</v>
      </c>
      <c r="B311" s="256">
        <v>45083</v>
      </c>
      <c r="C311" s="257">
        <v>141.840362</v>
      </c>
      <c r="D311" s="258">
        <v>121.31810368713033</v>
      </c>
      <c r="E311" s="257">
        <f t="shared" si="19"/>
        <v>121.31810368713033</v>
      </c>
      <c r="F311" s="263"/>
      <c r="G311" s="190" t="str">
        <f t="shared" si="20"/>
        <v/>
      </c>
      <c r="H311" s="259" t="str">
        <f t="shared" si="21"/>
        <v/>
      </c>
      <c r="I311" s="260"/>
    </row>
    <row r="312" spans="1:9">
      <c r="A312" s="255">
        <f t="shared" si="18"/>
        <v>310</v>
      </c>
      <c r="B312" s="256">
        <v>45084</v>
      </c>
      <c r="C312" s="257">
        <v>59.915303999999999</v>
      </c>
      <c r="D312" s="258">
        <v>121.31810368713033</v>
      </c>
      <c r="E312" s="257">
        <f t="shared" si="19"/>
        <v>59.915303999999999</v>
      </c>
      <c r="F312" s="263"/>
      <c r="G312" s="190" t="str">
        <f t="shared" si="20"/>
        <v/>
      </c>
      <c r="H312" s="259" t="str">
        <f t="shared" si="21"/>
        <v/>
      </c>
      <c r="I312" s="260"/>
    </row>
    <row r="313" spans="1:9">
      <c r="A313" s="255">
        <f t="shared" si="18"/>
        <v>311</v>
      </c>
      <c r="B313" s="256">
        <v>45085</v>
      </c>
      <c r="C313" s="257">
        <v>66.000652000000002</v>
      </c>
      <c r="D313" s="258">
        <v>121.31810368713033</v>
      </c>
      <c r="E313" s="257">
        <f t="shared" si="19"/>
        <v>66.000652000000002</v>
      </c>
      <c r="F313" s="263"/>
      <c r="G313" s="190" t="str">
        <f t="shared" si="20"/>
        <v/>
      </c>
      <c r="H313" s="259" t="str">
        <f t="shared" si="21"/>
        <v/>
      </c>
      <c r="I313" s="260"/>
    </row>
    <row r="314" spans="1:9">
      <c r="A314" s="255">
        <f t="shared" si="18"/>
        <v>312</v>
      </c>
      <c r="B314" s="256">
        <v>45086</v>
      </c>
      <c r="C314" s="257">
        <v>119.79801499999999</v>
      </c>
      <c r="D314" s="258">
        <v>121.31810368713033</v>
      </c>
      <c r="E314" s="257">
        <f t="shared" si="19"/>
        <v>119.79801499999999</v>
      </c>
      <c r="F314" s="263"/>
      <c r="G314" s="190" t="str">
        <f t="shared" si="20"/>
        <v/>
      </c>
      <c r="H314" s="259" t="str">
        <f t="shared" si="21"/>
        <v/>
      </c>
      <c r="I314" s="260"/>
    </row>
    <row r="315" spans="1:9">
      <c r="A315" s="255">
        <f t="shared" si="18"/>
        <v>313</v>
      </c>
      <c r="B315" s="256">
        <v>45087</v>
      </c>
      <c r="C315" s="257">
        <v>134.00204600000001</v>
      </c>
      <c r="D315" s="258">
        <v>121.31810368713033</v>
      </c>
      <c r="E315" s="257">
        <f t="shared" si="19"/>
        <v>121.31810368713033</v>
      </c>
      <c r="F315" s="263"/>
      <c r="G315" s="190" t="str">
        <f t="shared" si="20"/>
        <v/>
      </c>
      <c r="H315" s="259" t="str">
        <f t="shared" si="21"/>
        <v/>
      </c>
      <c r="I315" s="260"/>
    </row>
    <row r="316" spans="1:9">
      <c r="A316" s="255">
        <f t="shared" si="18"/>
        <v>314</v>
      </c>
      <c r="B316" s="256">
        <v>45088</v>
      </c>
      <c r="C316" s="257">
        <v>130.340529</v>
      </c>
      <c r="D316" s="258">
        <v>121.31810368713033</v>
      </c>
      <c r="E316" s="257">
        <f t="shared" si="19"/>
        <v>121.31810368713033</v>
      </c>
      <c r="F316" s="263"/>
      <c r="G316" s="190" t="str">
        <f t="shared" si="20"/>
        <v/>
      </c>
      <c r="H316" s="259" t="str">
        <f t="shared" si="21"/>
        <v/>
      </c>
      <c r="I316" s="260"/>
    </row>
    <row r="317" spans="1:9">
      <c r="A317" s="255">
        <f t="shared" si="18"/>
        <v>315</v>
      </c>
      <c r="B317" s="256">
        <v>45089</v>
      </c>
      <c r="C317" s="257">
        <v>124.10681899999999</v>
      </c>
      <c r="D317" s="258">
        <v>121.31810368713033</v>
      </c>
      <c r="E317" s="257">
        <f t="shared" si="19"/>
        <v>121.31810368713033</v>
      </c>
      <c r="F317" s="263"/>
      <c r="G317" s="190" t="str">
        <f t="shared" si="20"/>
        <v/>
      </c>
      <c r="H317" s="259" t="str">
        <f t="shared" si="21"/>
        <v/>
      </c>
      <c r="I317" s="260"/>
    </row>
    <row r="318" spans="1:9">
      <c r="A318" s="255">
        <f t="shared" si="18"/>
        <v>316</v>
      </c>
      <c r="B318" s="256">
        <v>45090</v>
      </c>
      <c r="C318" s="257">
        <v>125.323785</v>
      </c>
      <c r="D318" s="258">
        <v>121.31810368713033</v>
      </c>
      <c r="E318" s="257">
        <f t="shared" si="19"/>
        <v>121.31810368713033</v>
      </c>
      <c r="F318" s="263"/>
      <c r="G318" s="190" t="str">
        <f t="shared" si="20"/>
        <v/>
      </c>
      <c r="H318" s="259" t="str">
        <f t="shared" si="21"/>
        <v/>
      </c>
      <c r="I318" s="260"/>
    </row>
    <row r="319" spans="1:9">
      <c r="A319" s="255">
        <f t="shared" si="18"/>
        <v>317</v>
      </c>
      <c r="B319" s="256">
        <v>45091</v>
      </c>
      <c r="C319" s="257">
        <v>149.145261</v>
      </c>
      <c r="D319" s="258">
        <v>121.31810368713033</v>
      </c>
      <c r="E319" s="257">
        <f t="shared" si="19"/>
        <v>121.31810368713033</v>
      </c>
      <c r="F319" s="263"/>
      <c r="G319" s="190" t="str">
        <f t="shared" si="20"/>
        <v/>
      </c>
      <c r="H319" s="259" t="str">
        <f t="shared" si="21"/>
        <v/>
      </c>
      <c r="I319" s="260"/>
    </row>
    <row r="320" spans="1:9">
      <c r="A320" s="255">
        <f t="shared" si="18"/>
        <v>318</v>
      </c>
      <c r="B320" s="256">
        <v>45092</v>
      </c>
      <c r="C320" s="257">
        <v>158.67502900000002</v>
      </c>
      <c r="D320" s="258">
        <v>121.31810368713033</v>
      </c>
      <c r="E320" s="257">
        <f t="shared" si="19"/>
        <v>121.31810368713033</v>
      </c>
      <c r="F320" s="263"/>
      <c r="G320" s="190" t="str">
        <f t="shared" si="20"/>
        <v>J</v>
      </c>
      <c r="H320" s="259" t="str">
        <f t="shared" si="21"/>
        <v>121,3</v>
      </c>
      <c r="I320" s="260"/>
    </row>
    <row r="321" spans="1:9">
      <c r="A321" s="255">
        <f t="shared" si="18"/>
        <v>319</v>
      </c>
      <c r="B321" s="256">
        <v>45093</v>
      </c>
      <c r="C321" s="257">
        <v>153.06759199999999</v>
      </c>
      <c r="D321" s="258">
        <v>121.31810368713033</v>
      </c>
      <c r="E321" s="257">
        <f t="shared" si="19"/>
        <v>121.31810368713033</v>
      </c>
      <c r="F321" s="263"/>
      <c r="G321" s="190" t="str">
        <f t="shared" si="20"/>
        <v/>
      </c>
      <c r="H321" s="259" t="str">
        <f t="shared" si="21"/>
        <v/>
      </c>
      <c r="I321" s="260"/>
    </row>
    <row r="322" spans="1:9">
      <c r="A322" s="255">
        <f t="shared" si="18"/>
        <v>320</v>
      </c>
      <c r="B322" s="256">
        <v>45094</v>
      </c>
      <c r="C322" s="257">
        <v>142.31124300000002</v>
      </c>
      <c r="D322" s="258">
        <v>121.31810368713033</v>
      </c>
      <c r="E322" s="257">
        <f t="shared" si="19"/>
        <v>121.31810368713033</v>
      </c>
      <c r="F322" s="263"/>
      <c r="G322" s="190" t="str">
        <f t="shared" si="20"/>
        <v/>
      </c>
      <c r="H322" s="259" t="str">
        <f t="shared" si="21"/>
        <v/>
      </c>
      <c r="I322" s="260"/>
    </row>
    <row r="323" spans="1:9">
      <c r="A323" s="255">
        <f t="shared" si="18"/>
        <v>321</v>
      </c>
      <c r="B323" s="256">
        <v>45095</v>
      </c>
      <c r="C323" s="257">
        <v>113.567876</v>
      </c>
      <c r="D323" s="258">
        <v>121.31810368713033</v>
      </c>
      <c r="E323" s="257">
        <f t="shared" si="19"/>
        <v>113.567876</v>
      </c>
      <c r="F323" s="263"/>
      <c r="G323" s="190" t="str">
        <f t="shared" si="20"/>
        <v/>
      </c>
      <c r="H323" s="259" t="str">
        <f t="shared" si="21"/>
        <v/>
      </c>
      <c r="I323" s="260"/>
    </row>
    <row r="324" spans="1:9">
      <c r="A324" s="255">
        <f t="shared" ref="A324:A387" si="22">+A323+1</f>
        <v>322</v>
      </c>
      <c r="B324" s="256">
        <v>45096</v>
      </c>
      <c r="C324" s="257">
        <v>117.80808400000001</v>
      </c>
      <c r="D324" s="258">
        <v>121.31810368713033</v>
      </c>
      <c r="E324" s="257">
        <f t="shared" ref="E324:E387" si="23">IF(C324&gt;D324,D324,C324)</f>
        <v>117.80808400000001</v>
      </c>
      <c r="F324" s="263"/>
      <c r="G324" s="190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9" t="str">
        <f t="shared" ref="H324:H387" si="25">IF(DAY($B324)=15,TEXT(D324,"#,0"),"")</f>
        <v/>
      </c>
      <c r="I324" s="260"/>
    </row>
    <row r="325" spans="1:9">
      <c r="A325" s="255">
        <f t="shared" si="22"/>
        <v>323</v>
      </c>
      <c r="B325" s="256">
        <v>45097</v>
      </c>
      <c r="C325" s="257">
        <v>119.889152</v>
      </c>
      <c r="D325" s="258">
        <v>121.31810368713033</v>
      </c>
      <c r="E325" s="257">
        <f t="shared" si="23"/>
        <v>119.889152</v>
      </c>
      <c r="F325" s="263"/>
      <c r="G325" s="190" t="str">
        <f t="shared" si="24"/>
        <v/>
      </c>
      <c r="H325" s="259" t="str">
        <f t="shared" si="25"/>
        <v/>
      </c>
      <c r="I325" s="260"/>
    </row>
    <row r="326" spans="1:9">
      <c r="A326" s="255">
        <f t="shared" si="22"/>
        <v>324</v>
      </c>
      <c r="B326" s="256">
        <v>45098</v>
      </c>
      <c r="C326" s="257">
        <v>100.02434600000001</v>
      </c>
      <c r="D326" s="258">
        <v>121.31810368713033</v>
      </c>
      <c r="E326" s="257">
        <f t="shared" si="23"/>
        <v>100.02434600000001</v>
      </c>
      <c r="F326" s="263"/>
      <c r="G326" s="190" t="str">
        <f t="shared" si="24"/>
        <v/>
      </c>
      <c r="H326" s="259" t="str">
        <f t="shared" si="25"/>
        <v/>
      </c>
      <c r="I326" s="260"/>
    </row>
    <row r="327" spans="1:9">
      <c r="A327" s="255">
        <f t="shared" si="22"/>
        <v>325</v>
      </c>
      <c r="B327" s="256">
        <v>45099</v>
      </c>
      <c r="C327" s="257">
        <v>156.38357200000002</v>
      </c>
      <c r="D327" s="258">
        <v>121.31810368713033</v>
      </c>
      <c r="E327" s="257">
        <f t="shared" si="23"/>
        <v>121.31810368713033</v>
      </c>
      <c r="F327" s="263"/>
      <c r="G327" s="190" t="str">
        <f t="shared" si="24"/>
        <v/>
      </c>
      <c r="H327" s="259" t="str">
        <f t="shared" si="25"/>
        <v/>
      </c>
      <c r="I327" s="260"/>
    </row>
    <row r="328" spans="1:9">
      <c r="A328" s="255">
        <f t="shared" si="22"/>
        <v>326</v>
      </c>
      <c r="B328" s="256">
        <v>45100</v>
      </c>
      <c r="C328" s="257">
        <v>152.62837699999997</v>
      </c>
      <c r="D328" s="258">
        <v>121.31810368713033</v>
      </c>
      <c r="E328" s="257">
        <f t="shared" si="23"/>
        <v>121.31810368713033</v>
      </c>
      <c r="F328" s="263"/>
      <c r="G328" s="190" t="str">
        <f t="shared" si="24"/>
        <v/>
      </c>
      <c r="H328" s="259" t="str">
        <f t="shared" si="25"/>
        <v/>
      </c>
      <c r="I328" s="260"/>
    </row>
    <row r="329" spans="1:9">
      <c r="A329" s="255">
        <f t="shared" si="22"/>
        <v>327</v>
      </c>
      <c r="B329" s="256">
        <v>45101</v>
      </c>
      <c r="C329" s="257">
        <v>148.60626599999998</v>
      </c>
      <c r="D329" s="258">
        <v>121.31810368713033</v>
      </c>
      <c r="E329" s="257">
        <f t="shared" si="23"/>
        <v>121.31810368713033</v>
      </c>
      <c r="F329" s="263"/>
      <c r="G329" s="190" t="str">
        <f t="shared" si="24"/>
        <v/>
      </c>
      <c r="H329" s="259" t="str">
        <f t="shared" si="25"/>
        <v/>
      </c>
      <c r="I329" s="260"/>
    </row>
    <row r="330" spans="1:9">
      <c r="A330" s="255">
        <f t="shared" si="22"/>
        <v>328</v>
      </c>
      <c r="B330" s="256">
        <v>45102</v>
      </c>
      <c r="C330" s="257">
        <v>135.538059</v>
      </c>
      <c r="D330" s="258">
        <v>121.31810368713033</v>
      </c>
      <c r="E330" s="257">
        <f t="shared" si="23"/>
        <v>121.31810368713033</v>
      </c>
      <c r="F330" s="263"/>
      <c r="G330" s="190" t="str">
        <f t="shared" si="24"/>
        <v/>
      </c>
      <c r="H330" s="259" t="str">
        <f t="shared" si="25"/>
        <v/>
      </c>
      <c r="I330" s="260"/>
    </row>
    <row r="331" spans="1:9">
      <c r="A331" s="255">
        <f t="shared" si="22"/>
        <v>329</v>
      </c>
      <c r="B331" s="256">
        <v>45103</v>
      </c>
      <c r="C331" s="257">
        <v>148.698308</v>
      </c>
      <c r="D331" s="258">
        <v>121.31810368713033</v>
      </c>
      <c r="E331" s="257">
        <f t="shared" si="23"/>
        <v>121.31810368713033</v>
      </c>
      <c r="F331" s="263"/>
      <c r="G331" s="190" t="str">
        <f t="shared" si="24"/>
        <v/>
      </c>
      <c r="H331" s="259" t="str">
        <f t="shared" si="25"/>
        <v/>
      </c>
      <c r="I331" s="260"/>
    </row>
    <row r="332" spans="1:9">
      <c r="A332" s="255">
        <f t="shared" si="22"/>
        <v>330</v>
      </c>
      <c r="B332" s="256">
        <v>45104</v>
      </c>
      <c r="C332" s="257">
        <v>138.142505</v>
      </c>
      <c r="D332" s="258">
        <v>121.31810368713033</v>
      </c>
      <c r="E332" s="257">
        <f t="shared" si="23"/>
        <v>121.31810368713033</v>
      </c>
      <c r="F332" s="263"/>
      <c r="G332" s="190" t="str">
        <f t="shared" si="24"/>
        <v/>
      </c>
      <c r="H332" s="259" t="str">
        <f t="shared" si="25"/>
        <v/>
      </c>
      <c r="I332" s="260"/>
    </row>
    <row r="333" spans="1:9">
      <c r="A333" s="255">
        <f t="shared" si="22"/>
        <v>331</v>
      </c>
      <c r="B333" s="256">
        <v>45105</v>
      </c>
      <c r="C333" s="257">
        <v>138.29292599999999</v>
      </c>
      <c r="D333" s="258">
        <v>121.31810368713033</v>
      </c>
      <c r="E333" s="257">
        <f t="shared" si="23"/>
        <v>121.31810368713033</v>
      </c>
      <c r="F333" s="263"/>
      <c r="G333" s="190" t="str">
        <f t="shared" si="24"/>
        <v/>
      </c>
      <c r="H333" s="259" t="str">
        <f t="shared" si="25"/>
        <v/>
      </c>
      <c r="I333" s="260"/>
    </row>
    <row r="334" spans="1:9">
      <c r="A334" s="255">
        <f t="shared" si="22"/>
        <v>332</v>
      </c>
      <c r="B334" s="256">
        <v>45106</v>
      </c>
      <c r="C334" s="257">
        <v>145.226812</v>
      </c>
      <c r="D334" s="258">
        <v>121.31810368713033</v>
      </c>
      <c r="E334" s="257">
        <f t="shared" si="23"/>
        <v>121.31810368713033</v>
      </c>
      <c r="F334" s="263"/>
      <c r="G334" s="190" t="str">
        <f t="shared" si="24"/>
        <v/>
      </c>
      <c r="H334" s="259" t="str">
        <f t="shared" si="25"/>
        <v/>
      </c>
      <c r="I334" s="260"/>
    </row>
    <row r="335" spans="1:9">
      <c r="A335" s="255">
        <f t="shared" si="22"/>
        <v>333</v>
      </c>
      <c r="B335" s="256">
        <v>45107</v>
      </c>
      <c r="C335" s="257">
        <v>155.660751</v>
      </c>
      <c r="D335" s="258">
        <v>121.31810368713033</v>
      </c>
      <c r="E335" s="257">
        <f t="shared" si="23"/>
        <v>121.31810368713033</v>
      </c>
      <c r="F335" s="263"/>
      <c r="G335" s="190" t="str">
        <f t="shared" si="24"/>
        <v/>
      </c>
      <c r="H335" s="259" t="str">
        <f t="shared" si="25"/>
        <v/>
      </c>
      <c r="I335" s="260"/>
    </row>
    <row r="336" spans="1:9">
      <c r="A336" s="255">
        <f t="shared" si="22"/>
        <v>334</v>
      </c>
      <c r="B336" s="256">
        <v>45108</v>
      </c>
      <c r="C336" s="257">
        <v>147.26787999999999</v>
      </c>
      <c r="D336" s="258">
        <v>122.94509782892074</v>
      </c>
      <c r="E336" s="257">
        <f t="shared" si="23"/>
        <v>122.94509782892074</v>
      </c>
      <c r="F336" s="260"/>
      <c r="G336" s="190" t="str">
        <f t="shared" si="24"/>
        <v/>
      </c>
      <c r="H336" s="259" t="str">
        <f t="shared" si="25"/>
        <v/>
      </c>
      <c r="I336" s="260"/>
    </row>
    <row r="337" spans="1:9">
      <c r="A337" s="255">
        <f t="shared" si="22"/>
        <v>335</v>
      </c>
      <c r="B337" s="256">
        <v>45109</v>
      </c>
      <c r="C337" s="257">
        <v>135.33186499999999</v>
      </c>
      <c r="D337" s="258">
        <v>122.94509782892074</v>
      </c>
      <c r="E337" s="257">
        <f t="shared" si="23"/>
        <v>122.94509782892074</v>
      </c>
      <c r="F337" s="263"/>
      <c r="G337" s="190" t="str">
        <f t="shared" si="24"/>
        <v/>
      </c>
      <c r="H337" s="259" t="str">
        <f t="shared" si="25"/>
        <v/>
      </c>
      <c r="I337" s="260"/>
    </row>
    <row r="338" spans="1:9">
      <c r="A338" s="255">
        <f t="shared" si="22"/>
        <v>336</v>
      </c>
      <c r="B338" s="256">
        <v>45110</v>
      </c>
      <c r="C338" s="257">
        <v>141.37290400000001</v>
      </c>
      <c r="D338" s="258">
        <v>122.94509782892074</v>
      </c>
      <c r="E338" s="257">
        <f t="shared" si="23"/>
        <v>122.94509782892074</v>
      </c>
      <c r="F338" s="263"/>
      <c r="G338" s="190" t="str">
        <f t="shared" si="24"/>
        <v/>
      </c>
      <c r="H338" s="259" t="str">
        <f t="shared" si="25"/>
        <v/>
      </c>
      <c r="I338" s="260"/>
    </row>
    <row r="339" spans="1:9">
      <c r="A339" s="255">
        <f t="shared" si="22"/>
        <v>337</v>
      </c>
      <c r="B339" s="256">
        <v>45111</v>
      </c>
      <c r="C339" s="257">
        <v>151.37266600000001</v>
      </c>
      <c r="D339" s="258">
        <v>122.94509782892074</v>
      </c>
      <c r="E339" s="257">
        <f t="shared" si="23"/>
        <v>122.94509782892074</v>
      </c>
      <c r="F339" s="263"/>
      <c r="G339" s="190" t="str">
        <f t="shared" si="24"/>
        <v/>
      </c>
      <c r="H339" s="259" t="str">
        <f t="shared" si="25"/>
        <v/>
      </c>
      <c r="I339" s="260"/>
    </row>
    <row r="340" spans="1:9">
      <c r="A340" s="255">
        <f t="shared" si="22"/>
        <v>338</v>
      </c>
      <c r="B340" s="256">
        <v>45112</v>
      </c>
      <c r="C340" s="257">
        <v>130.17901900000001</v>
      </c>
      <c r="D340" s="258">
        <v>122.94509782892074</v>
      </c>
      <c r="E340" s="257">
        <f t="shared" si="23"/>
        <v>122.94509782892074</v>
      </c>
      <c r="F340" s="263"/>
      <c r="G340" s="190" t="str">
        <f t="shared" si="24"/>
        <v/>
      </c>
      <c r="H340" s="259" t="str">
        <f t="shared" si="25"/>
        <v/>
      </c>
      <c r="I340" s="260"/>
    </row>
    <row r="341" spans="1:9">
      <c r="A341" s="255">
        <f t="shared" si="22"/>
        <v>339</v>
      </c>
      <c r="B341" s="256">
        <v>45113</v>
      </c>
      <c r="C341" s="257">
        <v>131.99346599999998</v>
      </c>
      <c r="D341" s="258">
        <v>122.94509782892074</v>
      </c>
      <c r="E341" s="257">
        <f t="shared" si="23"/>
        <v>122.94509782892074</v>
      </c>
      <c r="F341" s="263"/>
      <c r="G341" s="190" t="str">
        <f t="shared" si="24"/>
        <v/>
      </c>
      <c r="H341" s="259" t="str">
        <f t="shared" si="25"/>
        <v/>
      </c>
      <c r="I341" s="260"/>
    </row>
    <row r="342" spans="1:9">
      <c r="A342" s="255">
        <f t="shared" si="22"/>
        <v>340</v>
      </c>
      <c r="B342" s="256">
        <v>45114</v>
      </c>
      <c r="C342" s="257">
        <v>145.07520099999999</v>
      </c>
      <c r="D342" s="258">
        <v>122.94509782892074</v>
      </c>
      <c r="E342" s="257">
        <f t="shared" si="23"/>
        <v>122.94509782892074</v>
      </c>
      <c r="F342" s="263"/>
      <c r="G342" s="190" t="str">
        <f t="shared" si="24"/>
        <v/>
      </c>
      <c r="H342" s="259" t="str">
        <f t="shared" si="25"/>
        <v/>
      </c>
      <c r="I342" s="260"/>
    </row>
    <row r="343" spans="1:9">
      <c r="A343" s="255">
        <f t="shared" si="22"/>
        <v>341</v>
      </c>
      <c r="B343" s="256">
        <v>45115</v>
      </c>
      <c r="C343" s="257">
        <v>156.293218</v>
      </c>
      <c r="D343" s="258">
        <v>122.94509782892074</v>
      </c>
      <c r="E343" s="257">
        <f t="shared" si="23"/>
        <v>122.94509782892074</v>
      </c>
      <c r="F343" s="263"/>
      <c r="G343" s="190" t="str">
        <f t="shared" si="24"/>
        <v/>
      </c>
      <c r="H343" s="259" t="str">
        <f t="shared" si="25"/>
        <v/>
      </c>
      <c r="I343" s="260"/>
    </row>
    <row r="344" spans="1:9">
      <c r="A344" s="255">
        <f t="shared" si="22"/>
        <v>342</v>
      </c>
      <c r="B344" s="256">
        <v>45116</v>
      </c>
      <c r="C344" s="257">
        <v>155.38544700000003</v>
      </c>
      <c r="D344" s="258">
        <v>122.94509782892074</v>
      </c>
      <c r="E344" s="257">
        <f t="shared" si="23"/>
        <v>122.94509782892074</v>
      </c>
      <c r="F344" s="263"/>
      <c r="G344" s="190" t="str">
        <f t="shared" si="24"/>
        <v/>
      </c>
      <c r="H344" s="259" t="str">
        <f t="shared" si="25"/>
        <v/>
      </c>
      <c r="I344" s="260"/>
    </row>
    <row r="345" spans="1:9">
      <c r="A345" s="255">
        <f t="shared" si="22"/>
        <v>343</v>
      </c>
      <c r="B345" s="256">
        <v>45117</v>
      </c>
      <c r="C345" s="257">
        <v>147.67274699999999</v>
      </c>
      <c r="D345" s="258">
        <v>122.94509782892074</v>
      </c>
      <c r="E345" s="257">
        <f t="shared" si="23"/>
        <v>122.94509782892074</v>
      </c>
      <c r="F345" s="263"/>
      <c r="G345" s="190" t="str">
        <f t="shared" si="24"/>
        <v/>
      </c>
      <c r="H345" s="259" t="str">
        <f t="shared" si="25"/>
        <v/>
      </c>
      <c r="I345" s="260"/>
    </row>
    <row r="346" spans="1:9">
      <c r="A346" s="255">
        <f t="shared" si="22"/>
        <v>344</v>
      </c>
      <c r="B346" s="256">
        <v>45118</v>
      </c>
      <c r="C346" s="257">
        <v>147.98532900000001</v>
      </c>
      <c r="D346" s="258">
        <v>122.94509782892074</v>
      </c>
      <c r="E346" s="257">
        <f t="shared" si="23"/>
        <v>122.94509782892074</v>
      </c>
      <c r="F346" s="263"/>
      <c r="G346" s="190" t="str">
        <f t="shared" si="24"/>
        <v/>
      </c>
      <c r="H346" s="259" t="str">
        <f t="shared" si="25"/>
        <v/>
      </c>
      <c r="I346" s="260"/>
    </row>
    <row r="347" spans="1:9">
      <c r="A347" s="255">
        <f t="shared" si="22"/>
        <v>345</v>
      </c>
      <c r="B347" s="256">
        <v>45119</v>
      </c>
      <c r="C347" s="257">
        <v>143.33209099999999</v>
      </c>
      <c r="D347" s="258">
        <v>122.94509782892074</v>
      </c>
      <c r="E347" s="257">
        <f t="shared" si="23"/>
        <v>122.94509782892074</v>
      </c>
      <c r="F347" s="263"/>
      <c r="G347" s="190" t="str">
        <f t="shared" si="24"/>
        <v/>
      </c>
      <c r="H347" s="259" t="str">
        <f t="shared" si="25"/>
        <v/>
      </c>
      <c r="I347" s="260"/>
    </row>
    <row r="348" spans="1:9">
      <c r="A348" s="255">
        <f t="shared" si="22"/>
        <v>346</v>
      </c>
      <c r="B348" s="256">
        <v>45120</v>
      </c>
      <c r="C348" s="257">
        <v>161.72886200000002</v>
      </c>
      <c r="D348" s="258">
        <v>122.94509782892074</v>
      </c>
      <c r="E348" s="257">
        <f t="shared" si="23"/>
        <v>122.94509782892074</v>
      </c>
      <c r="F348" s="263"/>
      <c r="G348" s="190" t="str">
        <f t="shared" si="24"/>
        <v/>
      </c>
      <c r="H348" s="259" t="str">
        <f t="shared" si="25"/>
        <v/>
      </c>
      <c r="I348" s="260"/>
    </row>
    <row r="349" spans="1:9">
      <c r="A349" s="255">
        <f t="shared" si="22"/>
        <v>347</v>
      </c>
      <c r="B349" s="256">
        <v>45121</v>
      </c>
      <c r="C349" s="257">
        <v>159.71809200000001</v>
      </c>
      <c r="D349" s="258">
        <v>122.94509782892074</v>
      </c>
      <c r="E349" s="257">
        <f t="shared" si="23"/>
        <v>122.94509782892074</v>
      </c>
      <c r="F349" s="263"/>
      <c r="G349" s="190" t="str">
        <f t="shared" si="24"/>
        <v/>
      </c>
      <c r="H349" s="259" t="str">
        <f t="shared" si="25"/>
        <v/>
      </c>
      <c r="I349" s="260"/>
    </row>
    <row r="350" spans="1:9">
      <c r="A350" s="255">
        <f t="shared" si="22"/>
        <v>348</v>
      </c>
      <c r="B350" s="256">
        <v>45122</v>
      </c>
      <c r="C350" s="257">
        <v>151.679193</v>
      </c>
      <c r="D350" s="258">
        <v>122.94509782892074</v>
      </c>
      <c r="E350" s="257">
        <f t="shared" si="23"/>
        <v>122.94509782892074</v>
      </c>
      <c r="F350" s="263"/>
      <c r="G350" s="190" t="str">
        <f t="shared" si="24"/>
        <v>J</v>
      </c>
      <c r="H350" s="259" t="str">
        <f t="shared" si="25"/>
        <v>122,9</v>
      </c>
      <c r="I350" s="260"/>
    </row>
    <row r="351" spans="1:9">
      <c r="A351" s="255">
        <f t="shared" si="22"/>
        <v>349</v>
      </c>
      <c r="B351" s="256">
        <v>45123</v>
      </c>
      <c r="C351" s="257">
        <v>145.24675600000003</v>
      </c>
      <c r="D351" s="258">
        <v>122.94509782892074</v>
      </c>
      <c r="E351" s="257">
        <f t="shared" si="23"/>
        <v>122.94509782892074</v>
      </c>
      <c r="F351" s="263"/>
      <c r="G351" s="190" t="str">
        <f t="shared" si="24"/>
        <v/>
      </c>
      <c r="H351" s="259" t="str">
        <f t="shared" si="25"/>
        <v/>
      </c>
      <c r="I351" s="260"/>
    </row>
    <row r="352" spans="1:9">
      <c r="A352" s="255">
        <f t="shared" si="22"/>
        <v>350</v>
      </c>
      <c r="B352" s="256">
        <v>45124</v>
      </c>
      <c r="C352" s="257">
        <v>137.755685</v>
      </c>
      <c r="D352" s="258">
        <v>122.94509782892074</v>
      </c>
      <c r="E352" s="257">
        <f t="shared" si="23"/>
        <v>122.94509782892074</v>
      </c>
      <c r="F352" s="263"/>
      <c r="G352" s="190" t="str">
        <f t="shared" si="24"/>
        <v/>
      </c>
      <c r="H352" s="259" t="str">
        <f t="shared" si="25"/>
        <v/>
      </c>
      <c r="I352" s="260"/>
    </row>
    <row r="353" spans="1:9">
      <c r="A353" s="255">
        <f t="shared" si="22"/>
        <v>351</v>
      </c>
      <c r="B353" s="256">
        <v>45125</v>
      </c>
      <c r="C353" s="257">
        <v>132.00930000000002</v>
      </c>
      <c r="D353" s="258">
        <v>122.94509782892074</v>
      </c>
      <c r="E353" s="257">
        <f t="shared" si="23"/>
        <v>122.94509782892074</v>
      </c>
      <c r="F353" s="263"/>
      <c r="G353" s="190" t="str">
        <f t="shared" si="24"/>
        <v/>
      </c>
      <c r="H353" s="259" t="str">
        <f t="shared" si="25"/>
        <v/>
      </c>
      <c r="I353" s="260"/>
    </row>
    <row r="354" spans="1:9">
      <c r="A354" s="255">
        <f t="shared" si="22"/>
        <v>352</v>
      </c>
      <c r="B354" s="256">
        <v>45126</v>
      </c>
      <c r="C354" s="257">
        <v>141.70179999999999</v>
      </c>
      <c r="D354" s="258">
        <v>122.94509782892074</v>
      </c>
      <c r="E354" s="257">
        <f t="shared" si="23"/>
        <v>122.94509782892074</v>
      </c>
      <c r="F354" s="263"/>
      <c r="G354" s="190" t="str">
        <f t="shared" si="24"/>
        <v/>
      </c>
      <c r="H354" s="259" t="str">
        <f t="shared" si="25"/>
        <v/>
      </c>
      <c r="I354" s="260"/>
    </row>
    <row r="355" spans="1:9">
      <c r="A355" s="255">
        <f t="shared" si="22"/>
        <v>353</v>
      </c>
      <c r="B355" s="256">
        <v>45127</v>
      </c>
      <c r="C355" s="257">
        <v>147.79917499999999</v>
      </c>
      <c r="D355" s="258">
        <v>122.94509782892074</v>
      </c>
      <c r="E355" s="257">
        <f t="shared" si="23"/>
        <v>122.94509782892074</v>
      </c>
      <c r="F355" s="263"/>
      <c r="G355" s="190" t="str">
        <f t="shared" si="24"/>
        <v/>
      </c>
      <c r="H355" s="259" t="str">
        <f t="shared" si="25"/>
        <v/>
      </c>
      <c r="I355" s="260"/>
    </row>
    <row r="356" spans="1:9">
      <c r="A356" s="255">
        <f t="shared" si="22"/>
        <v>354</v>
      </c>
      <c r="B356" s="256">
        <v>45128</v>
      </c>
      <c r="C356" s="257">
        <v>151.74043799999998</v>
      </c>
      <c r="D356" s="258">
        <v>122.94509782892074</v>
      </c>
      <c r="E356" s="257">
        <f t="shared" si="23"/>
        <v>122.94509782892074</v>
      </c>
      <c r="F356" s="263"/>
      <c r="G356" s="190" t="str">
        <f t="shared" si="24"/>
        <v/>
      </c>
      <c r="H356" s="259" t="str">
        <f t="shared" si="25"/>
        <v/>
      </c>
      <c r="I356" s="260"/>
    </row>
    <row r="357" spans="1:9">
      <c r="A357" s="255">
        <f t="shared" si="22"/>
        <v>355</v>
      </c>
      <c r="B357" s="256">
        <v>45129</v>
      </c>
      <c r="C357" s="257">
        <v>149.01111499999999</v>
      </c>
      <c r="D357" s="258">
        <v>122.94509782892074</v>
      </c>
      <c r="E357" s="257">
        <f t="shared" si="23"/>
        <v>122.94509782892074</v>
      </c>
      <c r="F357" s="263"/>
      <c r="G357" s="190" t="str">
        <f t="shared" si="24"/>
        <v/>
      </c>
      <c r="H357" s="259" t="str">
        <f t="shared" si="25"/>
        <v/>
      </c>
      <c r="I357" s="260"/>
    </row>
    <row r="358" spans="1:9">
      <c r="A358" s="255">
        <f t="shared" si="22"/>
        <v>356</v>
      </c>
      <c r="B358" s="256">
        <v>45130</v>
      </c>
      <c r="C358" s="257">
        <v>137.94901899999999</v>
      </c>
      <c r="D358" s="258">
        <v>122.94509782892074</v>
      </c>
      <c r="E358" s="257">
        <f t="shared" si="23"/>
        <v>122.94509782892074</v>
      </c>
      <c r="F358" s="263"/>
      <c r="G358" s="190" t="str">
        <f t="shared" si="24"/>
        <v/>
      </c>
      <c r="H358" s="259" t="str">
        <f t="shared" si="25"/>
        <v/>
      </c>
      <c r="I358" s="260"/>
    </row>
    <row r="359" spans="1:9">
      <c r="A359" s="255">
        <f t="shared" si="22"/>
        <v>357</v>
      </c>
      <c r="B359" s="256">
        <v>45131</v>
      </c>
      <c r="C359" s="257">
        <v>149.88659799999999</v>
      </c>
      <c r="D359" s="258">
        <v>122.94509782892074</v>
      </c>
      <c r="E359" s="257">
        <f t="shared" si="23"/>
        <v>122.94509782892074</v>
      </c>
      <c r="F359" s="263"/>
      <c r="G359" s="190" t="str">
        <f t="shared" si="24"/>
        <v/>
      </c>
      <c r="H359" s="259" t="str">
        <f t="shared" si="25"/>
        <v/>
      </c>
      <c r="I359" s="260"/>
    </row>
    <row r="360" spans="1:9">
      <c r="A360" s="255">
        <f t="shared" si="22"/>
        <v>358</v>
      </c>
      <c r="B360" s="256">
        <v>45132</v>
      </c>
      <c r="C360" s="257">
        <v>164.934786</v>
      </c>
      <c r="D360" s="258">
        <v>122.94509782892074</v>
      </c>
      <c r="E360" s="257">
        <f t="shared" si="23"/>
        <v>122.94509782892074</v>
      </c>
      <c r="F360" s="263"/>
      <c r="G360" s="190" t="str">
        <f t="shared" si="24"/>
        <v/>
      </c>
      <c r="H360" s="259" t="str">
        <f t="shared" si="25"/>
        <v/>
      </c>
      <c r="I360" s="260"/>
    </row>
    <row r="361" spans="1:9">
      <c r="A361" s="255">
        <f t="shared" si="22"/>
        <v>359</v>
      </c>
      <c r="B361" s="256">
        <v>45133</v>
      </c>
      <c r="C361" s="257">
        <v>159.10156000000001</v>
      </c>
      <c r="D361" s="258">
        <v>122.94509782892074</v>
      </c>
      <c r="E361" s="257">
        <f t="shared" si="23"/>
        <v>122.94509782892074</v>
      </c>
      <c r="F361" s="263"/>
      <c r="G361" s="190" t="str">
        <f t="shared" si="24"/>
        <v/>
      </c>
      <c r="H361" s="259" t="str">
        <f t="shared" si="25"/>
        <v/>
      </c>
      <c r="I361" s="260"/>
    </row>
    <row r="362" spans="1:9">
      <c r="A362" s="255">
        <f t="shared" si="22"/>
        <v>360</v>
      </c>
      <c r="B362" s="256">
        <v>45134</v>
      </c>
      <c r="C362" s="257">
        <v>149.52878699999999</v>
      </c>
      <c r="D362" s="258">
        <v>122.94509782892074</v>
      </c>
      <c r="E362" s="257">
        <f t="shared" si="23"/>
        <v>122.94509782892074</v>
      </c>
      <c r="F362" s="263"/>
      <c r="G362" s="190" t="str">
        <f t="shared" si="24"/>
        <v/>
      </c>
      <c r="H362" s="259" t="str">
        <f t="shared" si="25"/>
        <v/>
      </c>
      <c r="I362" s="260"/>
    </row>
    <row r="363" spans="1:9">
      <c r="A363" s="255">
        <f t="shared" si="22"/>
        <v>361</v>
      </c>
      <c r="B363" s="256">
        <v>45135</v>
      </c>
      <c r="C363" s="257">
        <v>158.58570499999999</v>
      </c>
      <c r="D363" s="258">
        <v>122.94509782892074</v>
      </c>
      <c r="E363" s="257">
        <f t="shared" si="23"/>
        <v>122.94509782892074</v>
      </c>
      <c r="F363" s="263"/>
      <c r="G363" s="190" t="str">
        <f t="shared" si="24"/>
        <v/>
      </c>
      <c r="H363" s="259" t="str">
        <f t="shared" si="25"/>
        <v/>
      </c>
      <c r="I363" s="260"/>
    </row>
    <row r="364" spans="1:9">
      <c r="A364" s="255">
        <f t="shared" si="22"/>
        <v>362</v>
      </c>
      <c r="B364" s="256">
        <v>45136</v>
      </c>
      <c r="C364" s="257">
        <v>154.42682300000001</v>
      </c>
      <c r="D364" s="258">
        <v>122.94509782892074</v>
      </c>
      <c r="E364" s="257">
        <f t="shared" si="23"/>
        <v>122.94509782892074</v>
      </c>
      <c r="F364" s="263"/>
      <c r="G364" s="190" t="str">
        <f t="shared" si="24"/>
        <v/>
      </c>
      <c r="H364" s="259" t="str">
        <f t="shared" si="25"/>
        <v/>
      </c>
      <c r="I364" s="260"/>
    </row>
    <row r="365" spans="1:9">
      <c r="A365" s="255">
        <f t="shared" si="22"/>
        <v>363</v>
      </c>
      <c r="B365" s="256">
        <v>45137</v>
      </c>
      <c r="C365" s="257">
        <v>147.75717700000001</v>
      </c>
      <c r="D365" s="258">
        <v>122.94509782892074</v>
      </c>
      <c r="E365" s="257">
        <f t="shared" si="23"/>
        <v>122.94509782892074</v>
      </c>
      <c r="F365" s="263"/>
      <c r="G365" s="190" t="str">
        <f t="shared" si="24"/>
        <v/>
      </c>
      <c r="H365" s="259" t="str">
        <f t="shared" si="25"/>
        <v/>
      </c>
      <c r="I365" s="260"/>
    </row>
    <row r="366" spans="1:9">
      <c r="A366" s="255">
        <f t="shared" si="22"/>
        <v>364</v>
      </c>
      <c r="B366" s="256">
        <v>45138</v>
      </c>
      <c r="C366" s="257">
        <v>158.57511300000002</v>
      </c>
      <c r="D366" s="258">
        <v>122.94509782892074</v>
      </c>
      <c r="E366" s="257">
        <f t="shared" si="23"/>
        <v>122.94509782892074</v>
      </c>
      <c r="F366" s="263"/>
      <c r="G366" s="190" t="str">
        <f t="shared" si="24"/>
        <v/>
      </c>
      <c r="H366" s="259" t="str">
        <f t="shared" si="25"/>
        <v/>
      </c>
      <c r="I366" s="260"/>
    </row>
    <row r="367" spans="1:9">
      <c r="A367" s="255">
        <f t="shared" si="22"/>
        <v>365</v>
      </c>
      <c r="B367" s="256">
        <v>45139</v>
      </c>
      <c r="C367" s="257">
        <v>160.18598900000001</v>
      </c>
      <c r="D367" s="258">
        <v>114.30103680472605</v>
      </c>
      <c r="E367" s="257">
        <f t="shared" si="23"/>
        <v>114.30103680472605</v>
      </c>
      <c r="F367" s="260"/>
      <c r="G367" s="190" t="str">
        <f t="shared" si="24"/>
        <v/>
      </c>
      <c r="H367" s="259" t="str">
        <f t="shared" si="25"/>
        <v/>
      </c>
      <c r="I367" s="260"/>
    </row>
    <row r="368" spans="1:9">
      <c r="A368" s="255">
        <f t="shared" si="22"/>
        <v>366</v>
      </c>
      <c r="B368" s="256">
        <v>45140</v>
      </c>
      <c r="C368" s="257">
        <v>161.395557</v>
      </c>
      <c r="D368" s="258">
        <v>114.30103680472605</v>
      </c>
      <c r="E368" s="257">
        <f t="shared" si="23"/>
        <v>114.30103680472605</v>
      </c>
      <c r="F368" s="263"/>
      <c r="G368" s="190" t="str">
        <f t="shared" si="24"/>
        <v/>
      </c>
      <c r="H368" s="259" t="str">
        <f t="shared" si="25"/>
        <v/>
      </c>
      <c r="I368" s="260"/>
    </row>
    <row r="369" spans="1:9">
      <c r="A369" s="255">
        <f t="shared" si="22"/>
        <v>367</v>
      </c>
      <c r="B369" s="256">
        <v>45141</v>
      </c>
      <c r="C369" s="257">
        <v>155.15332700000002</v>
      </c>
      <c r="D369" s="258">
        <v>114.30103680472605</v>
      </c>
      <c r="E369" s="257">
        <f t="shared" si="23"/>
        <v>114.30103680472605</v>
      </c>
      <c r="F369" s="263"/>
      <c r="G369" s="190" t="str">
        <f t="shared" si="24"/>
        <v/>
      </c>
      <c r="H369" s="259" t="str">
        <f t="shared" si="25"/>
        <v/>
      </c>
      <c r="I369" s="260"/>
    </row>
    <row r="370" spans="1:9">
      <c r="A370" s="255">
        <f t="shared" si="22"/>
        <v>368</v>
      </c>
      <c r="B370" s="256">
        <v>45142</v>
      </c>
      <c r="C370" s="257">
        <v>154.67913499999997</v>
      </c>
      <c r="D370" s="258">
        <v>114.30103680472605</v>
      </c>
      <c r="E370" s="257">
        <f t="shared" si="23"/>
        <v>114.30103680472605</v>
      </c>
      <c r="F370" s="263"/>
      <c r="G370" s="190" t="str">
        <f t="shared" si="24"/>
        <v/>
      </c>
      <c r="H370" s="259" t="str">
        <f t="shared" si="25"/>
        <v/>
      </c>
      <c r="I370" s="260"/>
    </row>
    <row r="371" spans="1:9">
      <c r="A371" s="255">
        <f t="shared" si="22"/>
        <v>369</v>
      </c>
      <c r="B371" s="256">
        <v>45143</v>
      </c>
      <c r="C371" s="257">
        <v>153.84822299999999</v>
      </c>
      <c r="D371" s="258">
        <v>114.30103680472605</v>
      </c>
      <c r="E371" s="257">
        <f t="shared" si="23"/>
        <v>114.30103680472605</v>
      </c>
      <c r="F371" s="263"/>
      <c r="G371" s="190" t="str">
        <f t="shared" si="24"/>
        <v/>
      </c>
      <c r="H371" s="259" t="str">
        <f t="shared" si="25"/>
        <v/>
      </c>
      <c r="I371" s="260"/>
    </row>
    <row r="372" spans="1:9">
      <c r="A372" s="255">
        <f t="shared" si="22"/>
        <v>370</v>
      </c>
      <c r="B372" s="256">
        <v>45144</v>
      </c>
      <c r="C372" s="257">
        <v>131.37672899999998</v>
      </c>
      <c r="D372" s="258">
        <v>114.30103680472605</v>
      </c>
      <c r="E372" s="257">
        <f t="shared" si="23"/>
        <v>114.30103680472605</v>
      </c>
      <c r="F372" s="263"/>
      <c r="G372" s="190" t="str">
        <f t="shared" si="24"/>
        <v/>
      </c>
      <c r="H372" s="259" t="str">
        <f t="shared" si="25"/>
        <v/>
      </c>
      <c r="I372" s="260"/>
    </row>
    <row r="373" spans="1:9">
      <c r="A373" s="255">
        <f t="shared" si="22"/>
        <v>371</v>
      </c>
      <c r="B373" s="256">
        <v>45145</v>
      </c>
      <c r="C373" s="257">
        <v>149.788073</v>
      </c>
      <c r="D373" s="258">
        <v>114.30103680472605</v>
      </c>
      <c r="E373" s="257">
        <f t="shared" si="23"/>
        <v>114.30103680472605</v>
      </c>
      <c r="F373" s="263"/>
      <c r="G373" s="190" t="str">
        <f t="shared" si="24"/>
        <v/>
      </c>
      <c r="H373" s="259" t="str">
        <f t="shared" si="25"/>
        <v/>
      </c>
      <c r="I373" s="260"/>
    </row>
    <row r="374" spans="1:9">
      <c r="A374" s="255">
        <f t="shared" si="22"/>
        <v>372</v>
      </c>
      <c r="B374" s="256">
        <v>45146</v>
      </c>
      <c r="C374" s="257">
        <v>139.28437500000001</v>
      </c>
      <c r="D374" s="258">
        <v>114.30103680472605</v>
      </c>
      <c r="E374" s="257">
        <f t="shared" si="23"/>
        <v>114.30103680472605</v>
      </c>
      <c r="F374" s="263"/>
      <c r="G374" s="190" t="str">
        <f t="shared" si="24"/>
        <v/>
      </c>
      <c r="H374" s="259" t="str">
        <f t="shared" si="25"/>
        <v/>
      </c>
      <c r="I374" s="260"/>
    </row>
    <row r="375" spans="1:9">
      <c r="A375" s="255">
        <f t="shared" si="22"/>
        <v>373</v>
      </c>
      <c r="B375" s="256">
        <v>45147</v>
      </c>
      <c r="C375" s="257">
        <v>119.26285799999999</v>
      </c>
      <c r="D375" s="258">
        <v>114.30103680472605</v>
      </c>
      <c r="E375" s="257">
        <f t="shared" si="23"/>
        <v>114.30103680472605</v>
      </c>
      <c r="F375" s="263"/>
      <c r="G375" s="190" t="str">
        <f t="shared" si="24"/>
        <v/>
      </c>
      <c r="H375" s="259" t="str">
        <f t="shared" si="25"/>
        <v/>
      </c>
      <c r="I375" s="260"/>
    </row>
    <row r="376" spans="1:9">
      <c r="A376" s="255">
        <f t="shared" si="22"/>
        <v>374</v>
      </c>
      <c r="B376" s="256">
        <v>45148</v>
      </c>
      <c r="C376" s="257">
        <v>148.85110800000001</v>
      </c>
      <c r="D376" s="258">
        <v>114.30103680472605</v>
      </c>
      <c r="E376" s="257">
        <f t="shared" si="23"/>
        <v>114.30103680472605</v>
      </c>
      <c r="F376" s="263"/>
      <c r="G376" s="190" t="str">
        <f t="shared" si="24"/>
        <v/>
      </c>
      <c r="H376" s="259" t="str">
        <f t="shared" si="25"/>
        <v/>
      </c>
      <c r="I376" s="260"/>
    </row>
    <row r="377" spans="1:9">
      <c r="A377" s="255">
        <f t="shared" si="22"/>
        <v>375</v>
      </c>
      <c r="B377" s="256">
        <v>45149</v>
      </c>
      <c r="C377" s="257">
        <v>156.156758</v>
      </c>
      <c r="D377" s="258">
        <v>114.30103680472605</v>
      </c>
      <c r="E377" s="257">
        <f t="shared" si="23"/>
        <v>114.30103680472605</v>
      </c>
      <c r="F377" s="263"/>
      <c r="G377" s="190" t="str">
        <f t="shared" si="24"/>
        <v/>
      </c>
      <c r="H377" s="259" t="str">
        <f t="shared" si="25"/>
        <v/>
      </c>
      <c r="I377" s="260"/>
    </row>
    <row r="378" spans="1:9">
      <c r="A378" s="255">
        <f t="shared" si="22"/>
        <v>376</v>
      </c>
      <c r="B378" s="256">
        <v>45150</v>
      </c>
      <c r="C378" s="257">
        <v>153.17335799999998</v>
      </c>
      <c r="D378" s="258">
        <v>114.30103680472605</v>
      </c>
      <c r="E378" s="257">
        <f t="shared" si="23"/>
        <v>114.30103680472605</v>
      </c>
      <c r="F378" s="263"/>
      <c r="G378" s="190" t="str">
        <f t="shared" si="24"/>
        <v/>
      </c>
      <c r="H378" s="259" t="str">
        <f t="shared" si="25"/>
        <v/>
      </c>
      <c r="I378" s="260"/>
    </row>
    <row r="379" spans="1:9">
      <c r="A379" s="255">
        <f t="shared" si="22"/>
        <v>377</v>
      </c>
      <c r="B379" s="256">
        <v>45151</v>
      </c>
      <c r="C379" s="257">
        <v>148.45438199999998</v>
      </c>
      <c r="D379" s="258">
        <v>114.30103680472605</v>
      </c>
      <c r="E379" s="257">
        <f t="shared" si="23"/>
        <v>114.30103680472605</v>
      </c>
      <c r="F379" s="263"/>
      <c r="G379" s="190" t="str">
        <f t="shared" si="24"/>
        <v/>
      </c>
      <c r="H379" s="259" t="str">
        <f t="shared" si="25"/>
        <v/>
      </c>
      <c r="I379" s="260"/>
    </row>
    <row r="380" spans="1:9">
      <c r="A380" s="255">
        <f t="shared" si="22"/>
        <v>378</v>
      </c>
      <c r="B380" s="256">
        <v>45152</v>
      </c>
      <c r="C380" s="257">
        <v>152.550826</v>
      </c>
      <c r="D380" s="258">
        <v>114.30103680472605</v>
      </c>
      <c r="E380" s="257">
        <f t="shared" si="23"/>
        <v>114.30103680472605</v>
      </c>
      <c r="F380" s="263"/>
      <c r="G380" s="190" t="str">
        <f t="shared" si="24"/>
        <v/>
      </c>
      <c r="H380" s="259" t="str">
        <f t="shared" si="25"/>
        <v/>
      </c>
      <c r="I380" s="260"/>
    </row>
    <row r="381" spans="1:9">
      <c r="A381" s="255">
        <f t="shared" si="22"/>
        <v>379</v>
      </c>
      <c r="B381" s="256">
        <v>45153</v>
      </c>
      <c r="C381" s="257">
        <v>141.85321299999998</v>
      </c>
      <c r="D381" s="258">
        <v>114.30103680472605</v>
      </c>
      <c r="E381" s="257">
        <f t="shared" si="23"/>
        <v>114.30103680472605</v>
      </c>
      <c r="F381" s="263"/>
      <c r="G381" s="190" t="str">
        <f t="shared" si="24"/>
        <v>A</v>
      </c>
      <c r="H381" s="259" t="str">
        <f t="shared" si="25"/>
        <v>114,3</v>
      </c>
      <c r="I381" s="260"/>
    </row>
    <row r="382" spans="1:9">
      <c r="A382" s="255">
        <f t="shared" si="22"/>
        <v>380</v>
      </c>
      <c r="B382" s="256">
        <v>45154</v>
      </c>
      <c r="C382" s="257">
        <v>146.73153099999999</v>
      </c>
      <c r="D382" s="258">
        <v>114.30103680472605</v>
      </c>
      <c r="E382" s="257">
        <f t="shared" si="23"/>
        <v>114.30103680472605</v>
      </c>
      <c r="F382" s="263"/>
      <c r="G382" s="190" t="str">
        <f t="shared" si="24"/>
        <v/>
      </c>
      <c r="H382" s="259" t="str">
        <f t="shared" si="25"/>
        <v/>
      </c>
      <c r="I382" s="260"/>
    </row>
    <row r="383" spans="1:9">
      <c r="A383" s="255">
        <f t="shared" si="22"/>
        <v>381</v>
      </c>
      <c r="B383" s="256">
        <v>45155</v>
      </c>
      <c r="C383" s="257">
        <v>153.893505</v>
      </c>
      <c r="D383" s="258">
        <v>114.30103680472605</v>
      </c>
      <c r="E383" s="257">
        <f t="shared" si="23"/>
        <v>114.30103680472605</v>
      </c>
      <c r="F383" s="263"/>
      <c r="G383" s="190" t="str">
        <f t="shared" si="24"/>
        <v/>
      </c>
      <c r="H383" s="259" t="str">
        <f t="shared" si="25"/>
        <v/>
      </c>
      <c r="I383" s="260"/>
    </row>
    <row r="384" spans="1:9">
      <c r="A384" s="255">
        <f t="shared" si="22"/>
        <v>382</v>
      </c>
      <c r="B384" s="256">
        <v>45156</v>
      </c>
      <c r="C384" s="257">
        <v>138.218571</v>
      </c>
      <c r="D384" s="258">
        <v>114.30103680472605</v>
      </c>
      <c r="E384" s="257">
        <f t="shared" si="23"/>
        <v>114.30103680472605</v>
      </c>
      <c r="F384" s="263"/>
      <c r="G384" s="190" t="str">
        <f t="shared" si="24"/>
        <v/>
      </c>
      <c r="H384" s="259" t="str">
        <f t="shared" si="25"/>
        <v/>
      </c>
      <c r="I384" s="260"/>
    </row>
    <row r="385" spans="1:9">
      <c r="A385" s="255">
        <f t="shared" si="22"/>
        <v>383</v>
      </c>
      <c r="B385" s="256">
        <v>45157</v>
      </c>
      <c r="C385" s="257">
        <v>149.81274199999999</v>
      </c>
      <c r="D385" s="258">
        <v>114.30103680472605</v>
      </c>
      <c r="E385" s="257">
        <f t="shared" si="23"/>
        <v>114.30103680472605</v>
      </c>
      <c r="F385" s="263"/>
      <c r="G385" s="190" t="str">
        <f t="shared" si="24"/>
        <v/>
      </c>
      <c r="H385" s="259" t="str">
        <f t="shared" si="25"/>
        <v/>
      </c>
      <c r="I385" s="260"/>
    </row>
    <row r="386" spans="1:9">
      <c r="A386" s="255">
        <f t="shared" si="22"/>
        <v>384</v>
      </c>
      <c r="B386" s="256">
        <v>45158</v>
      </c>
      <c r="C386" s="257">
        <v>147.03006600000001</v>
      </c>
      <c r="D386" s="258">
        <v>114.30103680472605</v>
      </c>
      <c r="E386" s="257">
        <f t="shared" si="23"/>
        <v>114.30103680472605</v>
      </c>
      <c r="F386" s="263"/>
      <c r="G386" s="190" t="str">
        <f t="shared" si="24"/>
        <v/>
      </c>
      <c r="H386" s="259" t="str">
        <f t="shared" si="25"/>
        <v/>
      </c>
      <c r="I386" s="260"/>
    </row>
    <row r="387" spans="1:9">
      <c r="A387" s="255">
        <f t="shared" si="22"/>
        <v>385</v>
      </c>
      <c r="B387" s="256">
        <v>45159</v>
      </c>
      <c r="C387" s="257">
        <v>146.51018000000002</v>
      </c>
      <c r="D387" s="258">
        <v>114.30103680472605</v>
      </c>
      <c r="E387" s="257">
        <f t="shared" si="23"/>
        <v>114.30103680472605</v>
      </c>
      <c r="F387" s="263"/>
      <c r="G387" s="190" t="str">
        <f t="shared" si="24"/>
        <v/>
      </c>
      <c r="H387" s="259" t="str">
        <f t="shared" si="25"/>
        <v/>
      </c>
      <c r="I387" s="260"/>
    </row>
    <row r="388" spans="1:9">
      <c r="A388" s="255">
        <f t="shared" ref="A388:A451" si="26">+A387+1</f>
        <v>386</v>
      </c>
      <c r="B388" s="256">
        <v>45160</v>
      </c>
      <c r="C388" s="257">
        <v>144.61050900000001</v>
      </c>
      <c r="D388" s="258">
        <v>114.30103680472605</v>
      </c>
      <c r="E388" s="257">
        <f t="shared" ref="E388:E451" si="27">IF(C388&gt;D388,D388,C388)</f>
        <v>114.30103680472605</v>
      </c>
      <c r="F388" s="263"/>
      <c r="G388" s="190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9" t="str">
        <f t="shared" ref="H388:H451" si="29">IF(DAY($B388)=15,TEXT(D388,"#,0"),"")</f>
        <v/>
      </c>
      <c r="I388" s="260"/>
    </row>
    <row r="389" spans="1:9">
      <c r="A389" s="255">
        <f t="shared" si="26"/>
        <v>387</v>
      </c>
      <c r="B389" s="256">
        <v>45161</v>
      </c>
      <c r="C389" s="257">
        <v>144.18831899999998</v>
      </c>
      <c r="D389" s="258">
        <v>114.30103680472605</v>
      </c>
      <c r="E389" s="257">
        <f t="shared" si="27"/>
        <v>114.30103680472605</v>
      </c>
      <c r="F389" s="263"/>
      <c r="G389" s="190" t="str">
        <f t="shared" si="28"/>
        <v/>
      </c>
      <c r="H389" s="259" t="str">
        <f t="shared" si="29"/>
        <v/>
      </c>
      <c r="I389" s="260"/>
    </row>
    <row r="390" spans="1:9">
      <c r="A390" s="255">
        <f t="shared" si="26"/>
        <v>388</v>
      </c>
      <c r="B390" s="256">
        <v>45162</v>
      </c>
      <c r="C390" s="257">
        <v>144.08508</v>
      </c>
      <c r="D390" s="258">
        <v>114.30103680472605</v>
      </c>
      <c r="E390" s="257">
        <f t="shared" si="27"/>
        <v>114.30103680472605</v>
      </c>
      <c r="F390" s="263"/>
      <c r="G390" s="190" t="str">
        <f t="shared" si="28"/>
        <v/>
      </c>
      <c r="H390" s="259" t="str">
        <f t="shared" si="29"/>
        <v/>
      </c>
      <c r="I390" s="260"/>
    </row>
    <row r="391" spans="1:9">
      <c r="A391" s="255">
        <f t="shared" si="26"/>
        <v>389</v>
      </c>
      <c r="B391" s="256">
        <v>45163</v>
      </c>
      <c r="C391" s="257">
        <v>132.306838</v>
      </c>
      <c r="D391" s="258">
        <v>114.30103680472605</v>
      </c>
      <c r="E391" s="257">
        <f t="shared" si="27"/>
        <v>114.30103680472605</v>
      </c>
      <c r="F391" s="263"/>
      <c r="G391" s="190" t="str">
        <f t="shared" si="28"/>
        <v/>
      </c>
      <c r="H391" s="259" t="str">
        <f t="shared" si="29"/>
        <v/>
      </c>
      <c r="I391" s="260"/>
    </row>
    <row r="392" spans="1:9">
      <c r="A392" s="255">
        <f t="shared" si="26"/>
        <v>390</v>
      </c>
      <c r="B392" s="256">
        <v>45164</v>
      </c>
      <c r="C392" s="257">
        <v>85.768698999999998</v>
      </c>
      <c r="D392" s="258">
        <v>114.30103680472605</v>
      </c>
      <c r="E392" s="257">
        <f t="shared" si="27"/>
        <v>85.768698999999998</v>
      </c>
      <c r="F392" s="263"/>
      <c r="G392" s="190" t="str">
        <f t="shared" si="28"/>
        <v/>
      </c>
      <c r="H392" s="259" t="str">
        <f t="shared" si="29"/>
        <v/>
      </c>
      <c r="I392" s="260"/>
    </row>
    <row r="393" spans="1:9">
      <c r="A393" s="255">
        <f t="shared" si="26"/>
        <v>391</v>
      </c>
      <c r="B393" s="256">
        <v>45165</v>
      </c>
      <c r="C393" s="257">
        <v>111.48669</v>
      </c>
      <c r="D393" s="258">
        <v>114.30103680472605</v>
      </c>
      <c r="E393" s="257">
        <f t="shared" si="27"/>
        <v>111.48669</v>
      </c>
      <c r="F393" s="263"/>
      <c r="G393" s="190" t="str">
        <f t="shared" si="28"/>
        <v/>
      </c>
      <c r="H393" s="259" t="str">
        <f t="shared" si="29"/>
        <v/>
      </c>
      <c r="I393" s="260"/>
    </row>
    <row r="394" spans="1:9">
      <c r="A394" s="255">
        <f t="shared" si="26"/>
        <v>392</v>
      </c>
      <c r="B394" s="256">
        <v>45166</v>
      </c>
      <c r="C394" s="257">
        <v>141.814288</v>
      </c>
      <c r="D394" s="258">
        <v>114.30103680472605</v>
      </c>
      <c r="E394" s="257">
        <f t="shared" si="27"/>
        <v>114.30103680472605</v>
      </c>
      <c r="F394" s="263"/>
      <c r="G394" s="190" t="str">
        <f t="shared" si="28"/>
        <v/>
      </c>
      <c r="H394" s="259" t="str">
        <f t="shared" si="29"/>
        <v/>
      </c>
      <c r="I394" s="260"/>
    </row>
    <row r="395" spans="1:9">
      <c r="A395" s="255">
        <f t="shared" si="26"/>
        <v>393</v>
      </c>
      <c r="B395" s="256">
        <v>45167</v>
      </c>
      <c r="C395" s="257">
        <v>140.25467</v>
      </c>
      <c r="D395" s="258">
        <v>114.30103680472605</v>
      </c>
      <c r="E395" s="257">
        <f t="shared" si="27"/>
        <v>114.30103680472605</v>
      </c>
      <c r="F395" s="263"/>
      <c r="G395" s="190" t="str">
        <f t="shared" si="28"/>
        <v/>
      </c>
      <c r="H395" s="259" t="str">
        <f t="shared" si="29"/>
        <v/>
      </c>
      <c r="I395" s="260"/>
    </row>
    <row r="396" spans="1:9">
      <c r="A396" s="255">
        <f t="shared" si="26"/>
        <v>394</v>
      </c>
      <c r="B396" s="256">
        <v>45168</v>
      </c>
      <c r="C396" s="257">
        <v>135.95346300000003</v>
      </c>
      <c r="D396" s="258">
        <v>114.30103680472605</v>
      </c>
      <c r="E396" s="257">
        <f t="shared" si="27"/>
        <v>114.30103680472605</v>
      </c>
      <c r="F396" s="263"/>
      <c r="G396" s="190" t="str">
        <f t="shared" si="28"/>
        <v/>
      </c>
      <c r="H396" s="259" t="str">
        <f t="shared" si="29"/>
        <v/>
      </c>
      <c r="I396" s="260"/>
    </row>
    <row r="397" spans="1:9">
      <c r="A397" s="255">
        <f t="shared" si="26"/>
        <v>395</v>
      </c>
      <c r="B397" s="256">
        <v>45169</v>
      </c>
      <c r="C397" s="257">
        <v>146.59604799999997</v>
      </c>
      <c r="D397" s="258">
        <v>114.30103680472605</v>
      </c>
      <c r="E397" s="257">
        <f t="shared" si="27"/>
        <v>114.30103680472605</v>
      </c>
      <c r="F397" s="263"/>
      <c r="G397" s="190" t="str">
        <f t="shared" si="28"/>
        <v/>
      </c>
      <c r="H397" s="259" t="str">
        <f t="shared" si="29"/>
        <v/>
      </c>
      <c r="I397" s="260"/>
    </row>
    <row r="398" spans="1:9">
      <c r="A398" s="255">
        <f t="shared" si="26"/>
        <v>396</v>
      </c>
      <c r="B398" s="256">
        <v>45170</v>
      </c>
      <c r="C398" s="257">
        <v>130.69834699999998</v>
      </c>
      <c r="D398" s="258">
        <v>98.235099808917553</v>
      </c>
      <c r="E398" s="257">
        <f t="shared" si="27"/>
        <v>98.235099808917553</v>
      </c>
      <c r="F398" s="260"/>
      <c r="G398" s="190" t="str">
        <f t="shared" si="28"/>
        <v/>
      </c>
      <c r="H398" s="259" t="str">
        <f t="shared" si="29"/>
        <v/>
      </c>
      <c r="I398" s="260"/>
    </row>
    <row r="399" spans="1:9">
      <c r="A399" s="255">
        <f t="shared" si="26"/>
        <v>397</v>
      </c>
      <c r="B399" s="256">
        <v>45171</v>
      </c>
      <c r="C399" s="257">
        <v>69.232088999999988</v>
      </c>
      <c r="D399" s="258">
        <v>98.235099808917553</v>
      </c>
      <c r="E399" s="257">
        <f t="shared" si="27"/>
        <v>69.232088999999988</v>
      </c>
      <c r="F399" s="263"/>
      <c r="G399" s="190" t="str">
        <f t="shared" si="28"/>
        <v/>
      </c>
      <c r="H399" s="259" t="str">
        <f t="shared" si="29"/>
        <v/>
      </c>
      <c r="I399" s="260"/>
    </row>
    <row r="400" spans="1:9">
      <c r="A400" s="255">
        <f t="shared" si="26"/>
        <v>398</v>
      </c>
      <c r="B400" s="256">
        <v>45172</v>
      </c>
      <c r="C400" s="257">
        <v>38.894613</v>
      </c>
      <c r="D400" s="258">
        <v>98.235099808917553</v>
      </c>
      <c r="E400" s="257">
        <f t="shared" si="27"/>
        <v>38.894613</v>
      </c>
      <c r="F400" s="263"/>
      <c r="G400" s="190" t="str">
        <f t="shared" si="28"/>
        <v/>
      </c>
      <c r="H400" s="259" t="str">
        <f t="shared" si="29"/>
        <v/>
      </c>
      <c r="I400" s="260"/>
    </row>
    <row r="401" spans="1:9">
      <c r="A401" s="255">
        <f t="shared" si="26"/>
        <v>399</v>
      </c>
      <c r="B401" s="256">
        <v>45173</v>
      </c>
      <c r="C401" s="257">
        <v>104.48944299999999</v>
      </c>
      <c r="D401" s="258">
        <v>98.235099808917553</v>
      </c>
      <c r="E401" s="257">
        <f t="shared" si="27"/>
        <v>98.235099808917553</v>
      </c>
      <c r="F401" s="263"/>
      <c r="G401" s="190" t="str">
        <f t="shared" si="28"/>
        <v/>
      </c>
      <c r="H401" s="259" t="str">
        <f t="shared" si="29"/>
        <v/>
      </c>
      <c r="I401" s="260"/>
    </row>
    <row r="402" spans="1:9">
      <c r="A402" s="255">
        <f t="shared" si="26"/>
        <v>400</v>
      </c>
      <c r="B402" s="256">
        <v>45174</v>
      </c>
      <c r="C402" s="257">
        <v>119.78488499999999</v>
      </c>
      <c r="D402" s="258">
        <v>98.235099808917553</v>
      </c>
      <c r="E402" s="257">
        <f t="shared" si="27"/>
        <v>98.235099808917553</v>
      </c>
      <c r="F402" s="263"/>
      <c r="G402" s="190" t="str">
        <f t="shared" si="28"/>
        <v/>
      </c>
      <c r="H402" s="259" t="str">
        <f t="shared" si="29"/>
        <v/>
      </c>
      <c r="I402" s="260"/>
    </row>
    <row r="403" spans="1:9">
      <c r="A403" s="255">
        <f t="shared" si="26"/>
        <v>401</v>
      </c>
      <c r="B403" s="256">
        <v>45175</v>
      </c>
      <c r="C403" s="257">
        <v>121.49658500000001</v>
      </c>
      <c r="D403" s="258">
        <v>98.235099808917553</v>
      </c>
      <c r="E403" s="257">
        <f t="shared" si="27"/>
        <v>98.235099808917553</v>
      </c>
      <c r="F403" s="263"/>
      <c r="G403" s="190" t="str">
        <f t="shared" si="28"/>
        <v/>
      </c>
      <c r="H403" s="259" t="str">
        <f t="shared" si="29"/>
        <v/>
      </c>
      <c r="I403" s="260"/>
    </row>
    <row r="404" spans="1:9">
      <c r="A404" s="255">
        <f t="shared" si="26"/>
        <v>402</v>
      </c>
      <c r="B404" s="256">
        <v>45176</v>
      </c>
      <c r="C404" s="257">
        <v>105.404466</v>
      </c>
      <c r="D404" s="258">
        <v>98.235099808917553</v>
      </c>
      <c r="E404" s="257">
        <f t="shared" si="27"/>
        <v>98.235099808917553</v>
      </c>
      <c r="F404" s="263"/>
      <c r="G404" s="190" t="str">
        <f t="shared" si="28"/>
        <v/>
      </c>
      <c r="H404" s="259" t="str">
        <f t="shared" si="29"/>
        <v/>
      </c>
      <c r="I404" s="260"/>
    </row>
    <row r="405" spans="1:9">
      <c r="A405" s="255">
        <f t="shared" si="26"/>
        <v>403</v>
      </c>
      <c r="B405" s="256">
        <v>45177</v>
      </c>
      <c r="C405" s="257">
        <v>124.320341</v>
      </c>
      <c r="D405" s="258">
        <v>98.235099808917553</v>
      </c>
      <c r="E405" s="257">
        <f t="shared" si="27"/>
        <v>98.235099808917553</v>
      </c>
      <c r="F405" s="263"/>
      <c r="G405" s="190" t="str">
        <f t="shared" si="28"/>
        <v/>
      </c>
      <c r="H405" s="259" t="str">
        <f t="shared" si="29"/>
        <v/>
      </c>
      <c r="I405" s="260"/>
    </row>
    <row r="406" spans="1:9">
      <c r="A406" s="255">
        <f t="shared" si="26"/>
        <v>404</v>
      </c>
      <c r="B406" s="256">
        <v>45178</v>
      </c>
      <c r="C406" s="257">
        <v>107.48754</v>
      </c>
      <c r="D406" s="258">
        <v>98.235099808917553</v>
      </c>
      <c r="E406" s="257">
        <f t="shared" si="27"/>
        <v>98.235099808917553</v>
      </c>
      <c r="F406" s="263"/>
      <c r="G406" s="190" t="str">
        <f t="shared" si="28"/>
        <v/>
      </c>
      <c r="H406" s="259" t="str">
        <f t="shared" si="29"/>
        <v/>
      </c>
      <c r="I406" s="260"/>
    </row>
    <row r="407" spans="1:9">
      <c r="A407" s="255">
        <f t="shared" si="26"/>
        <v>405</v>
      </c>
      <c r="B407" s="256">
        <v>45179</v>
      </c>
      <c r="C407" s="257">
        <v>122.65694599999999</v>
      </c>
      <c r="D407" s="258">
        <v>98.235099808917553</v>
      </c>
      <c r="E407" s="257">
        <f t="shared" si="27"/>
        <v>98.235099808917553</v>
      </c>
      <c r="F407" s="263"/>
      <c r="G407" s="190" t="str">
        <f t="shared" si="28"/>
        <v/>
      </c>
      <c r="H407" s="259" t="str">
        <f t="shared" si="29"/>
        <v/>
      </c>
      <c r="I407" s="260"/>
    </row>
    <row r="408" spans="1:9">
      <c r="A408" s="255">
        <f t="shared" si="26"/>
        <v>406</v>
      </c>
      <c r="B408" s="256">
        <v>45180</v>
      </c>
      <c r="C408" s="257">
        <v>116.416759</v>
      </c>
      <c r="D408" s="258">
        <v>98.235099808917553</v>
      </c>
      <c r="E408" s="257">
        <f t="shared" si="27"/>
        <v>98.235099808917553</v>
      </c>
      <c r="F408" s="263"/>
      <c r="G408" s="190" t="str">
        <f t="shared" si="28"/>
        <v/>
      </c>
      <c r="H408" s="259" t="str">
        <f t="shared" si="29"/>
        <v/>
      </c>
      <c r="I408" s="260"/>
    </row>
    <row r="409" spans="1:9">
      <c r="A409" s="255">
        <f t="shared" si="26"/>
        <v>407</v>
      </c>
      <c r="B409" s="256">
        <v>45181</v>
      </c>
      <c r="C409" s="257">
        <v>115.967995</v>
      </c>
      <c r="D409" s="258">
        <v>98.235099808917553</v>
      </c>
      <c r="E409" s="257">
        <f t="shared" si="27"/>
        <v>98.235099808917553</v>
      </c>
      <c r="F409" s="263"/>
      <c r="G409" s="190" t="str">
        <f t="shared" si="28"/>
        <v/>
      </c>
      <c r="H409" s="259" t="str">
        <f t="shared" si="29"/>
        <v/>
      </c>
      <c r="I409" s="260"/>
    </row>
    <row r="410" spans="1:9">
      <c r="A410" s="255">
        <f t="shared" si="26"/>
        <v>408</v>
      </c>
      <c r="B410" s="256">
        <v>45182</v>
      </c>
      <c r="C410" s="257">
        <v>125.412786</v>
      </c>
      <c r="D410" s="258">
        <v>98.235099808917553</v>
      </c>
      <c r="E410" s="257">
        <f t="shared" si="27"/>
        <v>98.235099808917553</v>
      </c>
      <c r="F410" s="263"/>
      <c r="G410" s="190" t="str">
        <f t="shared" si="28"/>
        <v/>
      </c>
      <c r="H410" s="259" t="str">
        <f t="shared" si="29"/>
        <v/>
      </c>
      <c r="I410" s="260"/>
    </row>
    <row r="411" spans="1:9">
      <c r="A411" s="255">
        <f t="shared" si="26"/>
        <v>409</v>
      </c>
      <c r="B411" s="256">
        <v>45183</v>
      </c>
      <c r="C411" s="257">
        <v>113.209748</v>
      </c>
      <c r="D411" s="258">
        <v>98.235099808917553</v>
      </c>
      <c r="E411" s="257">
        <f t="shared" si="27"/>
        <v>98.235099808917553</v>
      </c>
      <c r="F411" s="263"/>
      <c r="G411" s="190" t="str">
        <f t="shared" si="28"/>
        <v/>
      </c>
      <c r="H411" s="259" t="str">
        <f t="shared" si="29"/>
        <v/>
      </c>
      <c r="I411" s="260"/>
    </row>
    <row r="412" spans="1:9">
      <c r="A412" s="255">
        <f t="shared" si="26"/>
        <v>410</v>
      </c>
      <c r="B412" s="256">
        <v>45184</v>
      </c>
      <c r="C412" s="257">
        <v>82.308445999999989</v>
      </c>
      <c r="D412" s="258">
        <v>98.235099808917553</v>
      </c>
      <c r="E412" s="257">
        <f t="shared" si="27"/>
        <v>82.308445999999989</v>
      </c>
      <c r="F412" s="263"/>
      <c r="G412" s="190" t="str">
        <f t="shared" si="28"/>
        <v>S</v>
      </c>
      <c r="H412" s="259" t="str">
        <f t="shared" si="29"/>
        <v>98,2</v>
      </c>
      <c r="I412" s="260"/>
    </row>
    <row r="413" spans="1:9">
      <c r="A413" s="255">
        <f t="shared" si="26"/>
        <v>411</v>
      </c>
      <c r="B413" s="256">
        <v>45185</v>
      </c>
      <c r="C413" s="257">
        <v>71.22113499999999</v>
      </c>
      <c r="D413" s="258">
        <v>98.235099808917553</v>
      </c>
      <c r="E413" s="257">
        <f t="shared" si="27"/>
        <v>71.22113499999999</v>
      </c>
      <c r="F413" s="263"/>
      <c r="G413" s="190" t="str">
        <f t="shared" si="28"/>
        <v/>
      </c>
      <c r="H413" s="259" t="str">
        <f t="shared" si="29"/>
        <v/>
      </c>
      <c r="I413" s="260"/>
    </row>
    <row r="414" spans="1:9">
      <c r="A414" s="255">
        <f t="shared" si="26"/>
        <v>412</v>
      </c>
      <c r="B414" s="256">
        <v>45186</v>
      </c>
      <c r="C414" s="257">
        <v>80.750882000000004</v>
      </c>
      <c r="D414" s="258">
        <v>98.235099808917553</v>
      </c>
      <c r="E414" s="257">
        <f t="shared" si="27"/>
        <v>80.750882000000004</v>
      </c>
      <c r="F414" s="263"/>
      <c r="G414" s="190" t="str">
        <f t="shared" si="28"/>
        <v/>
      </c>
      <c r="H414" s="259" t="str">
        <f t="shared" si="29"/>
        <v/>
      </c>
      <c r="I414" s="260"/>
    </row>
    <row r="415" spans="1:9">
      <c r="A415" s="255">
        <f t="shared" si="26"/>
        <v>413</v>
      </c>
      <c r="B415" s="256">
        <v>45187</v>
      </c>
      <c r="C415" s="257">
        <v>95.140960000000007</v>
      </c>
      <c r="D415" s="258">
        <v>98.235099808917553</v>
      </c>
      <c r="E415" s="257">
        <f t="shared" si="27"/>
        <v>95.140960000000007</v>
      </c>
      <c r="F415" s="263"/>
      <c r="G415" s="190" t="str">
        <f t="shared" si="28"/>
        <v/>
      </c>
      <c r="H415" s="259" t="str">
        <f t="shared" si="29"/>
        <v/>
      </c>
      <c r="I415" s="260"/>
    </row>
    <row r="416" spans="1:9">
      <c r="A416" s="255">
        <f t="shared" si="26"/>
        <v>414</v>
      </c>
      <c r="B416" s="256">
        <v>45188</v>
      </c>
      <c r="C416" s="257">
        <v>113.65260400000001</v>
      </c>
      <c r="D416" s="258">
        <v>98.235099808917553</v>
      </c>
      <c r="E416" s="257">
        <f t="shared" si="27"/>
        <v>98.235099808917553</v>
      </c>
      <c r="F416" s="263"/>
      <c r="G416" s="190" t="str">
        <f t="shared" si="28"/>
        <v/>
      </c>
      <c r="H416" s="259" t="str">
        <f t="shared" si="29"/>
        <v/>
      </c>
      <c r="I416" s="260"/>
    </row>
    <row r="417" spans="1:9">
      <c r="A417" s="255">
        <f t="shared" si="26"/>
        <v>415</v>
      </c>
      <c r="B417" s="256">
        <v>45189</v>
      </c>
      <c r="C417" s="257">
        <v>134.564348</v>
      </c>
      <c r="D417" s="258">
        <v>98.235099808917553</v>
      </c>
      <c r="E417" s="257">
        <f t="shared" si="27"/>
        <v>98.235099808917553</v>
      </c>
      <c r="F417" s="263"/>
      <c r="G417" s="190" t="str">
        <f t="shared" si="28"/>
        <v/>
      </c>
      <c r="H417" s="259" t="str">
        <f t="shared" si="29"/>
        <v/>
      </c>
      <c r="I417" s="260"/>
    </row>
    <row r="418" spans="1:9">
      <c r="A418" s="255">
        <f t="shared" si="26"/>
        <v>416</v>
      </c>
      <c r="B418" s="256">
        <v>45190</v>
      </c>
      <c r="C418" s="257">
        <v>77.507747999999992</v>
      </c>
      <c r="D418" s="258">
        <v>98.235099808917553</v>
      </c>
      <c r="E418" s="257">
        <f t="shared" si="27"/>
        <v>77.507747999999992</v>
      </c>
      <c r="F418" s="263"/>
      <c r="G418" s="190" t="str">
        <f t="shared" si="28"/>
        <v/>
      </c>
      <c r="H418" s="259" t="str">
        <f t="shared" si="29"/>
        <v/>
      </c>
      <c r="I418" s="260"/>
    </row>
    <row r="419" spans="1:9">
      <c r="A419" s="255">
        <f t="shared" si="26"/>
        <v>417</v>
      </c>
      <c r="B419" s="256">
        <v>45191</v>
      </c>
      <c r="C419" s="257">
        <v>131.66051899999999</v>
      </c>
      <c r="D419" s="258">
        <v>98.235099808917553</v>
      </c>
      <c r="E419" s="257">
        <f t="shared" si="27"/>
        <v>98.235099808917553</v>
      </c>
      <c r="F419" s="263"/>
      <c r="G419" s="190" t="str">
        <f t="shared" si="28"/>
        <v/>
      </c>
      <c r="H419" s="259" t="str">
        <f t="shared" si="29"/>
        <v/>
      </c>
      <c r="I419" s="260"/>
    </row>
    <row r="420" spans="1:9">
      <c r="A420" s="255">
        <f t="shared" si="26"/>
        <v>418</v>
      </c>
      <c r="B420" s="256">
        <v>45192</v>
      </c>
      <c r="C420" s="257">
        <v>135.80701400000001</v>
      </c>
      <c r="D420" s="258">
        <v>98.235099808917553</v>
      </c>
      <c r="E420" s="257">
        <f t="shared" si="27"/>
        <v>98.235099808917553</v>
      </c>
      <c r="F420" s="263"/>
      <c r="G420" s="190" t="str">
        <f t="shared" si="28"/>
        <v/>
      </c>
      <c r="H420" s="259" t="str">
        <f t="shared" si="29"/>
        <v/>
      </c>
      <c r="I420" s="260"/>
    </row>
    <row r="421" spans="1:9">
      <c r="A421" s="255">
        <f t="shared" si="26"/>
        <v>419</v>
      </c>
      <c r="B421" s="256">
        <v>45193</v>
      </c>
      <c r="C421" s="257">
        <v>122.19131700000001</v>
      </c>
      <c r="D421" s="258">
        <v>98.235099808917553</v>
      </c>
      <c r="E421" s="257">
        <f t="shared" si="27"/>
        <v>98.235099808917553</v>
      </c>
      <c r="F421" s="263"/>
      <c r="G421" s="190" t="str">
        <f t="shared" si="28"/>
        <v/>
      </c>
      <c r="H421" s="259" t="str">
        <f t="shared" si="29"/>
        <v/>
      </c>
      <c r="I421" s="260"/>
    </row>
    <row r="422" spans="1:9">
      <c r="A422" s="255">
        <f t="shared" si="26"/>
        <v>420</v>
      </c>
      <c r="B422" s="256">
        <v>45194</v>
      </c>
      <c r="C422" s="257">
        <v>134.42389499999999</v>
      </c>
      <c r="D422" s="258">
        <v>98.235099808917553</v>
      </c>
      <c r="E422" s="257">
        <f t="shared" si="27"/>
        <v>98.235099808917553</v>
      </c>
      <c r="F422" s="263"/>
      <c r="G422" s="190" t="str">
        <f t="shared" si="28"/>
        <v/>
      </c>
      <c r="H422" s="259" t="str">
        <f t="shared" si="29"/>
        <v/>
      </c>
      <c r="I422" s="260"/>
    </row>
    <row r="423" spans="1:9">
      <c r="A423" s="255">
        <f t="shared" si="26"/>
        <v>421</v>
      </c>
      <c r="B423" s="256">
        <v>45195</v>
      </c>
      <c r="C423" s="257">
        <v>128.35612399999999</v>
      </c>
      <c r="D423" s="258">
        <v>98.235099808917553</v>
      </c>
      <c r="E423" s="257">
        <f t="shared" si="27"/>
        <v>98.235099808917553</v>
      </c>
      <c r="F423" s="263"/>
      <c r="G423" s="190" t="str">
        <f t="shared" si="28"/>
        <v/>
      </c>
      <c r="H423" s="259" t="str">
        <f t="shared" si="29"/>
        <v/>
      </c>
      <c r="I423" s="260"/>
    </row>
    <row r="424" spans="1:9">
      <c r="A424" s="255">
        <f t="shared" si="26"/>
        <v>422</v>
      </c>
      <c r="B424" s="256">
        <v>45196</v>
      </c>
      <c r="C424" s="257">
        <v>124.05656999999999</v>
      </c>
      <c r="D424" s="258">
        <v>98.235099808917553</v>
      </c>
      <c r="E424" s="257">
        <f t="shared" si="27"/>
        <v>98.235099808917553</v>
      </c>
      <c r="F424" s="263"/>
      <c r="G424" s="190" t="str">
        <f t="shared" si="28"/>
        <v/>
      </c>
      <c r="H424" s="259" t="str">
        <f t="shared" si="29"/>
        <v/>
      </c>
      <c r="I424" s="260"/>
    </row>
    <row r="425" spans="1:9">
      <c r="A425" s="255">
        <f t="shared" si="26"/>
        <v>423</v>
      </c>
      <c r="B425" s="256">
        <v>45197</v>
      </c>
      <c r="C425" s="257">
        <v>129.30368100000001</v>
      </c>
      <c r="D425" s="258">
        <v>98.235099808917553</v>
      </c>
      <c r="E425" s="257">
        <f t="shared" si="27"/>
        <v>98.235099808917553</v>
      </c>
      <c r="F425" s="263"/>
      <c r="G425" s="190" t="str">
        <f t="shared" si="28"/>
        <v/>
      </c>
      <c r="H425" s="259" t="str">
        <f t="shared" si="29"/>
        <v/>
      </c>
      <c r="I425" s="260"/>
    </row>
    <row r="426" spans="1:9">
      <c r="A426" s="255">
        <f t="shared" si="26"/>
        <v>424</v>
      </c>
      <c r="B426" s="256">
        <v>45198</v>
      </c>
      <c r="C426" s="257">
        <v>130.58006499999999</v>
      </c>
      <c r="D426" s="258">
        <v>98.235099808917553</v>
      </c>
      <c r="E426" s="257">
        <f t="shared" si="27"/>
        <v>98.235099808917553</v>
      </c>
      <c r="F426" s="263"/>
      <c r="G426" s="190" t="str">
        <f t="shared" si="28"/>
        <v/>
      </c>
      <c r="H426" s="259" t="str">
        <f t="shared" si="29"/>
        <v/>
      </c>
      <c r="I426" s="260"/>
    </row>
    <row r="427" spans="1:9">
      <c r="A427" s="255">
        <f t="shared" si="26"/>
        <v>425</v>
      </c>
      <c r="B427" s="256">
        <v>45199</v>
      </c>
      <c r="C427" s="257">
        <v>125.85898</v>
      </c>
      <c r="D427" s="258">
        <v>98.235099808917553</v>
      </c>
      <c r="E427" s="257">
        <f t="shared" si="27"/>
        <v>98.235099808917553</v>
      </c>
      <c r="F427" s="263"/>
      <c r="G427" s="190" t="str">
        <f t="shared" si="28"/>
        <v/>
      </c>
      <c r="H427" s="259" t="str">
        <f t="shared" si="29"/>
        <v/>
      </c>
      <c r="I427" s="260"/>
    </row>
    <row r="428" spans="1:9">
      <c r="A428" s="255">
        <f t="shared" si="26"/>
        <v>426</v>
      </c>
      <c r="B428" s="256">
        <v>45200</v>
      </c>
      <c r="C428" s="257">
        <v>130.82629900000001</v>
      </c>
      <c r="D428" s="258">
        <v>78.450161997666385</v>
      </c>
      <c r="E428" s="257">
        <f t="shared" si="27"/>
        <v>78.450161997666385</v>
      </c>
      <c r="F428" s="260"/>
      <c r="G428" s="190" t="str">
        <f t="shared" si="28"/>
        <v/>
      </c>
      <c r="H428" s="259" t="str">
        <f t="shared" si="29"/>
        <v/>
      </c>
      <c r="I428" s="260"/>
    </row>
    <row r="429" spans="1:9">
      <c r="A429" s="255">
        <f t="shared" si="26"/>
        <v>427</v>
      </c>
      <c r="B429" s="256">
        <v>45201</v>
      </c>
      <c r="C429" s="257">
        <v>125.59989299999999</v>
      </c>
      <c r="D429" s="258">
        <v>78.450161997666385</v>
      </c>
      <c r="E429" s="257">
        <f t="shared" si="27"/>
        <v>78.450161997666385</v>
      </c>
      <c r="F429" s="263"/>
      <c r="G429" s="190" t="str">
        <f t="shared" si="28"/>
        <v/>
      </c>
      <c r="H429" s="259" t="str">
        <f t="shared" si="29"/>
        <v/>
      </c>
      <c r="I429" s="260"/>
    </row>
    <row r="430" spans="1:9">
      <c r="A430" s="255">
        <f t="shared" si="26"/>
        <v>428</v>
      </c>
      <c r="B430" s="256">
        <v>45202</v>
      </c>
      <c r="C430" s="257">
        <v>118.61599000000001</v>
      </c>
      <c r="D430" s="258">
        <v>78.450161997666385</v>
      </c>
      <c r="E430" s="257">
        <f t="shared" si="27"/>
        <v>78.450161997666385</v>
      </c>
      <c r="F430" s="263"/>
      <c r="G430" s="190" t="str">
        <f t="shared" si="28"/>
        <v/>
      </c>
      <c r="H430" s="259" t="str">
        <f t="shared" si="29"/>
        <v/>
      </c>
      <c r="I430" s="260"/>
    </row>
    <row r="431" spans="1:9">
      <c r="A431" s="255">
        <f t="shared" si="26"/>
        <v>429</v>
      </c>
      <c r="B431" s="256">
        <v>45203</v>
      </c>
      <c r="C431" s="257">
        <v>121.32053599999999</v>
      </c>
      <c r="D431" s="258">
        <v>78.450161997666385</v>
      </c>
      <c r="E431" s="257">
        <f t="shared" si="27"/>
        <v>78.450161997666385</v>
      </c>
      <c r="F431" s="263"/>
      <c r="G431" s="190" t="str">
        <f t="shared" si="28"/>
        <v/>
      </c>
      <c r="H431" s="259" t="str">
        <f t="shared" si="29"/>
        <v/>
      </c>
      <c r="I431" s="260"/>
    </row>
    <row r="432" spans="1:9">
      <c r="A432" s="255">
        <f t="shared" si="26"/>
        <v>430</v>
      </c>
      <c r="B432" s="256">
        <v>45204</v>
      </c>
      <c r="C432" s="257">
        <v>122.71621</v>
      </c>
      <c r="D432" s="258">
        <v>78.450161997666385</v>
      </c>
      <c r="E432" s="257">
        <f t="shared" si="27"/>
        <v>78.450161997666385</v>
      </c>
      <c r="F432" s="263"/>
      <c r="G432" s="190" t="str">
        <f t="shared" si="28"/>
        <v/>
      </c>
      <c r="H432" s="259" t="str">
        <f t="shared" si="29"/>
        <v/>
      </c>
      <c r="I432" s="260"/>
    </row>
    <row r="433" spans="1:9">
      <c r="A433" s="255">
        <f t="shared" si="26"/>
        <v>431</v>
      </c>
      <c r="B433" s="256">
        <v>45205</v>
      </c>
      <c r="C433" s="257">
        <v>119.311114</v>
      </c>
      <c r="D433" s="258">
        <v>78.450161997666385</v>
      </c>
      <c r="E433" s="257">
        <f t="shared" si="27"/>
        <v>78.450161997666385</v>
      </c>
      <c r="F433" s="263"/>
      <c r="G433" s="190" t="str">
        <f t="shared" si="28"/>
        <v/>
      </c>
      <c r="H433" s="259" t="str">
        <f t="shared" si="29"/>
        <v/>
      </c>
      <c r="I433" s="260"/>
    </row>
    <row r="434" spans="1:9">
      <c r="A434" s="255">
        <f t="shared" si="26"/>
        <v>432</v>
      </c>
      <c r="B434" s="256">
        <v>45206</v>
      </c>
      <c r="C434" s="257">
        <v>116.187186</v>
      </c>
      <c r="D434" s="258">
        <v>78.450161997666385</v>
      </c>
      <c r="E434" s="257">
        <f t="shared" si="27"/>
        <v>78.450161997666385</v>
      </c>
      <c r="F434" s="263"/>
      <c r="G434" s="190" t="str">
        <f t="shared" si="28"/>
        <v/>
      </c>
      <c r="H434" s="259" t="str">
        <f t="shared" si="29"/>
        <v/>
      </c>
      <c r="I434" s="260"/>
    </row>
    <row r="435" spans="1:9">
      <c r="A435" s="255">
        <f t="shared" si="26"/>
        <v>433</v>
      </c>
      <c r="B435" s="256">
        <v>45207</v>
      </c>
      <c r="C435" s="257">
        <v>119.209163</v>
      </c>
      <c r="D435" s="258">
        <v>78.450161997666385</v>
      </c>
      <c r="E435" s="257">
        <f t="shared" si="27"/>
        <v>78.450161997666385</v>
      </c>
      <c r="F435" s="263"/>
      <c r="G435" s="190" t="str">
        <f t="shared" si="28"/>
        <v/>
      </c>
      <c r="H435" s="259" t="str">
        <f t="shared" si="29"/>
        <v/>
      </c>
      <c r="I435" s="260"/>
    </row>
    <row r="436" spans="1:9">
      <c r="A436" s="255">
        <f t="shared" si="26"/>
        <v>434</v>
      </c>
      <c r="B436" s="256">
        <v>45208</v>
      </c>
      <c r="C436" s="257">
        <v>116.09961299999999</v>
      </c>
      <c r="D436" s="258">
        <v>78.450161997666385</v>
      </c>
      <c r="E436" s="257">
        <f t="shared" si="27"/>
        <v>78.450161997666385</v>
      </c>
      <c r="F436" s="263"/>
      <c r="G436" s="190" t="str">
        <f t="shared" si="28"/>
        <v/>
      </c>
      <c r="H436" s="259" t="str">
        <f t="shared" si="29"/>
        <v/>
      </c>
      <c r="I436" s="260"/>
    </row>
    <row r="437" spans="1:9">
      <c r="A437" s="255">
        <f t="shared" si="26"/>
        <v>435</v>
      </c>
      <c r="B437" s="256">
        <v>45209</v>
      </c>
      <c r="C437" s="257">
        <v>119.62536</v>
      </c>
      <c r="D437" s="258">
        <v>78.450161997666385</v>
      </c>
      <c r="E437" s="257">
        <f t="shared" si="27"/>
        <v>78.450161997666385</v>
      </c>
      <c r="F437" s="263"/>
      <c r="G437" s="190" t="str">
        <f t="shared" si="28"/>
        <v/>
      </c>
      <c r="H437" s="259" t="str">
        <f t="shared" si="29"/>
        <v/>
      </c>
      <c r="I437" s="260"/>
    </row>
    <row r="438" spans="1:9">
      <c r="A438" s="255">
        <f t="shared" si="26"/>
        <v>436</v>
      </c>
      <c r="B438" s="256">
        <v>45210</v>
      </c>
      <c r="C438" s="257">
        <v>121.22387500000001</v>
      </c>
      <c r="D438" s="258">
        <v>78.450161997666385</v>
      </c>
      <c r="E438" s="257">
        <f t="shared" si="27"/>
        <v>78.450161997666385</v>
      </c>
      <c r="F438" s="263"/>
      <c r="G438" s="190" t="str">
        <f t="shared" si="28"/>
        <v/>
      </c>
      <c r="H438" s="259" t="str">
        <f t="shared" si="29"/>
        <v/>
      </c>
      <c r="I438" s="260"/>
    </row>
    <row r="439" spans="1:9">
      <c r="A439" s="255">
        <f t="shared" si="26"/>
        <v>437</v>
      </c>
      <c r="B439" s="256">
        <v>45211</v>
      </c>
      <c r="C439" s="257">
        <v>118.001391</v>
      </c>
      <c r="D439" s="258">
        <v>78.450161997666385</v>
      </c>
      <c r="E439" s="257">
        <f t="shared" si="27"/>
        <v>78.450161997666385</v>
      </c>
      <c r="F439" s="263"/>
      <c r="G439" s="190" t="str">
        <f t="shared" si="28"/>
        <v/>
      </c>
      <c r="H439" s="259" t="str">
        <f t="shared" si="29"/>
        <v/>
      </c>
      <c r="I439" s="260"/>
    </row>
    <row r="440" spans="1:9">
      <c r="A440" s="255">
        <f t="shared" si="26"/>
        <v>438</v>
      </c>
      <c r="B440" s="256">
        <v>45212</v>
      </c>
      <c r="C440" s="257">
        <v>86.546034000000006</v>
      </c>
      <c r="D440" s="258">
        <v>78.450161997666385</v>
      </c>
      <c r="E440" s="257">
        <f t="shared" si="27"/>
        <v>78.450161997666385</v>
      </c>
      <c r="F440" s="263"/>
      <c r="G440" s="190" t="str">
        <f t="shared" si="28"/>
        <v/>
      </c>
      <c r="H440" s="259" t="str">
        <f t="shared" si="29"/>
        <v/>
      </c>
      <c r="I440" s="260"/>
    </row>
    <row r="441" spans="1:9">
      <c r="A441" s="255">
        <f t="shared" si="26"/>
        <v>439</v>
      </c>
      <c r="B441" s="256">
        <v>45213</v>
      </c>
      <c r="C441" s="257">
        <v>69.193284000000006</v>
      </c>
      <c r="D441" s="258">
        <v>78.450161997666385</v>
      </c>
      <c r="E441" s="257">
        <f t="shared" si="27"/>
        <v>69.193284000000006</v>
      </c>
      <c r="F441" s="263"/>
      <c r="G441" s="190" t="str">
        <f t="shared" si="28"/>
        <v/>
      </c>
      <c r="H441" s="259" t="str">
        <f t="shared" si="29"/>
        <v/>
      </c>
      <c r="I441" s="260"/>
    </row>
    <row r="442" spans="1:9">
      <c r="A442" s="255">
        <f t="shared" si="26"/>
        <v>440</v>
      </c>
      <c r="B442" s="256">
        <v>45214</v>
      </c>
      <c r="C442" s="257">
        <v>77.104839999999996</v>
      </c>
      <c r="D442" s="258">
        <v>78.450161997666385</v>
      </c>
      <c r="E442" s="257">
        <f t="shared" si="27"/>
        <v>77.104839999999996</v>
      </c>
      <c r="F442" s="263"/>
      <c r="G442" s="190" t="str">
        <f t="shared" si="28"/>
        <v>O</v>
      </c>
      <c r="H442" s="259" t="str">
        <f t="shared" si="29"/>
        <v>78,5</v>
      </c>
      <c r="I442" s="260"/>
    </row>
    <row r="443" spans="1:9">
      <c r="A443" s="255">
        <f t="shared" si="26"/>
        <v>441</v>
      </c>
      <c r="B443" s="256">
        <v>45215</v>
      </c>
      <c r="C443" s="257">
        <v>61.838410000000003</v>
      </c>
      <c r="D443" s="258">
        <v>78.450161997666385</v>
      </c>
      <c r="E443" s="257">
        <f t="shared" si="27"/>
        <v>61.838410000000003</v>
      </c>
      <c r="F443" s="263"/>
      <c r="G443" s="190" t="str">
        <f t="shared" si="28"/>
        <v/>
      </c>
      <c r="H443" s="259" t="str">
        <f t="shared" si="29"/>
        <v/>
      </c>
      <c r="I443" s="260"/>
    </row>
    <row r="444" spans="1:9">
      <c r="A444" s="255">
        <f t="shared" si="26"/>
        <v>442</v>
      </c>
      <c r="B444" s="256">
        <v>45216</v>
      </c>
      <c r="C444" s="257">
        <v>63.701708999999994</v>
      </c>
      <c r="D444" s="258">
        <v>78.450161997666385</v>
      </c>
      <c r="E444" s="257">
        <f t="shared" si="27"/>
        <v>63.701708999999994</v>
      </c>
      <c r="F444" s="263"/>
      <c r="G444" s="190" t="str">
        <f t="shared" si="28"/>
        <v/>
      </c>
      <c r="H444" s="259" t="str">
        <f t="shared" si="29"/>
        <v/>
      </c>
      <c r="I444" s="260"/>
    </row>
    <row r="445" spans="1:9">
      <c r="A445" s="255">
        <f t="shared" si="26"/>
        <v>443</v>
      </c>
      <c r="B445" s="256">
        <v>45217</v>
      </c>
      <c r="C445" s="257">
        <v>68.473018999999994</v>
      </c>
      <c r="D445" s="258">
        <v>78.450161997666385</v>
      </c>
      <c r="E445" s="257">
        <f t="shared" si="27"/>
        <v>68.473018999999994</v>
      </c>
      <c r="F445" s="263"/>
      <c r="G445" s="190" t="str">
        <f t="shared" si="28"/>
        <v/>
      </c>
      <c r="H445" s="259" t="str">
        <f t="shared" si="29"/>
        <v/>
      </c>
      <c r="I445" s="260"/>
    </row>
    <row r="446" spans="1:9">
      <c r="A446" s="255">
        <f t="shared" si="26"/>
        <v>444</v>
      </c>
      <c r="B446" s="256">
        <v>45218</v>
      </c>
      <c r="C446" s="257">
        <v>22.068203</v>
      </c>
      <c r="D446" s="258">
        <v>78.450161997666385</v>
      </c>
      <c r="E446" s="257">
        <f t="shared" si="27"/>
        <v>22.068203</v>
      </c>
      <c r="F446" s="263"/>
      <c r="G446" s="190" t="str">
        <f t="shared" si="28"/>
        <v/>
      </c>
      <c r="H446" s="259" t="str">
        <f t="shared" si="29"/>
        <v/>
      </c>
      <c r="I446" s="260"/>
    </row>
    <row r="447" spans="1:9">
      <c r="A447" s="255">
        <f t="shared" si="26"/>
        <v>445</v>
      </c>
      <c r="B447" s="256">
        <v>45219</v>
      </c>
      <c r="C447" s="257">
        <v>69.895961000000014</v>
      </c>
      <c r="D447" s="258">
        <v>78.450161997666385</v>
      </c>
      <c r="E447" s="257">
        <f t="shared" si="27"/>
        <v>69.895961000000014</v>
      </c>
      <c r="F447" s="263"/>
      <c r="G447" s="190" t="str">
        <f t="shared" si="28"/>
        <v/>
      </c>
      <c r="H447" s="259" t="str">
        <f t="shared" si="29"/>
        <v/>
      </c>
      <c r="I447" s="260"/>
    </row>
    <row r="448" spans="1:9">
      <c r="A448" s="255">
        <f t="shared" si="26"/>
        <v>446</v>
      </c>
      <c r="B448" s="256">
        <v>45220</v>
      </c>
      <c r="C448" s="257">
        <v>89.816283999999996</v>
      </c>
      <c r="D448" s="258">
        <v>78.450161997666385</v>
      </c>
      <c r="E448" s="257">
        <f t="shared" si="27"/>
        <v>78.450161997666385</v>
      </c>
      <c r="F448" s="263"/>
      <c r="G448" s="190" t="str">
        <f t="shared" si="28"/>
        <v/>
      </c>
      <c r="H448" s="259" t="str">
        <f t="shared" si="29"/>
        <v/>
      </c>
      <c r="I448" s="260"/>
    </row>
    <row r="449" spans="1:9">
      <c r="A449" s="255">
        <f t="shared" si="26"/>
        <v>447</v>
      </c>
      <c r="B449" s="256">
        <v>45221</v>
      </c>
      <c r="C449" s="257">
        <v>36.549446000000003</v>
      </c>
      <c r="D449" s="258">
        <v>78.450161997666385</v>
      </c>
      <c r="E449" s="257">
        <f t="shared" si="27"/>
        <v>36.549446000000003</v>
      </c>
      <c r="F449" s="263"/>
      <c r="G449" s="190" t="str">
        <f t="shared" si="28"/>
        <v/>
      </c>
      <c r="H449" s="259" t="str">
        <f t="shared" si="29"/>
        <v/>
      </c>
      <c r="I449" s="260"/>
    </row>
    <row r="450" spans="1:9">
      <c r="A450" s="255">
        <f t="shared" si="26"/>
        <v>448</v>
      </c>
      <c r="B450" s="256">
        <v>45222</v>
      </c>
      <c r="C450" s="257">
        <v>48.331440999999998</v>
      </c>
      <c r="D450" s="258">
        <v>78.450161997666385</v>
      </c>
      <c r="E450" s="257">
        <f t="shared" si="27"/>
        <v>48.331440999999998</v>
      </c>
      <c r="F450" s="263"/>
      <c r="G450" s="190" t="str">
        <f t="shared" si="28"/>
        <v/>
      </c>
      <c r="H450" s="259" t="str">
        <f t="shared" si="29"/>
        <v/>
      </c>
      <c r="I450" s="260"/>
    </row>
    <row r="451" spans="1:9">
      <c r="A451" s="255">
        <f t="shared" si="26"/>
        <v>449</v>
      </c>
      <c r="B451" s="256">
        <v>45223</v>
      </c>
      <c r="C451" s="257">
        <v>77.079024000000004</v>
      </c>
      <c r="D451" s="258">
        <v>78.450161997666385</v>
      </c>
      <c r="E451" s="257">
        <f t="shared" si="27"/>
        <v>77.079024000000004</v>
      </c>
      <c r="F451" s="263"/>
      <c r="G451" s="190" t="str">
        <f t="shared" si="28"/>
        <v/>
      </c>
      <c r="H451" s="259" t="str">
        <f t="shared" si="29"/>
        <v/>
      </c>
      <c r="I451" s="260"/>
    </row>
    <row r="452" spans="1:9">
      <c r="A452" s="255">
        <f t="shared" ref="A452:A515" si="30">+A451+1</f>
        <v>450</v>
      </c>
      <c r="B452" s="256">
        <v>45224</v>
      </c>
      <c r="C452" s="257">
        <v>54.743243999999997</v>
      </c>
      <c r="D452" s="258">
        <v>78.450161997666385</v>
      </c>
      <c r="E452" s="257">
        <f t="shared" ref="E452:E515" si="31">IF(C452&gt;D452,D452,C452)</f>
        <v>54.743243999999997</v>
      </c>
      <c r="F452" s="263"/>
      <c r="G452" s="190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9" t="str">
        <f t="shared" ref="H452:H515" si="33">IF(DAY($B452)=15,TEXT(D452,"#,0"),"")</f>
        <v/>
      </c>
      <c r="I452" s="260"/>
    </row>
    <row r="453" spans="1:9">
      <c r="A453" s="255">
        <f t="shared" si="30"/>
        <v>451</v>
      </c>
      <c r="B453" s="256">
        <v>45225</v>
      </c>
      <c r="C453" s="257">
        <v>36.502737000000003</v>
      </c>
      <c r="D453" s="258">
        <v>78.450161997666385</v>
      </c>
      <c r="E453" s="257">
        <f t="shared" si="31"/>
        <v>36.502737000000003</v>
      </c>
      <c r="F453" s="263"/>
      <c r="G453" s="190" t="str">
        <f t="shared" si="32"/>
        <v/>
      </c>
      <c r="H453" s="259" t="str">
        <f t="shared" si="33"/>
        <v/>
      </c>
      <c r="I453" s="260"/>
    </row>
    <row r="454" spans="1:9">
      <c r="A454" s="255">
        <f t="shared" si="30"/>
        <v>452</v>
      </c>
      <c r="B454" s="256">
        <v>45226</v>
      </c>
      <c r="C454" s="257">
        <v>65.330824000000007</v>
      </c>
      <c r="D454" s="258">
        <v>78.450161997666385</v>
      </c>
      <c r="E454" s="257">
        <f t="shared" si="31"/>
        <v>65.330824000000007</v>
      </c>
      <c r="F454" s="263"/>
      <c r="G454" s="190" t="str">
        <f t="shared" si="32"/>
        <v/>
      </c>
      <c r="H454" s="259" t="str">
        <f t="shared" si="33"/>
        <v/>
      </c>
      <c r="I454" s="260"/>
    </row>
    <row r="455" spans="1:9">
      <c r="A455" s="255">
        <f t="shared" si="30"/>
        <v>453</v>
      </c>
      <c r="B455" s="256">
        <v>45227</v>
      </c>
      <c r="C455" s="257">
        <v>67.742727000000002</v>
      </c>
      <c r="D455" s="258">
        <v>78.450161997666385</v>
      </c>
      <c r="E455" s="257">
        <f t="shared" si="31"/>
        <v>67.742727000000002</v>
      </c>
      <c r="F455" s="263"/>
      <c r="G455" s="190" t="str">
        <f t="shared" si="32"/>
        <v/>
      </c>
      <c r="H455" s="259" t="str">
        <f t="shared" si="33"/>
        <v/>
      </c>
      <c r="I455" s="260"/>
    </row>
    <row r="456" spans="1:9">
      <c r="A456" s="255">
        <f t="shared" si="30"/>
        <v>454</v>
      </c>
      <c r="B456" s="256">
        <v>45228</v>
      </c>
      <c r="C456" s="257">
        <v>50.660267999999995</v>
      </c>
      <c r="D456" s="258">
        <v>78.450161997666385</v>
      </c>
      <c r="E456" s="257">
        <f t="shared" si="31"/>
        <v>50.660267999999995</v>
      </c>
      <c r="F456" s="263"/>
      <c r="G456" s="190" t="str">
        <f t="shared" si="32"/>
        <v/>
      </c>
      <c r="H456" s="259" t="str">
        <f t="shared" si="33"/>
        <v/>
      </c>
      <c r="I456" s="260"/>
    </row>
    <row r="457" spans="1:9">
      <c r="A457" s="255">
        <f t="shared" si="30"/>
        <v>455</v>
      </c>
      <c r="B457" s="256">
        <v>45229</v>
      </c>
      <c r="C457" s="257">
        <v>70.756140000000002</v>
      </c>
      <c r="D457" s="258">
        <v>78.450161997666385</v>
      </c>
      <c r="E457" s="257">
        <f t="shared" si="31"/>
        <v>70.756140000000002</v>
      </c>
      <c r="F457" s="263"/>
      <c r="G457" s="190" t="str">
        <f t="shared" si="32"/>
        <v/>
      </c>
      <c r="H457" s="259" t="str">
        <f t="shared" si="33"/>
        <v/>
      </c>
      <c r="I457" s="260"/>
    </row>
    <row r="458" spans="1:9">
      <c r="A458" s="255">
        <f t="shared" si="30"/>
        <v>456</v>
      </c>
      <c r="B458" s="256">
        <v>45230</v>
      </c>
      <c r="C458" s="257">
        <v>39.042154000000004</v>
      </c>
      <c r="D458" s="258">
        <v>78.450161997666385</v>
      </c>
      <c r="E458" s="257">
        <f t="shared" si="31"/>
        <v>39.042154000000004</v>
      </c>
      <c r="F458" s="263"/>
      <c r="G458" s="190" t="str">
        <f t="shared" si="32"/>
        <v/>
      </c>
      <c r="H458" s="259" t="str">
        <f t="shared" si="33"/>
        <v/>
      </c>
      <c r="I458" s="260"/>
    </row>
    <row r="459" spans="1:9">
      <c r="A459" s="255">
        <f t="shared" si="30"/>
        <v>457</v>
      </c>
      <c r="B459" s="256">
        <v>45231</v>
      </c>
      <c r="C459" s="257">
        <v>46.113525000000003</v>
      </c>
      <c r="D459" s="258">
        <v>58.275753843914472</v>
      </c>
      <c r="E459" s="257">
        <f t="shared" si="31"/>
        <v>46.113525000000003</v>
      </c>
      <c r="F459" s="260"/>
      <c r="G459" s="190" t="str">
        <f t="shared" si="32"/>
        <v/>
      </c>
      <c r="H459" s="259" t="str">
        <f t="shared" si="33"/>
        <v/>
      </c>
      <c r="I459" s="260"/>
    </row>
    <row r="460" spans="1:9">
      <c r="A460" s="255">
        <f t="shared" si="30"/>
        <v>458</v>
      </c>
      <c r="B460" s="256">
        <v>45232</v>
      </c>
      <c r="C460" s="257">
        <v>40.637715</v>
      </c>
      <c r="D460" s="258">
        <v>58.275753843914472</v>
      </c>
      <c r="E460" s="257">
        <f t="shared" si="31"/>
        <v>40.637715</v>
      </c>
      <c r="F460" s="263"/>
      <c r="G460" s="190" t="str">
        <f t="shared" si="32"/>
        <v/>
      </c>
      <c r="H460" s="259" t="str">
        <f t="shared" si="33"/>
        <v/>
      </c>
      <c r="I460" s="260"/>
    </row>
    <row r="461" spans="1:9">
      <c r="A461" s="255">
        <f t="shared" si="30"/>
        <v>459</v>
      </c>
      <c r="B461" s="256">
        <v>45233</v>
      </c>
      <c r="C461" s="257">
        <v>52.660816999999994</v>
      </c>
      <c r="D461" s="258">
        <v>58.275753843914472</v>
      </c>
      <c r="E461" s="257">
        <f t="shared" si="31"/>
        <v>52.660816999999994</v>
      </c>
      <c r="F461" s="263"/>
      <c r="G461" s="190" t="str">
        <f t="shared" si="32"/>
        <v/>
      </c>
      <c r="H461" s="259" t="str">
        <f t="shared" si="33"/>
        <v/>
      </c>
      <c r="I461" s="260"/>
    </row>
    <row r="462" spans="1:9">
      <c r="A462" s="255">
        <f t="shared" si="30"/>
        <v>460</v>
      </c>
      <c r="B462" s="256">
        <v>45234</v>
      </c>
      <c r="C462" s="257">
        <v>41.790334999999999</v>
      </c>
      <c r="D462" s="258">
        <v>58.275753843914472</v>
      </c>
      <c r="E462" s="257">
        <f t="shared" si="31"/>
        <v>41.790334999999999</v>
      </c>
      <c r="F462" s="263"/>
      <c r="G462" s="190" t="str">
        <f t="shared" si="32"/>
        <v/>
      </c>
      <c r="H462" s="259" t="str">
        <f t="shared" si="33"/>
        <v/>
      </c>
      <c r="I462" s="260"/>
    </row>
    <row r="463" spans="1:9">
      <c r="A463" s="255">
        <f t="shared" si="30"/>
        <v>461</v>
      </c>
      <c r="B463" s="256">
        <v>45235</v>
      </c>
      <c r="C463" s="257">
        <v>65.958975999999993</v>
      </c>
      <c r="D463" s="258">
        <v>58.275753843914472</v>
      </c>
      <c r="E463" s="257">
        <f t="shared" si="31"/>
        <v>58.275753843914472</v>
      </c>
      <c r="F463" s="263"/>
      <c r="G463" s="190" t="str">
        <f t="shared" si="32"/>
        <v/>
      </c>
      <c r="H463" s="259" t="str">
        <f t="shared" si="33"/>
        <v/>
      </c>
      <c r="I463" s="260"/>
    </row>
    <row r="464" spans="1:9">
      <c r="A464" s="255">
        <f t="shared" si="30"/>
        <v>462</v>
      </c>
      <c r="B464" s="256">
        <v>45236</v>
      </c>
      <c r="C464" s="257">
        <v>85.136716000000007</v>
      </c>
      <c r="D464" s="258">
        <v>58.275753843914472</v>
      </c>
      <c r="E464" s="257">
        <f t="shared" si="31"/>
        <v>58.275753843914472</v>
      </c>
      <c r="F464" s="263"/>
      <c r="G464" s="190" t="str">
        <f t="shared" si="32"/>
        <v/>
      </c>
      <c r="H464" s="259" t="str">
        <f t="shared" si="33"/>
        <v/>
      </c>
      <c r="I464" s="260"/>
    </row>
    <row r="465" spans="1:9">
      <c r="A465" s="255">
        <f t="shared" si="30"/>
        <v>463</v>
      </c>
      <c r="B465" s="256">
        <v>45237</v>
      </c>
      <c r="C465" s="257">
        <v>79.965152000000003</v>
      </c>
      <c r="D465" s="258">
        <v>58.275753843914472</v>
      </c>
      <c r="E465" s="257">
        <f t="shared" si="31"/>
        <v>58.275753843914472</v>
      </c>
      <c r="F465" s="263"/>
      <c r="G465" s="190" t="str">
        <f t="shared" si="32"/>
        <v/>
      </c>
      <c r="H465" s="259" t="str">
        <f t="shared" si="33"/>
        <v/>
      </c>
      <c r="I465" s="260"/>
    </row>
    <row r="466" spans="1:9">
      <c r="A466" s="255">
        <f t="shared" si="30"/>
        <v>464</v>
      </c>
      <c r="B466" s="256">
        <v>45238</v>
      </c>
      <c r="C466" s="257">
        <v>63.664096000000001</v>
      </c>
      <c r="D466" s="258">
        <v>58.275753843914472</v>
      </c>
      <c r="E466" s="257">
        <f t="shared" si="31"/>
        <v>58.275753843914472</v>
      </c>
      <c r="F466" s="263"/>
      <c r="G466" s="190" t="str">
        <f t="shared" si="32"/>
        <v/>
      </c>
      <c r="H466" s="259" t="str">
        <f t="shared" si="33"/>
        <v/>
      </c>
      <c r="I466" s="260"/>
    </row>
    <row r="467" spans="1:9">
      <c r="A467" s="255">
        <f t="shared" si="30"/>
        <v>465</v>
      </c>
      <c r="B467" s="256">
        <v>45239</v>
      </c>
      <c r="C467" s="257">
        <v>68.29316</v>
      </c>
      <c r="D467" s="258">
        <v>58.275753843914472</v>
      </c>
      <c r="E467" s="257">
        <f t="shared" si="31"/>
        <v>58.275753843914472</v>
      </c>
      <c r="F467" s="263"/>
      <c r="G467" s="190" t="str">
        <f t="shared" si="32"/>
        <v/>
      </c>
      <c r="H467" s="259" t="str">
        <f t="shared" si="33"/>
        <v/>
      </c>
      <c r="I467" s="260"/>
    </row>
    <row r="468" spans="1:9">
      <c r="A468" s="255">
        <f t="shared" si="30"/>
        <v>466</v>
      </c>
      <c r="B468" s="256">
        <v>45240</v>
      </c>
      <c r="C468" s="257">
        <v>72.825442999999993</v>
      </c>
      <c r="D468" s="258">
        <v>58.275753843914472</v>
      </c>
      <c r="E468" s="257">
        <f t="shared" si="31"/>
        <v>58.275753843914472</v>
      </c>
      <c r="F468" s="263"/>
      <c r="G468" s="190" t="str">
        <f t="shared" si="32"/>
        <v/>
      </c>
      <c r="H468" s="259" t="str">
        <f t="shared" si="33"/>
        <v/>
      </c>
      <c r="I468" s="260"/>
    </row>
    <row r="469" spans="1:9">
      <c r="A469" s="255">
        <f t="shared" si="30"/>
        <v>467</v>
      </c>
      <c r="B469" s="256">
        <v>45241</v>
      </c>
      <c r="C469" s="257">
        <v>43.777354000000003</v>
      </c>
      <c r="D469" s="258">
        <v>58.275753843914472</v>
      </c>
      <c r="E469" s="257">
        <f t="shared" si="31"/>
        <v>43.777354000000003</v>
      </c>
      <c r="F469" s="263"/>
      <c r="G469" s="190" t="str">
        <f t="shared" si="32"/>
        <v/>
      </c>
      <c r="H469" s="259" t="str">
        <f t="shared" si="33"/>
        <v/>
      </c>
      <c r="I469" s="260"/>
    </row>
    <row r="470" spans="1:9">
      <c r="A470" s="255">
        <f t="shared" si="30"/>
        <v>468</v>
      </c>
      <c r="B470" s="256">
        <v>45242</v>
      </c>
      <c r="C470" s="257">
        <v>59.107075999999999</v>
      </c>
      <c r="D470" s="258">
        <v>58.275753843914472</v>
      </c>
      <c r="E470" s="257">
        <f t="shared" si="31"/>
        <v>58.275753843914472</v>
      </c>
      <c r="F470" s="263"/>
      <c r="G470" s="190" t="str">
        <f t="shared" si="32"/>
        <v/>
      </c>
      <c r="H470" s="259" t="str">
        <f t="shared" si="33"/>
        <v/>
      </c>
      <c r="I470" s="260"/>
    </row>
    <row r="471" spans="1:9">
      <c r="A471" s="255">
        <f t="shared" si="30"/>
        <v>469</v>
      </c>
      <c r="B471" s="256">
        <v>45243</v>
      </c>
      <c r="C471" s="257">
        <v>73.250932000000006</v>
      </c>
      <c r="D471" s="258">
        <v>58.275753843914472</v>
      </c>
      <c r="E471" s="257">
        <f t="shared" si="31"/>
        <v>58.275753843914472</v>
      </c>
      <c r="F471" s="263"/>
      <c r="G471" s="190" t="str">
        <f t="shared" si="32"/>
        <v/>
      </c>
      <c r="H471" s="259" t="str">
        <f t="shared" si="33"/>
        <v/>
      </c>
      <c r="I471" s="260"/>
    </row>
    <row r="472" spans="1:9">
      <c r="A472" s="255">
        <f t="shared" si="30"/>
        <v>470</v>
      </c>
      <c r="B472" s="256">
        <v>45244</v>
      </c>
      <c r="C472" s="257">
        <v>80.128034999999997</v>
      </c>
      <c r="D472" s="258">
        <v>58.275753843914472</v>
      </c>
      <c r="E472" s="257">
        <f t="shared" si="31"/>
        <v>58.275753843914472</v>
      </c>
      <c r="F472" s="263"/>
      <c r="G472" s="190" t="str">
        <f t="shared" si="32"/>
        <v/>
      </c>
      <c r="H472" s="259" t="str">
        <f t="shared" si="33"/>
        <v/>
      </c>
      <c r="I472" s="260"/>
    </row>
    <row r="473" spans="1:9">
      <c r="A473" s="255">
        <f t="shared" si="30"/>
        <v>471</v>
      </c>
      <c r="B473" s="256">
        <v>45245</v>
      </c>
      <c r="C473" s="257">
        <v>71.367745999999997</v>
      </c>
      <c r="D473" s="258">
        <v>58.275753843914472</v>
      </c>
      <c r="E473" s="257">
        <f t="shared" si="31"/>
        <v>58.275753843914472</v>
      </c>
      <c r="F473" s="263"/>
      <c r="G473" s="190" t="str">
        <f t="shared" si="32"/>
        <v>N</v>
      </c>
      <c r="H473" s="259" t="str">
        <f t="shared" si="33"/>
        <v>58,3</v>
      </c>
      <c r="I473" s="260"/>
    </row>
    <row r="474" spans="1:9">
      <c r="A474" s="255">
        <f t="shared" si="30"/>
        <v>472</v>
      </c>
      <c r="B474" s="256">
        <v>45246</v>
      </c>
      <c r="C474" s="257">
        <v>59.627488000000007</v>
      </c>
      <c r="D474" s="258">
        <v>58.275753843914472</v>
      </c>
      <c r="E474" s="257">
        <f t="shared" si="31"/>
        <v>58.275753843914472</v>
      </c>
      <c r="F474" s="263"/>
      <c r="G474" s="190" t="str">
        <f t="shared" si="32"/>
        <v/>
      </c>
      <c r="H474" s="259" t="str">
        <f t="shared" si="33"/>
        <v/>
      </c>
      <c r="I474" s="260"/>
    </row>
    <row r="475" spans="1:9">
      <c r="A475" s="255">
        <f t="shared" si="30"/>
        <v>473</v>
      </c>
      <c r="B475" s="256">
        <v>45247</v>
      </c>
      <c r="C475" s="257">
        <v>70.082522999999995</v>
      </c>
      <c r="D475" s="258">
        <v>58.275753843914472</v>
      </c>
      <c r="E475" s="257">
        <f t="shared" si="31"/>
        <v>58.275753843914472</v>
      </c>
      <c r="F475" s="263"/>
      <c r="G475" s="190" t="str">
        <f t="shared" si="32"/>
        <v/>
      </c>
      <c r="H475" s="259" t="str">
        <f t="shared" si="33"/>
        <v/>
      </c>
      <c r="I475" s="260"/>
    </row>
    <row r="476" spans="1:9">
      <c r="A476" s="255">
        <f t="shared" si="30"/>
        <v>474</v>
      </c>
      <c r="B476" s="256">
        <v>45248</v>
      </c>
      <c r="C476" s="257">
        <v>82.377843999999996</v>
      </c>
      <c r="D476" s="258">
        <v>58.275753843914472</v>
      </c>
      <c r="E476" s="257">
        <f t="shared" si="31"/>
        <v>58.275753843914472</v>
      </c>
      <c r="F476" s="263"/>
      <c r="G476" s="190" t="str">
        <f t="shared" si="32"/>
        <v/>
      </c>
      <c r="H476" s="259" t="str">
        <f t="shared" si="33"/>
        <v/>
      </c>
      <c r="I476" s="260"/>
    </row>
    <row r="477" spans="1:9">
      <c r="A477" s="255">
        <f t="shared" si="30"/>
        <v>475</v>
      </c>
      <c r="B477" s="256">
        <v>45249</v>
      </c>
      <c r="C477" s="257">
        <v>86.552728000000002</v>
      </c>
      <c r="D477" s="258">
        <v>58.275753843914472</v>
      </c>
      <c r="E477" s="257">
        <f t="shared" si="31"/>
        <v>58.275753843914472</v>
      </c>
      <c r="F477" s="263"/>
      <c r="G477" s="190" t="str">
        <f t="shared" si="32"/>
        <v/>
      </c>
      <c r="H477" s="259" t="str">
        <f t="shared" si="33"/>
        <v/>
      </c>
      <c r="I477" s="260"/>
    </row>
    <row r="478" spans="1:9">
      <c r="A478" s="255">
        <f t="shared" si="30"/>
        <v>476</v>
      </c>
      <c r="B478" s="256">
        <v>45250</v>
      </c>
      <c r="C478" s="257">
        <v>80.575619000000003</v>
      </c>
      <c r="D478" s="258">
        <v>58.275753843914472</v>
      </c>
      <c r="E478" s="257">
        <f t="shared" si="31"/>
        <v>58.275753843914472</v>
      </c>
      <c r="F478" s="263"/>
      <c r="G478" s="190" t="str">
        <f t="shared" si="32"/>
        <v/>
      </c>
      <c r="H478" s="259" t="str">
        <f t="shared" si="33"/>
        <v/>
      </c>
      <c r="I478" s="260"/>
    </row>
    <row r="479" spans="1:9">
      <c r="A479" s="255">
        <f t="shared" si="30"/>
        <v>477</v>
      </c>
      <c r="B479" s="256">
        <v>45251</v>
      </c>
      <c r="C479" s="257">
        <v>72.216087999999999</v>
      </c>
      <c r="D479" s="258">
        <v>58.275753843914472</v>
      </c>
      <c r="E479" s="257">
        <f t="shared" si="31"/>
        <v>58.275753843914472</v>
      </c>
      <c r="F479" s="263"/>
      <c r="G479" s="190" t="str">
        <f t="shared" si="32"/>
        <v/>
      </c>
      <c r="H479" s="259" t="str">
        <f t="shared" si="33"/>
        <v/>
      </c>
      <c r="I479" s="260"/>
    </row>
    <row r="480" spans="1:9">
      <c r="A480" s="255">
        <f t="shared" si="30"/>
        <v>478</v>
      </c>
      <c r="B480" s="256">
        <v>45252</v>
      </c>
      <c r="C480" s="257">
        <v>80.988627000000008</v>
      </c>
      <c r="D480" s="258">
        <v>58.275753843914472</v>
      </c>
      <c r="E480" s="257">
        <f t="shared" si="31"/>
        <v>58.275753843914472</v>
      </c>
      <c r="F480" s="263"/>
      <c r="G480" s="190" t="str">
        <f t="shared" si="32"/>
        <v/>
      </c>
      <c r="H480" s="259" t="str">
        <f t="shared" si="33"/>
        <v/>
      </c>
      <c r="I480" s="260"/>
    </row>
    <row r="481" spans="1:9">
      <c r="A481" s="255">
        <f t="shared" si="30"/>
        <v>479</v>
      </c>
      <c r="B481" s="256">
        <v>45253</v>
      </c>
      <c r="C481" s="257">
        <v>88.642802000000017</v>
      </c>
      <c r="D481" s="258">
        <v>58.275753843914472</v>
      </c>
      <c r="E481" s="257">
        <f t="shared" si="31"/>
        <v>58.275753843914472</v>
      </c>
      <c r="F481" s="263"/>
      <c r="G481" s="190" t="str">
        <f t="shared" si="32"/>
        <v/>
      </c>
      <c r="H481" s="259" t="str">
        <f t="shared" si="33"/>
        <v/>
      </c>
      <c r="I481" s="260"/>
    </row>
    <row r="482" spans="1:9">
      <c r="A482" s="255">
        <f t="shared" si="30"/>
        <v>480</v>
      </c>
      <c r="B482" s="256">
        <v>45254</v>
      </c>
      <c r="C482" s="257">
        <v>91.392454000000001</v>
      </c>
      <c r="D482" s="258">
        <v>58.275753843914472</v>
      </c>
      <c r="E482" s="257">
        <f t="shared" si="31"/>
        <v>58.275753843914472</v>
      </c>
      <c r="F482" s="263"/>
      <c r="G482" s="190" t="str">
        <f t="shared" si="32"/>
        <v/>
      </c>
      <c r="H482" s="259" t="str">
        <f t="shared" si="33"/>
        <v/>
      </c>
      <c r="I482" s="260"/>
    </row>
    <row r="483" spans="1:9">
      <c r="A483" s="255">
        <f t="shared" si="30"/>
        <v>481</v>
      </c>
      <c r="B483" s="256">
        <v>45255</v>
      </c>
      <c r="C483" s="257">
        <v>82.935896</v>
      </c>
      <c r="D483" s="258">
        <v>58.275753843914472</v>
      </c>
      <c r="E483" s="257">
        <f t="shared" si="31"/>
        <v>58.275753843914472</v>
      </c>
      <c r="F483" s="263"/>
      <c r="G483" s="190" t="str">
        <f t="shared" si="32"/>
        <v/>
      </c>
      <c r="H483" s="259" t="str">
        <f t="shared" si="33"/>
        <v/>
      </c>
      <c r="I483" s="260"/>
    </row>
    <row r="484" spans="1:9">
      <c r="A484" s="255">
        <f t="shared" si="30"/>
        <v>482</v>
      </c>
      <c r="B484" s="256">
        <v>45256</v>
      </c>
      <c r="C484" s="257">
        <v>75.769473999999988</v>
      </c>
      <c r="D484" s="258">
        <v>58.275753843914472</v>
      </c>
      <c r="E484" s="257">
        <f t="shared" si="31"/>
        <v>58.275753843914472</v>
      </c>
      <c r="F484" s="263"/>
      <c r="G484" s="190" t="str">
        <f t="shared" si="32"/>
        <v/>
      </c>
      <c r="H484" s="259" t="str">
        <f t="shared" si="33"/>
        <v/>
      </c>
      <c r="I484" s="260"/>
    </row>
    <row r="485" spans="1:9">
      <c r="A485" s="255">
        <f t="shared" si="30"/>
        <v>483</v>
      </c>
      <c r="B485" s="256">
        <v>45257</v>
      </c>
      <c r="C485" s="257">
        <v>55.741357000000001</v>
      </c>
      <c r="D485" s="258">
        <v>58.275753843914472</v>
      </c>
      <c r="E485" s="257">
        <f t="shared" si="31"/>
        <v>55.741357000000001</v>
      </c>
      <c r="F485" s="263"/>
      <c r="G485" s="190" t="str">
        <f t="shared" si="32"/>
        <v/>
      </c>
      <c r="H485" s="259" t="str">
        <f t="shared" si="33"/>
        <v/>
      </c>
      <c r="I485" s="260"/>
    </row>
    <row r="486" spans="1:9">
      <c r="A486" s="255">
        <f t="shared" si="30"/>
        <v>484</v>
      </c>
      <c r="B486" s="256">
        <v>45258</v>
      </c>
      <c r="C486" s="257">
        <v>29.865425999999999</v>
      </c>
      <c r="D486" s="258">
        <v>58.275753843914472</v>
      </c>
      <c r="E486" s="257">
        <f t="shared" si="31"/>
        <v>29.865425999999999</v>
      </c>
      <c r="F486" s="263"/>
      <c r="G486" s="190" t="str">
        <f t="shared" si="32"/>
        <v/>
      </c>
      <c r="H486" s="259" t="str">
        <f t="shared" si="33"/>
        <v/>
      </c>
      <c r="I486" s="260"/>
    </row>
    <row r="487" spans="1:9">
      <c r="A487" s="255">
        <f t="shared" si="30"/>
        <v>485</v>
      </c>
      <c r="B487" s="256">
        <v>45259</v>
      </c>
      <c r="C487" s="257">
        <v>35.182884999999999</v>
      </c>
      <c r="D487" s="258">
        <v>58.275753843914472</v>
      </c>
      <c r="E487" s="257">
        <f t="shared" si="31"/>
        <v>35.182884999999999</v>
      </c>
      <c r="F487" s="263"/>
      <c r="G487" s="190" t="str">
        <f t="shared" si="32"/>
        <v/>
      </c>
      <c r="H487" s="259" t="str">
        <f t="shared" si="33"/>
        <v/>
      </c>
      <c r="I487" s="260"/>
    </row>
    <row r="488" spans="1:9">
      <c r="A488" s="255">
        <f t="shared" si="30"/>
        <v>486</v>
      </c>
      <c r="B488" s="256">
        <v>45260</v>
      </c>
      <c r="C488" s="257">
        <v>25.536602999999999</v>
      </c>
      <c r="D488" s="258">
        <v>58.275753843914472</v>
      </c>
      <c r="E488" s="257">
        <f t="shared" si="31"/>
        <v>25.536602999999999</v>
      </c>
      <c r="F488" s="263"/>
      <c r="G488" s="190" t="str">
        <f t="shared" si="32"/>
        <v/>
      </c>
      <c r="H488" s="259" t="str">
        <f t="shared" si="33"/>
        <v/>
      </c>
      <c r="I488" s="260"/>
    </row>
    <row r="489" spans="1:9">
      <c r="A489" s="255">
        <f t="shared" si="30"/>
        <v>487</v>
      </c>
      <c r="B489" s="256">
        <v>45261</v>
      </c>
      <c r="C489" s="257">
        <v>46.950890000000001</v>
      </c>
      <c r="D489" s="258">
        <v>49.266436941692675</v>
      </c>
      <c r="E489" s="257">
        <f t="shared" si="31"/>
        <v>46.950890000000001</v>
      </c>
      <c r="F489" s="260"/>
      <c r="G489" s="190" t="str">
        <f t="shared" si="32"/>
        <v/>
      </c>
      <c r="H489" s="259" t="str">
        <f t="shared" si="33"/>
        <v/>
      </c>
    </row>
    <row r="490" spans="1:9">
      <c r="A490" s="255">
        <f t="shared" si="30"/>
        <v>488</v>
      </c>
      <c r="B490" s="256">
        <v>45262</v>
      </c>
      <c r="C490" s="257">
        <v>72.291083</v>
      </c>
      <c r="D490" s="258">
        <v>49.266436941692675</v>
      </c>
      <c r="E490" s="257">
        <f t="shared" si="31"/>
        <v>49.266436941692675</v>
      </c>
      <c r="F490" s="263"/>
      <c r="G490" s="190" t="str">
        <f t="shared" si="32"/>
        <v/>
      </c>
      <c r="H490" s="259" t="str">
        <f t="shared" si="33"/>
        <v/>
      </c>
    </row>
    <row r="491" spans="1:9">
      <c r="A491" s="255">
        <f t="shared" si="30"/>
        <v>489</v>
      </c>
      <c r="B491" s="256">
        <v>45263</v>
      </c>
      <c r="C491" s="257">
        <v>65.992722999999998</v>
      </c>
      <c r="D491" s="258">
        <v>49.266436941692675</v>
      </c>
      <c r="E491" s="257">
        <f t="shared" si="31"/>
        <v>49.266436941692675</v>
      </c>
      <c r="F491" s="263"/>
      <c r="G491" s="190" t="str">
        <f t="shared" si="32"/>
        <v/>
      </c>
      <c r="H491" s="259" t="str">
        <f t="shared" si="33"/>
        <v/>
      </c>
    </row>
    <row r="492" spans="1:9">
      <c r="A492" s="255">
        <f t="shared" si="30"/>
        <v>490</v>
      </c>
      <c r="B492" s="256">
        <v>45264</v>
      </c>
      <c r="C492" s="257">
        <v>32.778173000000002</v>
      </c>
      <c r="D492" s="258">
        <v>49.266436941692675</v>
      </c>
      <c r="E492" s="257">
        <f t="shared" si="31"/>
        <v>32.778173000000002</v>
      </c>
      <c r="F492" s="263"/>
      <c r="G492" s="190" t="str">
        <f t="shared" si="32"/>
        <v/>
      </c>
      <c r="H492" s="259" t="str">
        <f t="shared" si="33"/>
        <v/>
      </c>
    </row>
    <row r="493" spans="1:9">
      <c r="A493" s="255">
        <f t="shared" si="30"/>
        <v>491</v>
      </c>
      <c r="B493" s="256">
        <v>45265</v>
      </c>
      <c r="C493" s="257">
        <v>38.461762999999998</v>
      </c>
      <c r="D493" s="258">
        <v>49.266436941692675</v>
      </c>
      <c r="E493" s="257">
        <f t="shared" si="31"/>
        <v>38.461762999999998</v>
      </c>
      <c r="F493" s="263"/>
      <c r="G493" s="190" t="str">
        <f t="shared" si="32"/>
        <v/>
      </c>
      <c r="H493" s="259" t="str">
        <f t="shared" si="33"/>
        <v/>
      </c>
    </row>
    <row r="494" spans="1:9">
      <c r="A494" s="255">
        <f t="shared" si="30"/>
        <v>492</v>
      </c>
      <c r="B494" s="256">
        <v>45266</v>
      </c>
      <c r="C494" s="257">
        <v>40.292833999999999</v>
      </c>
      <c r="D494" s="258">
        <v>49.266436941692675</v>
      </c>
      <c r="E494" s="257">
        <f t="shared" si="31"/>
        <v>40.292833999999999</v>
      </c>
      <c r="F494" s="263"/>
      <c r="G494" s="190" t="str">
        <f t="shared" si="32"/>
        <v/>
      </c>
      <c r="H494" s="259" t="str">
        <f t="shared" si="33"/>
        <v/>
      </c>
    </row>
    <row r="495" spans="1:9">
      <c r="A495" s="255">
        <f t="shared" si="30"/>
        <v>493</v>
      </c>
      <c r="B495" s="256">
        <v>45267</v>
      </c>
      <c r="C495" s="257">
        <v>32.543493999999995</v>
      </c>
      <c r="D495" s="258">
        <v>49.266436941692675</v>
      </c>
      <c r="E495" s="257">
        <f t="shared" si="31"/>
        <v>32.543493999999995</v>
      </c>
      <c r="F495" s="263"/>
      <c r="G495" s="190" t="str">
        <f t="shared" si="32"/>
        <v/>
      </c>
      <c r="H495" s="259" t="str">
        <f t="shared" si="33"/>
        <v/>
      </c>
    </row>
    <row r="496" spans="1:9">
      <c r="A496" s="255">
        <f t="shared" si="30"/>
        <v>494</v>
      </c>
      <c r="B496" s="256">
        <v>45268</v>
      </c>
      <c r="C496" s="257">
        <v>51.133761</v>
      </c>
      <c r="D496" s="258">
        <v>49.266436941692675</v>
      </c>
      <c r="E496" s="257">
        <f t="shared" si="31"/>
        <v>49.266436941692675</v>
      </c>
      <c r="F496" s="263"/>
      <c r="G496" s="190" t="str">
        <f t="shared" si="32"/>
        <v/>
      </c>
      <c r="H496" s="259" t="str">
        <f t="shared" si="33"/>
        <v/>
      </c>
    </row>
    <row r="497" spans="1:8">
      <c r="A497" s="255">
        <f t="shared" si="30"/>
        <v>495</v>
      </c>
      <c r="B497" s="256">
        <v>45269</v>
      </c>
      <c r="C497" s="257">
        <v>41.918067000000001</v>
      </c>
      <c r="D497" s="258">
        <v>49.266436941692675</v>
      </c>
      <c r="E497" s="257">
        <f t="shared" si="31"/>
        <v>41.918067000000001</v>
      </c>
      <c r="F497" s="263"/>
      <c r="G497" s="190" t="str">
        <f t="shared" si="32"/>
        <v/>
      </c>
      <c r="H497" s="259" t="str">
        <f t="shared" si="33"/>
        <v/>
      </c>
    </row>
    <row r="498" spans="1:8">
      <c r="A498" s="255">
        <f t="shared" si="30"/>
        <v>496</v>
      </c>
      <c r="B498" s="256">
        <v>45270</v>
      </c>
      <c r="C498" s="257">
        <v>44.863416000000001</v>
      </c>
      <c r="D498" s="258">
        <v>49.266436941692675</v>
      </c>
      <c r="E498" s="257">
        <f t="shared" si="31"/>
        <v>44.863416000000001</v>
      </c>
      <c r="F498" s="263"/>
      <c r="G498" s="190" t="str">
        <f t="shared" si="32"/>
        <v/>
      </c>
      <c r="H498" s="259" t="str">
        <f t="shared" si="33"/>
        <v/>
      </c>
    </row>
    <row r="499" spans="1:8">
      <c r="A499" s="255">
        <f t="shared" si="30"/>
        <v>497</v>
      </c>
      <c r="B499" s="256">
        <v>45271</v>
      </c>
      <c r="C499" s="257">
        <v>58.604285000000004</v>
      </c>
      <c r="D499" s="258">
        <v>49.266436941692675</v>
      </c>
      <c r="E499" s="257">
        <f t="shared" si="31"/>
        <v>49.266436941692675</v>
      </c>
      <c r="F499" s="263"/>
      <c r="G499" s="190" t="str">
        <f t="shared" si="32"/>
        <v/>
      </c>
      <c r="H499" s="259" t="str">
        <f t="shared" si="33"/>
        <v/>
      </c>
    </row>
    <row r="500" spans="1:8">
      <c r="A500" s="255">
        <f t="shared" si="30"/>
        <v>498</v>
      </c>
      <c r="B500" s="256">
        <v>45272</v>
      </c>
      <c r="C500" s="257">
        <v>47.030808</v>
      </c>
      <c r="D500" s="258">
        <v>49.266436941692675</v>
      </c>
      <c r="E500" s="257">
        <f t="shared" si="31"/>
        <v>47.030808</v>
      </c>
      <c r="F500" s="263"/>
      <c r="G500" s="190" t="str">
        <f t="shared" si="32"/>
        <v/>
      </c>
      <c r="H500" s="259" t="str">
        <f t="shared" si="33"/>
        <v/>
      </c>
    </row>
    <row r="501" spans="1:8">
      <c r="A501" s="255">
        <f t="shared" si="30"/>
        <v>499</v>
      </c>
      <c r="B501" s="256">
        <v>45273</v>
      </c>
      <c r="C501" s="257">
        <v>48.745633000000005</v>
      </c>
      <c r="D501" s="258">
        <v>49.266436941692675</v>
      </c>
      <c r="E501" s="257">
        <f t="shared" si="31"/>
        <v>48.745633000000005</v>
      </c>
      <c r="F501" s="263"/>
      <c r="G501" s="190" t="str">
        <f t="shared" si="32"/>
        <v/>
      </c>
      <c r="H501" s="259" t="str">
        <f t="shared" si="33"/>
        <v/>
      </c>
    </row>
    <row r="502" spans="1:8">
      <c r="A502" s="255">
        <f t="shared" si="30"/>
        <v>500</v>
      </c>
      <c r="B502" s="256">
        <v>45274</v>
      </c>
      <c r="C502" s="257">
        <v>79.936560999999983</v>
      </c>
      <c r="D502" s="258">
        <v>49.266436941692675</v>
      </c>
      <c r="E502" s="257">
        <f t="shared" si="31"/>
        <v>49.266436941692675</v>
      </c>
      <c r="F502" s="263"/>
      <c r="G502" s="190" t="str">
        <f t="shared" si="32"/>
        <v/>
      </c>
      <c r="H502" s="259" t="str">
        <f t="shared" si="33"/>
        <v/>
      </c>
    </row>
    <row r="503" spans="1:8">
      <c r="A503" s="255">
        <f t="shared" si="30"/>
        <v>501</v>
      </c>
      <c r="B503" s="256">
        <v>45275</v>
      </c>
      <c r="C503" s="257">
        <v>81.666037000000003</v>
      </c>
      <c r="D503" s="258">
        <v>49.266436941692675</v>
      </c>
      <c r="E503" s="257">
        <f t="shared" si="31"/>
        <v>49.266436941692675</v>
      </c>
      <c r="F503" s="263"/>
      <c r="G503" s="190" t="str">
        <f t="shared" si="32"/>
        <v>D</v>
      </c>
      <c r="H503" s="259" t="str">
        <f t="shared" si="33"/>
        <v>49,3</v>
      </c>
    </row>
    <row r="504" spans="1:8">
      <c r="A504" s="255">
        <f t="shared" si="30"/>
        <v>502</v>
      </c>
      <c r="B504" s="256">
        <v>45276</v>
      </c>
      <c r="C504" s="257">
        <v>81.852435999999997</v>
      </c>
      <c r="D504" s="258">
        <v>49.266436941692675</v>
      </c>
      <c r="E504" s="257">
        <f t="shared" si="31"/>
        <v>49.266436941692675</v>
      </c>
      <c r="F504" s="263"/>
      <c r="G504" s="190" t="str">
        <f t="shared" si="32"/>
        <v/>
      </c>
      <c r="H504" s="259" t="str">
        <f t="shared" si="33"/>
        <v/>
      </c>
    </row>
    <row r="505" spans="1:8">
      <c r="A505" s="255">
        <f t="shared" si="30"/>
        <v>503</v>
      </c>
      <c r="B505" s="256">
        <v>45277</v>
      </c>
      <c r="C505" s="257">
        <v>79.305331999999993</v>
      </c>
      <c r="D505" s="258">
        <v>49.266436941692675</v>
      </c>
      <c r="E505" s="257">
        <f t="shared" si="31"/>
        <v>49.266436941692675</v>
      </c>
      <c r="F505" s="263"/>
      <c r="G505" s="190" t="str">
        <f t="shared" si="32"/>
        <v/>
      </c>
      <c r="H505" s="259" t="str">
        <f t="shared" si="33"/>
        <v/>
      </c>
    </row>
    <row r="506" spans="1:8">
      <c r="A506" s="255">
        <f t="shared" si="30"/>
        <v>504</v>
      </c>
      <c r="B506" s="256">
        <v>45278</v>
      </c>
      <c r="C506" s="257">
        <v>80.013215000000002</v>
      </c>
      <c r="D506" s="258">
        <v>49.266436941692675</v>
      </c>
      <c r="E506" s="257">
        <f t="shared" si="31"/>
        <v>49.266436941692675</v>
      </c>
      <c r="F506" s="263"/>
      <c r="G506" s="190" t="str">
        <f t="shared" si="32"/>
        <v/>
      </c>
      <c r="H506" s="259" t="str">
        <f t="shared" si="33"/>
        <v/>
      </c>
    </row>
    <row r="507" spans="1:8">
      <c r="A507" s="255">
        <f t="shared" si="30"/>
        <v>505</v>
      </c>
      <c r="B507" s="256">
        <v>45279</v>
      </c>
      <c r="C507" s="257">
        <v>79.292443000000006</v>
      </c>
      <c r="D507" s="258">
        <v>49.266436941692675</v>
      </c>
      <c r="E507" s="257">
        <f t="shared" si="31"/>
        <v>49.266436941692675</v>
      </c>
      <c r="F507" s="263"/>
      <c r="G507" s="190" t="str">
        <f t="shared" si="32"/>
        <v/>
      </c>
      <c r="H507" s="259" t="str">
        <f t="shared" si="33"/>
        <v/>
      </c>
    </row>
    <row r="508" spans="1:8">
      <c r="A508" s="255">
        <f t="shared" si="30"/>
        <v>506</v>
      </c>
      <c r="B508" s="256">
        <v>45280</v>
      </c>
      <c r="C508" s="257">
        <v>47.795245999999999</v>
      </c>
      <c r="D508" s="258">
        <v>49.266436941692675</v>
      </c>
      <c r="E508" s="257">
        <f t="shared" si="31"/>
        <v>47.795245999999999</v>
      </c>
      <c r="F508" s="263"/>
      <c r="G508" s="190" t="str">
        <f t="shared" si="32"/>
        <v/>
      </c>
      <c r="H508" s="259" t="str">
        <f t="shared" si="33"/>
        <v/>
      </c>
    </row>
    <row r="509" spans="1:8">
      <c r="A509" s="255">
        <f t="shared" si="30"/>
        <v>507</v>
      </c>
      <c r="B509" s="256">
        <v>45281</v>
      </c>
      <c r="C509" s="257">
        <v>78.076807000000002</v>
      </c>
      <c r="D509" s="258">
        <v>49.266436941692675</v>
      </c>
      <c r="E509" s="257">
        <f t="shared" si="31"/>
        <v>49.266436941692675</v>
      </c>
      <c r="F509" s="263"/>
      <c r="G509" s="190" t="str">
        <f t="shared" si="32"/>
        <v/>
      </c>
      <c r="H509" s="259" t="str">
        <f t="shared" si="33"/>
        <v/>
      </c>
    </row>
    <row r="510" spans="1:8">
      <c r="A510" s="255">
        <f t="shared" si="30"/>
        <v>508</v>
      </c>
      <c r="B510" s="256">
        <v>45282</v>
      </c>
      <c r="C510" s="257">
        <v>78.639508000000006</v>
      </c>
      <c r="D510" s="258">
        <v>49.266436941692675</v>
      </c>
      <c r="E510" s="257">
        <f t="shared" si="31"/>
        <v>49.266436941692675</v>
      </c>
      <c r="F510" s="263"/>
      <c r="G510" s="190" t="str">
        <f t="shared" si="32"/>
        <v/>
      </c>
      <c r="H510" s="259" t="str">
        <f t="shared" si="33"/>
        <v/>
      </c>
    </row>
    <row r="511" spans="1:8">
      <c r="A511" s="255">
        <f t="shared" si="30"/>
        <v>509</v>
      </c>
      <c r="B511" s="256">
        <v>45283</v>
      </c>
      <c r="C511" s="257">
        <v>78.407662000000002</v>
      </c>
      <c r="D511" s="258">
        <v>49.266436941692675</v>
      </c>
      <c r="E511" s="257">
        <f t="shared" si="31"/>
        <v>49.266436941692675</v>
      </c>
      <c r="F511" s="263"/>
      <c r="G511" s="190" t="str">
        <f t="shared" si="32"/>
        <v/>
      </c>
      <c r="H511" s="259" t="str">
        <f t="shared" si="33"/>
        <v/>
      </c>
    </row>
    <row r="512" spans="1:8">
      <c r="A512" s="255">
        <f t="shared" si="30"/>
        <v>510</v>
      </c>
      <c r="B512" s="256">
        <v>45284</v>
      </c>
      <c r="C512" s="257">
        <v>78.012735000000006</v>
      </c>
      <c r="D512" s="258">
        <v>49.266436941692675</v>
      </c>
      <c r="E512" s="257">
        <f t="shared" si="31"/>
        <v>49.266436941692675</v>
      </c>
      <c r="F512" s="263"/>
      <c r="G512" s="190" t="str">
        <f t="shared" si="32"/>
        <v/>
      </c>
      <c r="H512" s="259" t="str">
        <f t="shared" si="33"/>
        <v/>
      </c>
    </row>
    <row r="513" spans="1:8">
      <c r="A513" s="255">
        <f t="shared" si="30"/>
        <v>511</v>
      </c>
      <c r="B513" s="256">
        <v>45285</v>
      </c>
      <c r="C513" s="257">
        <v>72.067005000000009</v>
      </c>
      <c r="D513" s="258">
        <v>49.266436941692675</v>
      </c>
      <c r="E513" s="257">
        <f t="shared" si="31"/>
        <v>49.266436941692675</v>
      </c>
      <c r="F513" s="263"/>
      <c r="G513" s="190" t="str">
        <f t="shared" si="32"/>
        <v/>
      </c>
      <c r="H513" s="259" t="str">
        <f t="shared" si="33"/>
        <v/>
      </c>
    </row>
    <row r="514" spans="1:8">
      <c r="A514" s="255">
        <f t="shared" si="30"/>
        <v>512</v>
      </c>
      <c r="B514" s="256">
        <v>45286</v>
      </c>
      <c r="C514" s="257">
        <v>58.338236999999999</v>
      </c>
      <c r="D514" s="258">
        <v>49.266436941692675</v>
      </c>
      <c r="E514" s="257">
        <f t="shared" si="31"/>
        <v>49.266436941692675</v>
      </c>
      <c r="F514" s="263"/>
      <c r="G514" s="190" t="str">
        <f t="shared" si="32"/>
        <v/>
      </c>
      <c r="H514" s="259" t="str">
        <f t="shared" si="33"/>
        <v/>
      </c>
    </row>
    <row r="515" spans="1:8">
      <c r="A515" s="255">
        <f t="shared" si="30"/>
        <v>513</v>
      </c>
      <c r="B515" s="256">
        <v>45287</v>
      </c>
      <c r="C515" s="257">
        <v>60.169753</v>
      </c>
      <c r="D515" s="258">
        <v>49.266436941692675</v>
      </c>
      <c r="E515" s="257">
        <f t="shared" si="31"/>
        <v>49.266436941692675</v>
      </c>
      <c r="F515" s="263"/>
      <c r="G515" s="190" t="str">
        <f t="shared" si="32"/>
        <v/>
      </c>
      <c r="H515" s="259" t="str">
        <f t="shared" si="33"/>
        <v/>
      </c>
    </row>
    <row r="516" spans="1:8">
      <c r="A516" s="255">
        <f t="shared" ref="A516:A579" si="34">+A515+1</f>
        <v>514</v>
      </c>
      <c r="B516" s="256">
        <v>45288</v>
      </c>
      <c r="C516" s="257">
        <v>43.072409</v>
      </c>
      <c r="D516" s="258">
        <v>49.266436941692675</v>
      </c>
      <c r="E516" s="257">
        <f t="shared" ref="E516:E579" si="35">IF(C516&gt;D516,D516,C516)</f>
        <v>43.072409</v>
      </c>
      <c r="F516" s="263"/>
      <c r="G516" s="190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9" t="str">
        <f t="shared" ref="H516:H579" si="37">IF(DAY($B516)=15,TEXT(D516,"#,0"),"")</f>
        <v/>
      </c>
    </row>
    <row r="517" spans="1:8">
      <c r="A517" s="255">
        <f t="shared" si="34"/>
        <v>515</v>
      </c>
      <c r="B517" s="256">
        <v>45289</v>
      </c>
      <c r="C517" s="257">
        <v>26.936472000000002</v>
      </c>
      <c r="D517" s="258">
        <v>49.266436941692675</v>
      </c>
      <c r="E517" s="257">
        <f t="shared" si="35"/>
        <v>26.936472000000002</v>
      </c>
      <c r="F517" s="263"/>
      <c r="G517" s="190" t="str">
        <f t="shared" si="36"/>
        <v/>
      </c>
      <c r="H517" s="259" t="str">
        <f t="shared" si="37"/>
        <v/>
      </c>
    </row>
    <row r="518" spans="1:8">
      <c r="A518" s="255">
        <f t="shared" si="34"/>
        <v>516</v>
      </c>
      <c r="B518" s="256">
        <v>45290</v>
      </c>
      <c r="C518" s="257">
        <v>69.737143000000003</v>
      </c>
      <c r="D518" s="258">
        <v>49.266436941692675</v>
      </c>
      <c r="E518" s="257">
        <f t="shared" si="35"/>
        <v>49.266436941692675</v>
      </c>
      <c r="F518" s="263"/>
      <c r="G518" s="190" t="str">
        <f t="shared" si="36"/>
        <v/>
      </c>
      <c r="H518" s="259" t="str">
        <f t="shared" si="37"/>
        <v/>
      </c>
    </row>
    <row r="519" spans="1:8">
      <c r="A519" s="255">
        <f t="shared" si="34"/>
        <v>517</v>
      </c>
      <c r="B519" s="256">
        <v>45291</v>
      </c>
      <c r="C519" s="257">
        <v>35.265696000000005</v>
      </c>
      <c r="D519" s="258">
        <v>49.266436941692675</v>
      </c>
      <c r="E519" s="257">
        <f t="shared" si="35"/>
        <v>35.265696000000005</v>
      </c>
      <c r="F519" s="263"/>
      <c r="G519" s="190" t="str">
        <f t="shared" si="36"/>
        <v/>
      </c>
      <c r="H519" s="259" t="str">
        <f t="shared" si="37"/>
        <v/>
      </c>
    </row>
    <row r="520" spans="1:8">
      <c r="A520" s="255">
        <f t="shared" si="34"/>
        <v>518</v>
      </c>
      <c r="B520" s="256">
        <v>45292</v>
      </c>
      <c r="C520" s="257">
        <v>65.398920000000004</v>
      </c>
      <c r="D520" s="258">
        <v>73.282896405397366</v>
      </c>
      <c r="E520" s="257">
        <f t="shared" si="35"/>
        <v>65.398920000000004</v>
      </c>
      <c r="F520" s="260">
        <f>YEAR(B520)</f>
        <v>2024</v>
      </c>
      <c r="G520" s="190" t="str">
        <f t="shared" si="36"/>
        <v/>
      </c>
      <c r="H520" s="259" t="str">
        <f t="shared" si="37"/>
        <v/>
      </c>
    </row>
    <row r="521" spans="1:8">
      <c r="A521" s="255">
        <f t="shared" si="34"/>
        <v>519</v>
      </c>
      <c r="B521" s="256">
        <v>45293</v>
      </c>
      <c r="C521" s="257">
        <v>47.944726000000003</v>
      </c>
      <c r="D521" s="258">
        <v>73.282896405397366</v>
      </c>
      <c r="E521" s="257">
        <f t="shared" si="35"/>
        <v>47.944726000000003</v>
      </c>
      <c r="F521" s="263"/>
      <c r="G521" s="190" t="str">
        <f t="shared" si="36"/>
        <v/>
      </c>
      <c r="H521" s="259" t="str">
        <f t="shared" si="37"/>
        <v/>
      </c>
    </row>
    <row r="522" spans="1:8">
      <c r="A522" s="255">
        <f t="shared" si="34"/>
        <v>520</v>
      </c>
      <c r="B522" s="256">
        <v>45294</v>
      </c>
      <c r="C522" s="257">
        <v>34.638446999999999</v>
      </c>
      <c r="D522" s="258">
        <v>73.282896405397366</v>
      </c>
      <c r="E522" s="257">
        <f t="shared" si="35"/>
        <v>34.638446999999999</v>
      </c>
      <c r="F522" s="263"/>
      <c r="G522" s="190" t="str">
        <f t="shared" si="36"/>
        <v/>
      </c>
      <c r="H522" s="259" t="str">
        <f t="shared" si="37"/>
        <v/>
      </c>
    </row>
    <row r="523" spans="1:8">
      <c r="A523" s="255">
        <f t="shared" si="34"/>
        <v>521</v>
      </c>
      <c r="B523" s="256">
        <v>45295</v>
      </c>
      <c r="C523" s="257">
        <v>24.699083999999999</v>
      </c>
      <c r="D523" s="258">
        <v>73.282896405397366</v>
      </c>
      <c r="E523" s="257">
        <f t="shared" si="35"/>
        <v>24.699083999999999</v>
      </c>
      <c r="F523" s="263"/>
      <c r="G523" s="190" t="str">
        <f t="shared" si="36"/>
        <v/>
      </c>
      <c r="H523" s="259" t="str">
        <f t="shared" si="37"/>
        <v/>
      </c>
    </row>
    <row r="524" spans="1:8">
      <c r="A524" s="255">
        <f t="shared" si="34"/>
        <v>522</v>
      </c>
      <c r="B524" s="256">
        <v>45296</v>
      </c>
      <c r="C524" s="257">
        <v>60.695851000000005</v>
      </c>
      <c r="D524" s="258">
        <v>73.282896405397366</v>
      </c>
      <c r="E524" s="257">
        <f t="shared" si="35"/>
        <v>60.695851000000005</v>
      </c>
      <c r="F524" s="263"/>
      <c r="G524" s="190" t="str">
        <f t="shared" si="36"/>
        <v/>
      </c>
      <c r="H524" s="259" t="str">
        <f t="shared" si="37"/>
        <v/>
      </c>
    </row>
    <row r="525" spans="1:8">
      <c r="A525" s="255">
        <f t="shared" si="34"/>
        <v>523</v>
      </c>
      <c r="B525" s="256">
        <v>45297</v>
      </c>
      <c r="C525" s="257">
        <v>76.881027000000003</v>
      </c>
      <c r="D525" s="258">
        <v>73.282896405397366</v>
      </c>
      <c r="E525" s="257">
        <f t="shared" si="35"/>
        <v>73.282896405397366</v>
      </c>
      <c r="F525" s="263"/>
      <c r="G525" s="190" t="str">
        <f t="shared" si="36"/>
        <v/>
      </c>
      <c r="H525" s="259" t="str">
        <f t="shared" si="37"/>
        <v/>
      </c>
    </row>
    <row r="526" spans="1:8">
      <c r="A526" s="255">
        <f t="shared" si="34"/>
        <v>524</v>
      </c>
      <c r="B526" s="256">
        <v>45298</v>
      </c>
      <c r="C526" s="257">
        <v>83.334558000000001</v>
      </c>
      <c r="D526" s="258">
        <v>73.282896405397366</v>
      </c>
      <c r="E526" s="257">
        <f t="shared" si="35"/>
        <v>73.282896405397366</v>
      </c>
      <c r="F526" s="263"/>
      <c r="G526" s="190" t="str">
        <f t="shared" si="36"/>
        <v/>
      </c>
      <c r="H526" s="259" t="str">
        <f t="shared" si="37"/>
        <v/>
      </c>
    </row>
    <row r="527" spans="1:8">
      <c r="A527" s="255">
        <f t="shared" si="34"/>
        <v>525</v>
      </c>
      <c r="B527" s="256">
        <v>45299</v>
      </c>
      <c r="C527" s="257">
        <v>63.750973999999999</v>
      </c>
      <c r="D527" s="258">
        <v>73.282896405397366</v>
      </c>
      <c r="E527" s="257">
        <f t="shared" si="35"/>
        <v>63.750973999999999</v>
      </c>
      <c r="F527" s="263"/>
      <c r="G527" s="190" t="str">
        <f t="shared" si="36"/>
        <v/>
      </c>
      <c r="H527" s="259" t="str">
        <f t="shared" si="37"/>
        <v/>
      </c>
    </row>
    <row r="528" spans="1:8">
      <c r="A528" s="255">
        <f t="shared" si="34"/>
        <v>526</v>
      </c>
      <c r="B528" s="256">
        <v>45300</v>
      </c>
      <c r="C528" s="257">
        <v>35.986497999999997</v>
      </c>
      <c r="D528" s="258">
        <v>73.282896405397366</v>
      </c>
      <c r="E528" s="257">
        <f t="shared" si="35"/>
        <v>35.986497999999997</v>
      </c>
      <c r="F528" s="263"/>
      <c r="G528" s="190" t="str">
        <f t="shared" si="36"/>
        <v/>
      </c>
      <c r="H528" s="259" t="str">
        <f t="shared" si="37"/>
        <v/>
      </c>
    </row>
    <row r="529" spans="1:8">
      <c r="A529" s="255">
        <f t="shared" si="34"/>
        <v>527</v>
      </c>
      <c r="B529" s="256">
        <v>45301</v>
      </c>
      <c r="C529" s="257">
        <v>32.006748000000002</v>
      </c>
      <c r="D529" s="258">
        <v>73.282896405397366</v>
      </c>
      <c r="E529" s="257">
        <f t="shared" si="35"/>
        <v>32.006748000000002</v>
      </c>
      <c r="F529" s="263"/>
      <c r="G529" s="190" t="str">
        <f t="shared" si="36"/>
        <v/>
      </c>
      <c r="H529" s="259" t="str">
        <f t="shared" si="37"/>
        <v/>
      </c>
    </row>
    <row r="530" spans="1:8">
      <c r="A530" s="255">
        <f t="shared" si="34"/>
        <v>528</v>
      </c>
      <c r="B530" s="256">
        <v>45302</v>
      </c>
      <c r="C530" s="257">
        <v>61.88805</v>
      </c>
      <c r="D530" s="258">
        <v>73.282896405397366</v>
      </c>
      <c r="E530" s="257">
        <f t="shared" si="35"/>
        <v>61.88805</v>
      </c>
      <c r="F530" s="263"/>
      <c r="G530" s="190" t="str">
        <f t="shared" si="36"/>
        <v/>
      </c>
      <c r="H530" s="259" t="str">
        <f t="shared" si="37"/>
        <v/>
      </c>
    </row>
    <row r="531" spans="1:8">
      <c r="A531" s="255">
        <f t="shared" si="34"/>
        <v>529</v>
      </c>
      <c r="B531" s="256">
        <v>45303</v>
      </c>
      <c r="C531" s="257">
        <v>70.365369999999999</v>
      </c>
      <c r="D531" s="258">
        <v>73.282896405397366</v>
      </c>
      <c r="E531" s="257">
        <f t="shared" si="35"/>
        <v>70.365369999999999</v>
      </c>
      <c r="F531" s="263"/>
      <c r="G531" s="190" t="str">
        <f t="shared" si="36"/>
        <v/>
      </c>
      <c r="H531" s="259" t="str">
        <f t="shared" si="37"/>
        <v/>
      </c>
    </row>
    <row r="532" spans="1:8">
      <c r="A532" s="255">
        <f t="shared" si="34"/>
        <v>530</v>
      </c>
      <c r="B532" s="256">
        <v>45304</v>
      </c>
      <c r="C532" s="257">
        <v>43.769904000000004</v>
      </c>
      <c r="D532" s="258">
        <v>73.282896405397366</v>
      </c>
      <c r="E532" s="257">
        <f t="shared" si="35"/>
        <v>43.769904000000004</v>
      </c>
      <c r="F532" s="263"/>
      <c r="G532" s="190" t="str">
        <f t="shared" si="36"/>
        <v/>
      </c>
      <c r="H532" s="259" t="str">
        <f t="shared" si="37"/>
        <v/>
      </c>
    </row>
    <row r="533" spans="1:8">
      <c r="A533" s="255">
        <f t="shared" si="34"/>
        <v>531</v>
      </c>
      <c r="B533" s="256">
        <v>45305</v>
      </c>
      <c r="C533" s="257">
        <v>44.058762000000002</v>
      </c>
      <c r="D533" s="258">
        <v>73.282896405397366</v>
      </c>
      <c r="E533" s="257">
        <f t="shared" si="35"/>
        <v>44.058762000000002</v>
      </c>
      <c r="F533" s="263"/>
      <c r="G533" s="190" t="str">
        <f t="shared" si="36"/>
        <v/>
      </c>
      <c r="H533" s="259" t="str">
        <f t="shared" si="37"/>
        <v/>
      </c>
    </row>
    <row r="534" spans="1:8">
      <c r="A534" s="255">
        <f t="shared" si="34"/>
        <v>532</v>
      </c>
      <c r="B534" s="256">
        <v>45306</v>
      </c>
      <c r="C534" s="257">
        <v>22.138628000000001</v>
      </c>
      <c r="D534" s="258">
        <v>73.282896405397366</v>
      </c>
      <c r="E534" s="257">
        <f t="shared" si="35"/>
        <v>22.138628000000001</v>
      </c>
      <c r="F534" s="263"/>
      <c r="G534" s="190" t="str">
        <f t="shared" si="36"/>
        <v>E</v>
      </c>
      <c r="H534" s="259" t="str">
        <f t="shared" si="37"/>
        <v>73,3</v>
      </c>
    </row>
    <row r="535" spans="1:8">
      <c r="A535" s="255">
        <f t="shared" si="34"/>
        <v>533</v>
      </c>
      <c r="B535" s="256">
        <v>45307</v>
      </c>
      <c r="C535" s="257">
        <v>32.06588</v>
      </c>
      <c r="D535" s="258">
        <v>73.282896405397366</v>
      </c>
      <c r="E535" s="257">
        <f t="shared" si="35"/>
        <v>32.06588</v>
      </c>
      <c r="F535" s="263"/>
      <c r="G535" s="190" t="str">
        <f t="shared" si="36"/>
        <v/>
      </c>
      <c r="H535" s="259" t="str">
        <f t="shared" si="37"/>
        <v/>
      </c>
    </row>
    <row r="536" spans="1:8">
      <c r="A536" s="255">
        <f t="shared" si="34"/>
        <v>534</v>
      </c>
      <c r="B536" s="256">
        <v>45308</v>
      </c>
      <c r="C536" s="257">
        <v>44.306529000000005</v>
      </c>
      <c r="D536" s="258">
        <v>73.282896405397366</v>
      </c>
      <c r="E536" s="257">
        <f t="shared" si="35"/>
        <v>44.306529000000005</v>
      </c>
      <c r="F536" s="263"/>
      <c r="G536" s="190" t="str">
        <f t="shared" si="36"/>
        <v/>
      </c>
      <c r="H536" s="259" t="str">
        <f t="shared" si="37"/>
        <v/>
      </c>
    </row>
    <row r="537" spans="1:8">
      <c r="A537" s="255">
        <f t="shared" si="34"/>
        <v>535</v>
      </c>
      <c r="B537" s="256">
        <v>45309</v>
      </c>
      <c r="C537" s="257">
        <v>43.471612</v>
      </c>
      <c r="D537" s="258">
        <v>73.282896405397366</v>
      </c>
      <c r="E537" s="257">
        <f t="shared" si="35"/>
        <v>43.471612</v>
      </c>
      <c r="F537" s="263"/>
      <c r="G537" s="190" t="str">
        <f t="shared" si="36"/>
        <v/>
      </c>
      <c r="H537" s="259" t="str">
        <f t="shared" si="37"/>
        <v/>
      </c>
    </row>
    <row r="538" spans="1:8">
      <c r="A538" s="255">
        <f t="shared" si="34"/>
        <v>536</v>
      </c>
      <c r="B538" s="256">
        <v>45310</v>
      </c>
      <c r="C538" s="257">
        <v>21.139559000000002</v>
      </c>
      <c r="D538" s="258">
        <v>73.282896405397366</v>
      </c>
      <c r="E538" s="257">
        <f t="shared" si="35"/>
        <v>21.139559000000002</v>
      </c>
      <c r="F538" s="263"/>
      <c r="G538" s="190" t="str">
        <f t="shared" si="36"/>
        <v/>
      </c>
      <c r="H538" s="259" t="str">
        <f t="shared" si="37"/>
        <v/>
      </c>
    </row>
    <row r="539" spans="1:8">
      <c r="A539" s="255">
        <f t="shared" si="34"/>
        <v>537</v>
      </c>
      <c r="B539" s="256">
        <v>45311</v>
      </c>
      <c r="C539" s="257">
        <v>71.492085000000003</v>
      </c>
      <c r="D539" s="258">
        <v>73.282896405397366</v>
      </c>
      <c r="E539" s="257">
        <f t="shared" si="35"/>
        <v>71.492085000000003</v>
      </c>
      <c r="F539" s="263"/>
      <c r="G539" s="190" t="str">
        <f t="shared" si="36"/>
        <v/>
      </c>
      <c r="H539" s="259" t="str">
        <f t="shared" si="37"/>
        <v/>
      </c>
    </row>
    <row r="540" spans="1:8">
      <c r="A540" s="255">
        <f t="shared" si="34"/>
        <v>538</v>
      </c>
      <c r="B540" s="256">
        <v>45312</v>
      </c>
      <c r="C540" s="257">
        <v>81.153802999999996</v>
      </c>
      <c r="D540" s="258">
        <v>73.282896405397366</v>
      </c>
      <c r="E540" s="257">
        <f t="shared" si="35"/>
        <v>73.282896405397366</v>
      </c>
      <c r="F540" s="263"/>
      <c r="G540" s="190" t="str">
        <f t="shared" si="36"/>
        <v/>
      </c>
      <c r="H540" s="259" t="str">
        <f t="shared" si="37"/>
        <v/>
      </c>
    </row>
    <row r="541" spans="1:8">
      <c r="A541" s="255">
        <f t="shared" si="34"/>
        <v>539</v>
      </c>
      <c r="B541" s="256">
        <v>45313</v>
      </c>
      <c r="C541" s="257">
        <v>82.117463000000001</v>
      </c>
      <c r="D541" s="258">
        <v>73.282896405397366</v>
      </c>
      <c r="E541" s="257">
        <f t="shared" si="35"/>
        <v>73.282896405397366</v>
      </c>
      <c r="F541" s="263"/>
      <c r="G541" s="190" t="str">
        <f t="shared" si="36"/>
        <v/>
      </c>
      <c r="H541" s="259" t="str">
        <f t="shared" si="37"/>
        <v/>
      </c>
    </row>
    <row r="542" spans="1:8">
      <c r="A542" s="255">
        <f t="shared" si="34"/>
        <v>540</v>
      </c>
      <c r="B542" s="256">
        <v>45314</v>
      </c>
      <c r="C542" s="257">
        <v>87.768663000000004</v>
      </c>
      <c r="D542" s="258">
        <v>73.282896405397366</v>
      </c>
      <c r="E542" s="257">
        <f t="shared" si="35"/>
        <v>73.282896405397366</v>
      </c>
      <c r="F542" s="263"/>
      <c r="G542" s="190" t="str">
        <f t="shared" si="36"/>
        <v/>
      </c>
      <c r="H542" s="259" t="str">
        <f t="shared" si="37"/>
        <v/>
      </c>
    </row>
    <row r="543" spans="1:8">
      <c r="A543" s="255">
        <f t="shared" si="34"/>
        <v>541</v>
      </c>
      <c r="B543" s="256">
        <v>45315</v>
      </c>
      <c r="C543" s="257">
        <v>93.468960999999993</v>
      </c>
      <c r="D543" s="258">
        <v>73.282896405397366</v>
      </c>
      <c r="E543" s="257">
        <f t="shared" si="35"/>
        <v>73.282896405397366</v>
      </c>
      <c r="F543" s="263"/>
      <c r="G543" s="190" t="str">
        <f t="shared" si="36"/>
        <v/>
      </c>
      <c r="H543" s="259" t="str">
        <f t="shared" si="37"/>
        <v/>
      </c>
    </row>
    <row r="544" spans="1:8">
      <c r="A544" s="255">
        <f t="shared" si="34"/>
        <v>542</v>
      </c>
      <c r="B544" s="256">
        <v>45316</v>
      </c>
      <c r="C544" s="257">
        <v>91.944248000000002</v>
      </c>
      <c r="D544" s="258">
        <v>73.282896405397366</v>
      </c>
      <c r="E544" s="257">
        <f t="shared" si="35"/>
        <v>73.282896405397366</v>
      </c>
      <c r="F544" s="263"/>
      <c r="G544" s="190" t="str">
        <f t="shared" si="36"/>
        <v/>
      </c>
      <c r="H544" s="259" t="str">
        <f t="shared" si="37"/>
        <v/>
      </c>
    </row>
    <row r="545" spans="1:8">
      <c r="A545" s="255">
        <f t="shared" si="34"/>
        <v>543</v>
      </c>
      <c r="B545" s="256">
        <v>45317</v>
      </c>
      <c r="C545" s="257">
        <v>87.314610999999999</v>
      </c>
      <c r="D545" s="258">
        <v>73.282896405397366</v>
      </c>
      <c r="E545" s="257">
        <f t="shared" si="35"/>
        <v>73.282896405397366</v>
      </c>
      <c r="F545" s="263"/>
      <c r="G545" s="190" t="str">
        <f t="shared" si="36"/>
        <v/>
      </c>
      <c r="H545" s="259" t="str">
        <f t="shared" si="37"/>
        <v/>
      </c>
    </row>
    <row r="546" spans="1:8">
      <c r="A546" s="255">
        <f t="shared" si="34"/>
        <v>544</v>
      </c>
      <c r="B546" s="256">
        <v>45318</v>
      </c>
      <c r="C546" s="257">
        <v>86.505528999999996</v>
      </c>
      <c r="D546" s="258">
        <v>73.282896405397366</v>
      </c>
      <c r="E546" s="257">
        <f t="shared" si="35"/>
        <v>73.282896405397366</v>
      </c>
      <c r="F546" s="263"/>
      <c r="G546" s="190" t="str">
        <f t="shared" si="36"/>
        <v/>
      </c>
      <c r="H546" s="259" t="str">
        <f t="shared" si="37"/>
        <v/>
      </c>
    </row>
    <row r="547" spans="1:8">
      <c r="A547" s="255">
        <f t="shared" si="34"/>
        <v>545</v>
      </c>
      <c r="B547" s="256">
        <v>45319</v>
      </c>
      <c r="C547" s="257">
        <v>79.294275999999996</v>
      </c>
      <c r="D547" s="258">
        <v>73.282896405397366</v>
      </c>
      <c r="E547" s="257">
        <f t="shared" si="35"/>
        <v>73.282896405397366</v>
      </c>
      <c r="F547" s="263"/>
      <c r="G547" s="190" t="str">
        <f t="shared" si="36"/>
        <v/>
      </c>
      <c r="H547" s="259" t="str">
        <f t="shared" si="37"/>
        <v/>
      </c>
    </row>
    <row r="548" spans="1:8">
      <c r="A548" s="255">
        <f t="shared" si="34"/>
        <v>546</v>
      </c>
      <c r="B548" s="256">
        <v>45320</v>
      </c>
      <c r="C548" s="257">
        <v>58.742680999999997</v>
      </c>
      <c r="D548" s="258">
        <v>73.282896405397366</v>
      </c>
      <c r="E548" s="257">
        <f t="shared" si="35"/>
        <v>58.742680999999997</v>
      </c>
      <c r="F548" s="263"/>
      <c r="G548" s="190" t="str">
        <f t="shared" si="36"/>
        <v/>
      </c>
      <c r="H548" s="259" t="str">
        <f t="shared" si="37"/>
        <v/>
      </c>
    </row>
    <row r="549" spans="1:8">
      <c r="A549" s="255">
        <f t="shared" si="34"/>
        <v>547</v>
      </c>
      <c r="B549" s="256">
        <v>45321</v>
      </c>
      <c r="C549" s="257">
        <v>73.799818000000002</v>
      </c>
      <c r="D549" s="258">
        <v>73.282896405397366</v>
      </c>
      <c r="E549" s="257">
        <f t="shared" si="35"/>
        <v>73.282896405397366</v>
      </c>
      <c r="F549" s="263"/>
      <c r="G549" s="190" t="str">
        <f t="shared" si="36"/>
        <v/>
      </c>
      <c r="H549" s="259" t="str">
        <f t="shared" si="37"/>
        <v/>
      </c>
    </row>
    <row r="550" spans="1:8">
      <c r="A550" s="255">
        <f t="shared" si="34"/>
        <v>548</v>
      </c>
      <c r="B550" s="256">
        <v>45322</v>
      </c>
      <c r="C550" s="257">
        <v>84.631726999999998</v>
      </c>
      <c r="D550" s="258">
        <v>73.282896405397366</v>
      </c>
      <c r="E550" s="257">
        <f t="shared" si="35"/>
        <v>73.282896405397366</v>
      </c>
      <c r="F550" s="263"/>
      <c r="G550" s="190" t="str">
        <f t="shared" si="36"/>
        <v/>
      </c>
      <c r="H550" s="259" t="str">
        <f t="shared" si="37"/>
        <v/>
      </c>
    </row>
    <row r="551" spans="1:8">
      <c r="A551" s="255">
        <f t="shared" si="34"/>
        <v>549</v>
      </c>
      <c r="B551" s="256">
        <v>45323</v>
      </c>
      <c r="C551" s="257">
        <v>104.2914</v>
      </c>
      <c r="D551" s="258">
        <v>90.054679965116563</v>
      </c>
      <c r="E551" s="257">
        <f t="shared" si="35"/>
        <v>90.054679965116563</v>
      </c>
      <c r="F551" s="260"/>
      <c r="G551" s="190" t="str">
        <f t="shared" si="36"/>
        <v/>
      </c>
      <c r="H551" s="259" t="str">
        <f t="shared" si="37"/>
        <v/>
      </c>
    </row>
    <row r="552" spans="1:8">
      <c r="A552" s="255">
        <f t="shared" si="34"/>
        <v>550</v>
      </c>
      <c r="B552" s="256">
        <v>45324</v>
      </c>
      <c r="C552" s="257">
        <v>107.53003299999999</v>
      </c>
      <c r="D552" s="258">
        <v>90.054679965116563</v>
      </c>
      <c r="E552" s="257">
        <f t="shared" si="35"/>
        <v>90.054679965116563</v>
      </c>
      <c r="F552" s="263"/>
      <c r="G552" s="190" t="str">
        <f t="shared" si="36"/>
        <v/>
      </c>
      <c r="H552" s="259" t="str">
        <f t="shared" si="37"/>
        <v/>
      </c>
    </row>
    <row r="553" spans="1:8">
      <c r="A553" s="255">
        <f t="shared" si="34"/>
        <v>551</v>
      </c>
      <c r="B553" s="256">
        <v>45325</v>
      </c>
      <c r="C553" s="257">
        <v>105.643288</v>
      </c>
      <c r="D553" s="258">
        <v>90.054679965116563</v>
      </c>
      <c r="E553" s="257">
        <f t="shared" si="35"/>
        <v>90.054679965116563</v>
      </c>
      <c r="F553" s="263"/>
      <c r="G553" s="190" t="str">
        <f t="shared" si="36"/>
        <v/>
      </c>
      <c r="H553" s="259" t="str">
        <f t="shared" si="37"/>
        <v/>
      </c>
    </row>
    <row r="554" spans="1:8">
      <c r="A554" s="255">
        <f t="shared" si="34"/>
        <v>552</v>
      </c>
      <c r="B554" s="256">
        <v>45326</v>
      </c>
      <c r="C554" s="257">
        <v>107.019531</v>
      </c>
      <c r="D554" s="258">
        <v>90.054679965116563</v>
      </c>
      <c r="E554" s="257">
        <f t="shared" si="35"/>
        <v>90.054679965116563</v>
      </c>
      <c r="F554" s="263"/>
      <c r="G554" s="190" t="str">
        <f t="shared" si="36"/>
        <v/>
      </c>
      <c r="H554" s="259" t="str">
        <f t="shared" si="37"/>
        <v/>
      </c>
    </row>
    <row r="555" spans="1:8">
      <c r="A555" s="255">
        <f t="shared" si="34"/>
        <v>553</v>
      </c>
      <c r="B555" s="256">
        <v>45327</v>
      </c>
      <c r="C555" s="257">
        <v>85.598221000000009</v>
      </c>
      <c r="D555" s="258">
        <v>90.054679965116563</v>
      </c>
      <c r="E555" s="257">
        <f t="shared" si="35"/>
        <v>85.598221000000009</v>
      </c>
      <c r="F555" s="263"/>
      <c r="G555" s="190" t="str">
        <f t="shared" si="36"/>
        <v/>
      </c>
      <c r="H555" s="259" t="str">
        <f t="shared" si="37"/>
        <v/>
      </c>
    </row>
    <row r="556" spans="1:8">
      <c r="A556" s="255">
        <f t="shared" si="34"/>
        <v>554</v>
      </c>
      <c r="B556" s="256">
        <v>45328</v>
      </c>
      <c r="C556" s="257">
        <v>83.294762999999989</v>
      </c>
      <c r="D556" s="258">
        <v>90.054679965116563</v>
      </c>
      <c r="E556" s="257">
        <f t="shared" si="35"/>
        <v>83.294762999999989</v>
      </c>
      <c r="F556" s="263"/>
      <c r="G556" s="190" t="str">
        <f t="shared" si="36"/>
        <v/>
      </c>
      <c r="H556" s="259" t="str">
        <f t="shared" si="37"/>
        <v/>
      </c>
    </row>
    <row r="557" spans="1:8">
      <c r="A557" s="255">
        <f t="shared" si="34"/>
        <v>555</v>
      </c>
      <c r="B557" s="256">
        <v>45329</v>
      </c>
      <c r="C557" s="257">
        <v>61.390602000000001</v>
      </c>
      <c r="D557" s="258">
        <v>90.054679965116563</v>
      </c>
      <c r="E557" s="257">
        <f t="shared" si="35"/>
        <v>61.390602000000001</v>
      </c>
      <c r="F557" s="263"/>
      <c r="G557" s="190" t="str">
        <f t="shared" si="36"/>
        <v/>
      </c>
      <c r="H557" s="259" t="str">
        <f t="shared" si="37"/>
        <v/>
      </c>
    </row>
    <row r="558" spans="1:8">
      <c r="A558" s="255">
        <f t="shared" si="34"/>
        <v>556</v>
      </c>
      <c r="B558" s="256">
        <v>45330</v>
      </c>
      <c r="C558" s="257">
        <v>37.284980000000004</v>
      </c>
      <c r="D558" s="258">
        <v>90.054679965116563</v>
      </c>
      <c r="E558" s="257">
        <f t="shared" si="35"/>
        <v>37.284980000000004</v>
      </c>
      <c r="F558" s="263"/>
      <c r="G558" s="190" t="str">
        <f t="shared" si="36"/>
        <v/>
      </c>
      <c r="H558" s="259" t="str">
        <f t="shared" si="37"/>
        <v/>
      </c>
    </row>
    <row r="559" spans="1:8">
      <c r="A559" s="255">
        <f t="shared" si="34"/>
        <v>557</v>
      </c>
      <c r="B559" s="256">
        <v>45331</v>
      </c>
      <c r="C559" s="257">
        <v>29.257035999999999</v>
      </c>
      <c r="D559" s="258">
        <v>90.054679965116563</v>
      </c>
      <c r="E559" s="257">
        <f t="shared" si="35"/>
        <v>29.257035999999999</v>
      </c>
      <c r="F559" s="263"/>
      <c r="G559" s="190" t="str">
        <f t="shared" si="36"/>
        <v/>
      </c>
      <c r="H559" s="259" t="str">
        <f t="shared" si="37"/>
        <v/>
      </c>
    </row>
    <row r="560" spans="1:8">
      <c r="A560" s="255">
        <f t="shared" si="34"/>
        <v>558</v>
      </c>
      <c r="B560" s="256">
        <v>45332</v>
      </c>
      <c r="C560" s="257">
        <v>76.767880999999988</v>
      </c>
      <c r="D560" s="258">
        <v>90.054679965116563</v>
      </c>
      <c r="E560" s="257">
        <f t="shared" si="35"/>
        <v>76.767880999999988</v>
      </c>
      <c r="F560" s="263"/>
      <c r="G560" s="190" t="str">
        <f t="shared" si="36"/>
        <v/>
      </c>
      <c r="H560" s="259" t="str">
        <f t="shared" si="37"/>
        <v/>
      </c>
    </row>
    <row r="561" spans="1:8">
      <c r="A561" s="255">
        <f t="shared" si="34"/>
        <v>559</v>
      </c>
      <c r="B561" s="256">
        <v>45333</v>
      </c>
      <c r="C561" s="257">
        <v>40.096163999999995</v>
      </c>
      <c r="D561" s="258">
        <v>90.054679965116563</v>
      </c>
      <c r="E561" s="257">
        <f t="shared" si="35"/>
        <v>40.096163999999995</v>
      </c>
      <c r="F561" s="263"/>
      <c r="G561" s="190" t="str">
        <f t="shared" si="36"/>
        <v/>
      </c>
      <c r="H561" s="259" t="str">
        <f t="shared" si="37"/>
        <v/>
      </c>
    </row>
    <row r="562" spans="1:8">
      <c r="A562" s="255">
        <f t="shared" si="34"/>
        <v>560</v>
      </c>
      <c r="B562" s="256">
        <v>45334</v>
      </c>
      <c r="C562" s="257">
        <v>84.740619000000009</v>
      </c>
      <c r="D562" s="258">
        <v>90.054679965116563</v>
      </c>
      <c r="E562" s="257">
        <f t="shared" si="35"/>
        <v>84.740619000000009</v>
      </c>
      <c r="F562" s="263"/>
      <c r="G562" s="190" t="str">
        <f t="shared" si="36"/>
        <v/>
      </c>
      <c r="H562" s="259" t="str">
        <f t="shared" si="37"/>
        <v/>
      </c>
    </row>
    <row r="563" spans="1:8">
      <c r="A563" s="255">
        <f t="shared" si="34"/>
        <v>561</v>
      </c>
      <c r="B563" s="256">
        <v>45335</v>
      </c>
      <c r="C563" s="257">
        <v>77.845935999999995</v>
      </c>
      <c r="D563" s="258">
        <v>90.054679965116563</v>
      </c>
      <c r="E563" s="257">
        <f t="shared" si="35"/>
        <v>77.845935999999995</v>
      </c>
      <c r="F563" s="263"/>
      <c r="G563" s="190" t="str">
        <f t="shared" si="36"/>
        <v/>
      </c>
      <c r="H563" s="259" t="str">
        <f t="shared" si="37"/>
        <v/>
      </c>
    </row>
    <row r="564" spans="1:8">
      <c r="A564" s="255">
        <f t="shared" si="34"/>
        <v>562</v>
      </c>
      <c r="B564" s="256">
        <v>45336</v>
      </c>
      <c r="C564" s="257">
        <v>75.293720000000008</v>
      </c>
      <c r="D564" s="258">
        <v>90.054679965116563</v>
      </c>
      <c r="E564" s="257">
        <f t="shared" si="35"/>
        <v>75.293720000000008</v>
      </c>
      <c r="F564" s="263"/>
      <c r="G564" s="190" t="str">
        <f t="shared" si="36"/>
        <v/>
      </c>
      <c r="H564" s="259" t="str">
        <f t="shared" si="37"/>
        <v/>
      </c>
    </row>
    <row r="565" spans="1:8">
      <c r="A565" s="255">
        <f t="shared" si="34"/>
        <v>563</v>
      </c>
      <c r="B565" s="256">
        <v>45337</v>
      </c>
      <c r="C565" s="257">
        <v>40.483470000000004</v>
      </c>
      <c r="D565" s="258">
        <v>90.054679965116563</v>
      </c>
      <c r="E565" s="257">
        <f t="shared" si="35"/>
        <v>40.483470000000004</v>
      </c>
      <c r="F565" s="263"/>
      <c r="G565" s="190" t="str">
        <f t="shared" si="36"/>
        <v>F</v>
      </c>
      <c r="H565" s="259" t="str">
        <f t="shared" si="37"/>
        <v>90,1</v>
      </c>
    </row>
    <row r="566" spans="1:8">
      <c r="A566" s="255">
        <f t="shared" si="34"/>
        <v>564</v>
      </c>
      <c r="B566" s="256">
        <v>45338</v>
      </c>
      <c r="C566" s="257">
        <v>91.242040000000003</v>
      </c>
      <c r="D566" s="258">
        <v>90.054679965116563</v>
      </c>
      <c r="E566" s="257">
        <f t="shared" si="35"/>
        <v>90.054679965116563</v>
      </c>
      <c r="F566" s="263"/>
      <c r="G566" s="190" t="str">
        <f t="shared" si="36"/>
        <v/>
      </c>
      <c r="H566" s="259" t="str">
        <f t="shared" si="37"/>
        <v/>
      </c>
    </row>
    <row r="567" spans="1:8">
      <c r="A567" s="255">
        <f t="shared" si="34"/>
        <v>565</v>
      </c>
      <c r="B567" s="256">
        <v>45339</v>
      </c>
      <c r="C567" s="257">
        <v>125.16722200000001</v>
      </c>
      <c r="D567" s="258">
        <v>90.054679965116563</v>
      </c>
      <c r="E567" s="257">
        <f t="shared" si="35"/>
        <v>90.054679965116563</v>
      </c>
      <c r="F567" s="263"/>
      <c r="G567" s="190" t="str">
        <f t="shared" si="36"/>
        <v/>
      </c>
      <c r="H567" s="259" t="str">
        <f t="shared" si="37"/>
        <v/>
      </c>
    </row>
    <row r="568" spans="1:8">
      <c r="A568" s="255">
        <f t="shared" si="34"/>
        <v>566</v>
      </c>
      <c r="B568" s="256">
        <v>45340</v>
      </c>
      <c r="C568" s="257">
        <v>115.875382</v>
      </c>
      <c r="D568" s="258">
        <v>90.054679965116563</v>
      </c>
      <c r="E568" s="257">
        <f t="shared" si="35"/>
        <v>90.054679965116563</v>
      </c>
      <c r="F568" s="263"/>
      <c r="G568" s="190" t="str">
        <f t="shared" si="36"/>
        <v/>
      </c>
      <c r="H568" s="259" t="str">
        <f t="shared" si="37"/>
        <v/>
      </c>
    </row>
    <row r="569" spans="1:8">
      <c r="A569" s="255">
        <f t="shared" si="34"/>
        <v>567</v>
      </c>
      <c r="B569" s="256">
        <v>45341</v>
      </c>
      <c r="C569" s="257">
        <v>123.55418299999999</v>
      </c>
      <c r="D569" s="258">
        <v>90.054679965116563</v>
      </c>
      <c r="E569" s="257">
        <f t="shared" si="35"/>
        <v>90.054679965116563</v>
      </c>
      <c r="F569" s="263"/>
      <c r="G569" s="190" t="str">
        <f t="shared" si="36"/>
        <v/>
      </c>
      <c r="H569" s="259" t="str">
        <f t="shared" si="37"/>
        <v/>
      </c>
    </row>
    <row r="570" spans="1:8">
      <c r="A570" s="255">
        <f t="shared" si="34"/>
        <v>568</v>
      </c>
      <c r="B570" s="256">
        <v>45342</v>
      </c>
      <c r="C570" s="257">
        <v>123.838185</v>
      </c>
      <c r="D570" s="258">
        <v>90.054679965116563</v>
      </c>
      <c r="E570" s="257">
        <f t="shared" si="35"/>
        <v>90.054679965116563</v>
      </c>
      <c r="F570" s="263"/>
      <c r="G570" s="190" t="str">
        <f t="shared" si="36"/>
        <v/>
      </c>
      <c r="H570" s="259" t="str">
        <f t="shared" si="37"/>
        <v/>
      </c>
    </row>
    <row r="571" spans="1:8">
      <c r="A571" s="255">
        <f t="shared" si="34"/>
        <v>569</v>
      </c>
      <c r="B571" s="256">
        <v>45343</v>
      </c>
      <c r="C571" s="257">
        <v>103.83062600000001</v>
      </c>
      <c r="D571" s="258">
        <v>90.054679965116563</v>
      </c>
      <c r="E571" s="257">
        <f t="shared" si="35"/>
        <v>90.054679965116563</v>
      </c>
      <c r="F571" s="263"/>
      <c r="G571" s="190" t="str">
        <f t="shared" si="36"/>
        <v/>
      </c>
      <c r="H571" s="259" t="str">
        <f t="shared" si="37"/>
        <v/>
      </c>
    </row>
    <row r="572" spans="1:8">
      <c r="A572" s="255">
        <f t="shared" si="34"/>
        <v>570</v>
      </c>
      <c r="B572" s="256">
        <v>45344</v>
      </c>
      <c r="C572" s="257">
        <v>70.59324500000001</v>
      </c>
      <c r="D572" s="258">
        <v>90.054679965116563</v>
      </c>
      <c r="E572" s="257">
        <f t="shared" si="35"/>
        <v>70.59324500000001</v>
      </c>
      <c r="F572" s="263"/>
      <c r="G572" s="190" t="str">
        <f t="shared" si="36"/>
        <v/>
      </c>
      <c r="H572" s="259" t="str">
        <f t="shared" si="37"/>
        <v/>
      </c>
    </row>
    <row r="573" spans="1:8">
      <c r="A573" s="255">
        <f t="shared" si="34"/>
        <v>571</v>
      </c>
      <c r="B573" s="256">
        <v>45345</v>
      </c>
      <c r="C573" s="257">
        <v>97.164165999999994</v>
      </c>
      <c r="D573" s="258">
        <v>90.054679965116563</v>
      </c>
      <c r="E573" s="257">
        <f t="shared" si="35"/>
        <v>90.054679965116563</v>
      </c>
      <c r="F573" s="263"/>
      <c r="G573" s="190" t="str">
        <f t="shared" si="36"/>
        <v/>
      </c>
      <c r="H573" s="259" t="str">
        <f t="shared" si="37"/>
        <v/>
      </c>
    </row>
    <row r="574" spans="1:8">
      <c r="A574" s="255">
        <f t="shared" si="34"/>
        <v>572</v>
      </c>
      <c r="B574" s="256">
        <v>45346</v>
      </c>
      <c r="C574" s="257">
        <v>96.785484999999994</v>
      </c>
      <c r="D574" s="258">
        <v>90.054679965116563</v>
      </c>
      <c r="E574" s="257">
        <f t="shared" si="35"/>
        <v>90.054679965116563</v>
      </c>
      <c r="F574" s="263"/>
      <c r="G574" s="190" t="str">
        <f t="shared" si="36"/>
        <v/>
      </c>
      <c r="H574" s="259" t="str">
        <f t="shared" si="37"/>
        <v/>
      </c>
    </row>
    <row r="575" spans="1:8">
      <c r="A575" s="255">
        <f t="shared" si="34"/>
        <v>573</v>
      </c>
      <c r="B575" s="256">
        <v>45347</v>
      </c>
      <c r="C575" s="257">
        <v>51.071057000000003</v>
      </c>
      <c r="D575" s="258">
        <v>90.054679965116563</v>
      </c>
      <c r="E575" s="257">
        <f t="shared" si="35"/>
        <v>51.071057000000003</v>
      </c>
      <c r="F575" s="263"/>
      <c r="G575" s="190" t="str">
        <f t="shared" si="36"/>
        <v/>
      </c>
      <c r="H575" s="259" t="str">
        <f t="shared" si="37"/>
        <v/>
      </c>
    </row>
    <row r="576" spans="1:8">
      <c r="A576" s="255">
        <f t="shared" si="34"/>
        <v>574</v>
      </c>
      <c r="B576" s="256">
        <v>45348</v>
      </c>
      <c r="C576" s="257">
        <v>84.742235999999991</v>
      </c>
      <c r="D576" s="258">
        <v>90.054679965116563</v>
      </c>
      <c r="E576" s="257">
        <f t="shared" si="35"/>
        <v>84.742235999999991</v>
      </c>
      <c r="F576" s="263"/>
      <c r="G576" s="190" t="str">
        <f t="shared" si="36"/>
        <v/>
      </c>
      <c r="H576" s="259" t="str">
        <f t="shared" si="37"/>
        <v/>
      </c>
    </row>
    <row r="577" spans="1:8">
      <c r="A577" s="255">
        <f t="shared" si="34"/>
        <v>575</v>
      </c>
      <c r="B577" s="256">
        <v>45349</v>
      </c>
      <c r="C577" s="257">
        <v>101.53384999999999</v>
      </c>
      <c r="D577" s="258">
        <v>90.054679965116563</v>
      </c>
      <c r="E577" s="257">
        <f t="shared" si="35"/>
        <v>90.054679965116563</v>
      </c>
      <c r="F577" s="263"/>
      <c r="G577" s="190" t="str">
        <f t="shared" si="36"/>
        <v/>
      </c>
      <c r="H577" s="259" t="str">
        <f t="shared" si="37"/>
        <v/>
      </c>
    </row>
    <row r="578" spans="1:8">
      <c r="A578" s="255">
        <f t="shared" si="34"/>
        <v>576</v>
      </c>
      <c r="B578" s="256">
        <v>45350</v>
      </c>
      <c r="C578" s="257">
        <v>126.29254300000001</v>
      </c>
      <c r="D578" s="258">
        <v>90.054679965116563</v>
      </c>
      <c r="E578" s="257">
        <f t="shared" si="35"/>
        <v>90.054679965116563</v>
      </c>
      <c r="F578" s="263"/>
      <c r="G578" s="190" t="str">
        <f t="shared" si="36"/>
        <v/>
      </c>
      <c r="H578" s="259" t="str">
        <f t="shared" si="37"/>
        <v/>
      </c>
    </row>
    <row r="579" spans="1:8">
      <c r="A579" s="255">
        <f t="shared" si="34"/>
        <v>577</v>
      </c>
      <c r="B579" s="256">
        <v>45351</v>
      </c>
      <c r="C579" s="257">
        <v>118.83431700000001</v>
      </c>
      <c r="D579" s="258">
        <v>90.054679965116563</v>
      </c>
      <c r="E579" s="257">
        <f t="shared" si="35"/>
        <v>90.054679965116563</v>
      </c>
      <c r="F579" s="263"/>
      <c r="G579" s="190" t="str">
        <f t="shared" si="36"/>
        <v/>
      </c>
      <c r="H579" s="259" t="str">
        <f t="shared" si="37"/>
        <v/>
      </c>
    </row>
    <row r="580" spans="1:8">
      <c r="A580" s="255">
        <f t="shared" ref="A580:A643" si="38">+A579+1</f>
        <v>578</v>
      </c>
      <c r="B580" s="256">
        <v>45352</v>
      </c>
      <c r="C580" s="257">
        <v>121.866715</v>
      </c>
      <c r="D580" s="258">
        <v>113.5331358982037</v>
      </c>
      <c r="E580" s="257">
        <f t="shared" ref="E580:E643" si="39">IF(C580&gt;D580,D580,C580)</f>
        <v>113.5331358982037</v>
      </c>
      <c r="F580" s="263"/>
      <c r="G580" s="190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9" t="str">
        <f t="shared" ref="H580:H643" si="41">IF(DAY($B580)=15,TEXT(D580,"#,0"),"")</f>
        <v/>
      </c>
    </row>
    <row r="581" spans="1:8">
      <c r="A581" s="255">
        <f t="shared" si="38"/>
        <v>579</v>
      </c>
      <c r="B581" s="256">
        <v>45353</v>
      </c>
      <c r="C581" s="257">
        <v>55.457591999999998</v>
      </c>
      <c r="D581" s="258">
        <v>113.5331358982037</v>
      </c>
      <c r="E581" s="257">
        <f t="shared" si="39"/>
        <v>55.457591999999998</v>
      </c>
      <c r="F581" s="260"/>
      <c r="G581" s="190" t="str">
        <f t="shared" si="40"/>
        <v/>
      </c>
      <c r="H581" s="259" t="str">
        <f t="shared" si="41"/>
        <v/>
      </c>
    </row>
    <row r="582" spans="1:8">
      <c r="A582" s="255">
        <f t="shared" si="38"/>
        <v>580</v>
      </c>
      <c r="B582" s="256">
        <v>45354</v>
      </c>
      <c r="C582" s="257">
        <v>96.560321999999999</v>
      </c>
      <c r="D582" s="258">
        <v>113.5331358982037</v>
      </c>
      <c r="E582" s="257">
        <f t="shared" si="39"/>
        <v>96.560321999999999</v>
      </c>
      <c r="F582" s="263"/>
      <c r="G582" s="190" t="str">
        <f t="shared" si="40"/>
        <v/>
      </c>
      <c r="H582" s="259" t="str">
        <f t="shared" si="41"/>
        <v/>
      </c>
    </row>
    <row r="583" spans="1:8">
      <c r="A583" s="255">
        <f t="shared" si="38"/>
        <v>581</v>
      </c>
      <c r="B583" s="256">
        <v>45355</v>
      </c>
      <c r="C583" s="257">
        <v>72.380724000000001</v>
      </c>
      <c r="D583" s="258">
        <v>113.5331358982037</v>
      </c>
      <c r="E583" s="257">
        <f t="shared" si="39"/>
        <v>72.380724000000001</v>
      </c>
      <c r="F583" s="263"/>
      <c r="G583" s="190" t="str">
        <f t="shared" si="40"/>
        <v/>
      </c>
      <c r="H583" s="259" t="str">
        <f t="shared" si="41"/>
        <v/>
      </c>
    </row>
    <row r="584" spans="1:8">
      <c r="A584" s="255">
        <f t="shared" si="38"/>
        <v>582</v>
      </c>
      <c r="B584" s="256">
        <v>45356</v>
      </c>
      <c r="C584" s="257">
        <v>141.34291200000001</v>
      </c>
      <c r="D584" s="258">
        <v>113.5331358982037</v>
      </c>
      <c r="E584" s="257">
        <f t="shared" si="39"/>
        <v>113.5331358982037</v>
      </c>
      <c r="F584" s="263"/>
      <c r="G584" s="190" t="str">
        <f t="shared" si="40"/>
        <v/>
      </c>
      <c r="H584" s="259" t="str">
        <f t="shared" si="41"/>
        <v/>
      </c>
    </row>
    <row r="585" spans="1:8">
      <c r="A585" s="255">
        <f t="shared" si="38"/>
        <v>583</v>
      </c>
      <c r="B585" s="256">
        <v>45357</v>
      </c>
      <c r="C585" s="257">
        <v>139.65492399999999</v>
      </c>
      <c r="D585" s="258">
        <v>113.5331358982037</v>
      </c>
      <c r="E585" s="257">
        <f t="shared" si="39"/>
        <v>113.5331358982037</v>
      </c>
      <c r="F585" s="263"/>
      <c r="G585" s="190" t="str">
        <f t="shared" si="40"/>
        <v/>
      </c>
      <c r="H585" s="259" t="str">
        <f t="shared" si="41"/>
        <v/>
      </c>
    </row>
    <row r="586" spans="1:8">
      <c r="A586" s="255">
        <f t="shared" si="38"/>
        <v>584</v>
      </c>
      <c r="B586" s="256">
        <v>45358</v>
      </c>
      <c r="C586" s="257">
        <v>72.004773</v>
      </c>
      <c r="D586" s="258">
        <v>113.5331358982037</v>
      </c>
      <c r="E586" s="257">
        <f t="shared" si="39"/>
        <v>72.004773</v>
      </c>
      <c r="F586" s="263"/>
      <c r="G586" s="190" t="str">
        <f t="shared" si="40"/>
        <v/>
      </c>
      <c r="H586" s="259" t="str">
        <f t="shared" si="41"/>
        <v/>
      </c>
    </row>
    <row r="587" spans="1:8">
      <c r="A587" s="255">
        <f t="shared" si="38"/>
        <v>585</v>
      </c>
      <c r="B587" s="256">
        <v>45359</v>
      </c>
      <c r="C587" s="257">
        <v>82.209485999999998</v>
      </c>
      <c r="D587" s="258">
        <v>113.5331358982037</v>
      </c>
      <c r="E587" s="257">
        <f t="shared" si="39"/>
        <v>82.209485999999998</v>
      </c>
      <c r="F587" s="263"/>
      <c r="G587" s="190" t="str">
        <f t="shared" si="40"/>
        <v/>
      </c>
      <c r="H587" s="259" t="str">
        <f t="shared" si="41"/>
        <v/>
      </c>
    </row>
    <row r="588" spans="1:8">
      <c r="A588" s="255">
        <f t="shared" si="38"/>
        <v>586</v>
      </c>
      <c r="B588" s="256">
        <v>45360</v>
      </c>
      <c r="C588" s="257">
        <v>47.738697000000002</v>
      </c>
      <c r="D588" s="258">
        <v>113.5331358982037</v>
      </c>
      <c r="E588" s="257">
        <f t="shared" si="39"/>
        <v>47.738697000000002</v>
      </c>
      <c r="F588" s="263"/>
      <c r="G588" s="190" t="str">
        <f t="shared" si="40"/>
        <v/>
      </c>
      <c r="H588" s="259" t="str">
        <f t="shared" si="41"/>
        <v/>
      </c>
    </row>
    <row r="589" spans="1:8">
      <c r="A589" s="255">
        <f t="shared" si="38"/>
        <v>587</v>
      </c>
      <c r="B589" s="256">
        <v>45361</v>
      </c>
      <c r="C589" s="257">
        <v>72.505039999999994</v>
      </c>
      <c r="D589" s="258">
        <v>113.5331358982037</v>
      </c>
      <c r="E589" s="257">
        <f t="shared" si="39"/>
        <v>72.505039999999994</v>
      </c>
      <c r="F589" s="263"/>
      <c r="G589" s="190" t="str">
        <f t="shared" si="40"/>
        <v/>
      </c>
      <c r="H589" s="259" t="str">
        <f t="shared" si="41"/>
        <v/>
      </c>
    </row>
    <row r="590" spans="1:8">
      <c r="A590" s="255">
        <f t="shared" si="38"/>
        <v>588</v>
      </c>
      <c r="B590" s="256">
        <v>45362</v>
      </c>
      <c r="C590" s="257">
        <v>119.985224</v>
      </c>
      <c r="D590" s="258">
        <v>113.5331358982037</v>
      </c>
      <c r="E590" s="257">
        <f t="shared" si="39"/>
        <v>113.5331358982037</v>
      </c>
      <c r="F590" s="263"/>
      <c r="G590" s="190" t="str">
        <f t="shared" si="40"/>
        <v/>
      </c>
      <c r="H590" s="259" t="str">
        <f t="shared" si="41"/>
        <v/>
      </c>
    </row>
    <row r="591" spans="1:8">
      <c r="A591" s="255">
        <f t="shared" si="38"/>
        <v>589</v>
      </c>
      <c r="B591" s="256">
        <v>45363</v>
      </c>
      <c r="C591" s="257">
        <v>147.812736</v>
      </c>
      <c r="D591" s="258">
        <v>113.5331358982037</v>
      </c>
      <c r="E591" s="257">
        <f t="shared" si="39"/>
        <v>113.5331358982037</v>
      </c>
      <c r="F591" s="263"/>
      <c r="G591" s="190" t="str">
        <f t="shared" si="40"/>
        <v/>
      </c>
      <c r="H591" s="259" t="str">
        <f t="shared" si="41"/>
        <v/>
      </c>
    </row>
    <row r="592" spans="1:8">
      <c r="A592" s="255">
        <f t="shared" si="38"/>
        <v>590</v>
      </c>
      <c r="B592" s="256">
        <v>45364</v>
      </c>
      <c r="C592" s="257">
        <v>141.830478</v>
      </c>
      <c r="D592" s="258">
        <v>113.5331358982037</v>
      </c>
      <c r="E592" s="257">
        <f t="shared" si="39"/>
        <v>113.5331358982037</v>
      </c>
      <c r="F592" s="263"/>
      <c r="G592" s="190" t="str">
        <f t="shared" si="40"/>
        <v/>
      </c>
      <c r="H592" s="259" t="str">
        <f t="shared" si="41"/>
        <v/>
      </c>
    </row>
    <row r="593" spans="1:8">
      <c r="A593" s="255">
        <f t="shared" si="38"/>
        <v>591</v>
      </c>
      <c r="B593" s="256">
        <v>45365</v>
      </c>
      <c r="C593" s="257">
        <v>115.770883</v>
      </c>
      <c r="D593" s="258">
        <v>113.5331358982037</v>
      </c>
      <c r="E593" s="257">
        <f t="shared" si="39"/>
        <v>113.5331358982037</v>
      </c>
      <c r="F593" s="263"/>
      <c r="G593" s="190" t="str">
        <f t="shared" si="40"/>
        <v/>
      </c>
      <c r="H593" s="259" t="str">
        <f t="shared" si="41"/>
        <v/>
      </c>
    </row>
    <row r="594" spans="1:8">
      <c r="A594" s="255">
        <f t="shared" si="38"/>
        <v>592</v>
      </c>
      <c r="B594" s="256">
        <v>45366</v>
      </c>
      <c r="C594" s="257">
        <v>121.2671</v>
      </c>
      <c r="D594" s="258">
        <v>113.5331358982037</v>
      </c>
      <c r="E594" s="257">
        <f t="shared" si="39"/>
        <v>113.5331358982037</v>
      </c>
      <c r="F594" s="263"/>
      <c r="G594" s="190" t="str">
        <f t="shared" si="40"/>
        <v>M</v>
      </c>
      <c r="H594" s="259" t="str">
        <f t="shared" si="41"/>
        <v>113,5</v>
      </c>
    </row>
    <row r="595" spans="1:8">
      <c r="A595" s="255">
        <f t="shared" si="38"/>
        <v>593</v>
      </c>
      <c r="B595" s="256">
        <v>45367</v>
      </c>
      <c r="C595" s="257">
        <v>130.58555200000001</v>
      </c>
      <c r="D595" s="258">
        <v>113.5331358982037</v>
      </c>
      <c r="E595" s="257">
        <f t="shared" si="39"/>
        <v>113.5331358982037</v>
      </c>
      <c r="F595" s="263"/>
      <c r="G595" s="190" t="str">
        <f t="shared" si="40"/>
        <v/>
      </c>
      <c r="H595" s="259" t="str">
        <f t="shared" si="41"/>
        <v/>
      </c>
    </row>
    <row r="596" spans="1:8">
      <c r="A596" s="255">
        <f t="shared" si="38"/>
        <v>594</v>
      </c>
      <c r="B596" s="256">
        <v>45368</v>
      </c>
      <c r="C596" s="257">
        <v>123.77606</v>
      </c>
      <c r="D596" s="258">
        <v>113.5331358982037</v>
      </c>
      <c r="E596" s="257">
        <f t="shared" si="39"/>
        <v>113.5331358982037</v>
      </c>
      <c r="F596" s="263"/>
      <c r="G596" s="190" t="str">
        <f t="shared" si="40"/>
        <v/>
      </c>
      <c r="H596" s="259" t="str">
        <f t="shared" si="41"/>
        <v/>
      </c>
    </row>
    <row r="597" spans="1:8">
      <c r="A597" s="255">
        <f t="shared" si="38"/>
        <v>595</v>
      </c>
      <c r="B597" s="256">
        <v>45369</v>
      </c>
      <c r="C597" s="257">
        <v>104.834265</v>
      </c>
      <c r="D597" s="258">
        <v>113.5331358982037</v>
      </c>
      <c r="E597" s="257">
        <f t="shared" si="39"/>
        <v>104.834265</v>
      </c>
      <c r="F597" s="263"/>
      <c r="G597" s="190" t="str">
        <f t="shared" si="40"/>
        <v/>
      </c>
      <c r="H597" s="259" t="str">
        <f t="shared" si="41"/>
        <v/>
      </c>
    </row>
    <row r="598" spans="1:8">
      <c r="A598" s="255">
        <f t="shared" si="38"/>
        <v>596</v>
      </c>
      <c r="B598" s="256">
        <v>45370</v>
      </c>
      <c r="C598" s="257">
        <v>122.94707200000001</v>
      </c>
      <c r="D598" s="258">
        <v>113.5331358982037</v>
      </c>
      <c r="E598" s="257">
        <f t="shared" si="39"/>
        <v>113.5331358982037</v>
      </c>
      <c r="F598" s="263"/>
      <c r="G598" s="190" t="str">
        <f t="shared" si="40"/>
        <v/>
      </c>
      <c r="H598" s="259" t="str">
        <f t="shared" si="41"/>
        <v/>
      </c>
    </row>
    <row r="599" spans="1:8">
      <c r="A599" s="255">
        <f t="shared" si="38"/>
        <v>597</v>
      </c>
      <c r="B599" s="256">
        <v>45371</v>
      </c>
      <c r="C599" s="257">
        <v>104.94236199999999</v>
      </c>
      <c r="D599" s="258">
        <v>113.5331358982037</v>
      </c>
      <c r="E599" s="257">
        <f t="shared" si="39"/>
        <v>104.94236199999999</v>
      </c>
      <c r="F599" s="263"/>
      <c r="G599" s="190" t="str">
        <f t="shared" si="40"/>
        <v/>
      </c>
      <c r="H599" s="259" t="str">
        <f t="shared" si="41"/>
        <v/>
      </c>
    </row>
    <row r="600" spans="1:8">
      <c r="A600" s="255">
        <f t="shared" si="38"/>
        <v>598</v>
      </c>
      <c r="B600" s="256">
        <v>45372</v>
      </c>
      <c r="C600" s="257">
        <v>98.239390999999998</v>
      </c>
      <c r="D600" s="258">
        <v>113.5331358982037</v>
      </c>
      <c r="E600" s="257">
        <f t="shared" si="39"/>
        <v>98.239390999999998</v>
      </c>
      <c r="F600" s="263"/>
      <c r="G600" s="190" t="str">
        <f t="shared" si="40"/>
        <v/>
      </c>
      <c r="H600" s="259" t="str">
        <f t="shared" si="41"/>
        <v/>
      </c>
    </row>
    <row r="601" spans="1:8">
      <c r="A601" s="255">
        <f t="shared" si="38"/>
        <v>599</v>
      </c>
      <c r="B601" s="256">
        <v>45373</v>
      </c>
      <c r="C601" s="257">
        <v>110.039956</v>
      </c>
      <c r="D601" s="258">
        <v>113.5331358982037</v>
      </c>
      <c r="E601" s="257">
        <f t="shared" si="39"/>
        <v>110.039956</v>
      </c>
      <c r="F601" s="263"/>
      <c r="G601" s="190" t="str">
        <f t="shared" si="40"/>
        <v/>
      </c>
      <c r="H601" s="259" t="str">
        <f t="shared" si="41"/>
        <v/>
      </c>
    </row>
    <row r="602" spans="1:8">
      <c r="A602" s="255">
        <f t="shared" si="38"/>
        <v>600</v>
      </c>
      <c r="B602" s="256">
        <v>45374</v>
      </c>
      <c r="C602" s="257">
        <v>86.103581000000005</v>
      </c>
      <c r="D602" s="258">
        <v>113.5331358982037</v>
      </c>
      <c r="E602" s="257">
        <f t="shared" si="39"/>
        <v>86.103581000000005</v>
      </c>
      <c r="F602" s="263"/>
      <c r="G602" s="190" t="str">
        <f t="shared" si="40"/>
        <v/>
      </c>
      <c r="H602" s="259" t="str">
        <f t="shared" si="41"/>
        <v/>
      </c>
    </row>
    <row r="603" spans="1:8">
      <c r="A603" s="255">
        <f t="shared" si="38"/>
        <v>601</v>
      </c>
      <c r="B603" s="256">
        <v>45375</v>
      </c>
      <c r="C603" s="257">
        <v>70.118288000000007</v>
      </c>
      <c r="D603" s="258">
        <v>113.5331358982037</v>
      </c>
      <c r="E603" s="257">
        <f t="shared" si="39"/>
        <v>70.118288000000007</v>
      </c>
      <c r="F603" s="263"/>
      <c r="G603" s="190" t="str">
        <f t="shared" si="40"/>
        <v/>
      </c>
      <c r="H603" s="259" t="str">
        <f t="shared" si="41"/>
        <v/>
      </c>
    </row>
    <row r="604" spans="1:8">
      <c r="A604" s="255">
        <f t="shared" si="38"/>
        <v>602</v>
      </c>
      <c r="B604" s="256">
        <v>45376</v>
      </c>
      <c r="C604" s="257">
        <v>51.329709999999999</v>
      </c>
      <c r="D604" s="258">
        <v>113.5331358982037</v>
      </c>
      <c r="E604" s="257">
        <f t="shared" si="39"/>
        <v>51.329709999999999</v>
      </c>
      <c r="F604" s="263"/>
      <c r="G604" s="190" t="str">
        <f t="shared" si="40"/>
        <v/>
      </c>
      <c r="H604" s="259" t="str">
        <f t="shared" si="41"/>
        <v/>
      </c>
    </row>
    <row r="605" spans="1:8">
      <c r="A605" s="255">
        <f t="shared" si="38"/>
        <v>603</v>
      </c>
      <c r="B605" s="256">
        <v>45377</v>
      </c>
      <c r="C605" s="257">
        <v>94.915001999999987</v>
      </c>
      <c r="D605" s="258">
        <v>113.5331358982037</v>
      </c>
      <c r="E605" s="257">
        <f t="shared" si="39"/>
        <v>94.915001999999987</v>
      </c>
      <c r="F605" s="263"/>
      <c r="G605" s="190" t="str">
        <f t="shared" si="40"/>
        <v/>
      </c>
      <c r="H605" s="259" t="str">
        <f t="shared" si="41"/>
        <v/>
      </c>
    </row>
    <row r="606" spans="1:8">
      <c r="A606" s="255">
        <f t="shared" si="38"/>
        <v>604</v>
      </c>
      <c r="B606" s="256">
        <v>45378</v>
      </c>
      <c r="C606" s="257">
        <v>70.914552999999998</v>
      </c>
      <c r="D606" s="258">
        <v>113.5331358982037</v>
      </c>
      <c r="E606" s="257">
        <f t="shared" si="39"/>
        <v>70.914552999999998</v>
      </c>
      <c r="F606" s="263"/>
      <c r="G606" s="190" t="str">
        <f t="shared" si="40"/>
        <v/>
      </c>
      <c r="H606" s="259" t="str">
        <f t="shared" si="41"/>
        <v/>
      </c>
    </row>
    <row r="607" spans="1:8">
      <c r="A607" s="255">
        <f t="shared" si="38"/>
        <v>605</v>
      </c>
      <c r="B607" s="256">
        <v>45379</v>
      </c>
      <c r="C607" s="257">
        <v>72.449833999999996</v>
      </c>
      <c r="D607" s="258">
        <v>113.5331358982037</v>
      </c>
      <c r="E607" s="257">
        <f t="shared" si="39"/>
        <v>72.449833999999996</v>
      </c>
      <c r="F607" s="263"/>
      <c r="G607" s="190" t="str">
        <f t="shared" si="40"/>
        <v/>
      </c>
      <c r="H607" s="259" t="str">
        <f t="shared" si="41"/>
        <v/>
      </c>
    </row>
    <row r="608" spans="1:8">
      <c r="A608" s="255">
        <f t="shared" si="38"/>
        <v>606</v>
      </c>
      <c r="B608" s="256">
        <v>45380</v>
      </c>
      <c r="C608" s="257">
        <v>69.810414000000009</v>
      </c>
      <c r="D608" s="258">
        <v>113.5331358982037</v>
      </c>
      <c r="E608" s="257">
        <f t="shared" si="39"/>
        <v>69.810414000000009</v>
      </c>
      <c r="F608" s="263"/>
      <c r="G608" s="190" t="str">
        <f t="shared" si="40"/>
        <v/>
      </c>
      <c r="H608" s="259" t="str">
        <f t="shared" si="41"/>
        <v/>
      </c>
    </row>
    <row r="609" spans="1:8">
      <c r="A609" s="255">
        <f t="shared" si="38"/>
        <v>607</v>
      </c>
      <c r="B609" s="256">
        <v>45381</v>
      </c>
      <c r="C609" s="257">
        <v>73.079684</v>
      </c>
      <c r="D609" s="258">
        <v>113.5331358982037</v>
      </c>
      <c r="E609" s="257">
        <f t="shared" si="39"/>
        <v>73.079684</v>
      </c>
      <c r="F609" s="263"/>
      <c r="G609" s="190" t="str">
        <f t="shared" si="40"/>
        <v/>
      </c>
      <c r="H609" s="259" t="str">
        <f t="shared" si="41"/>
        <v/>
      </c>
    </row>
    <row r="610" spans="1:8">
      <c r="A610" s="255">
        <f t="shared" si="38"/>
        <v>608</v>
      </c>
      <c r="B610" s="256">
        <v>45382</v>
      </c>
      <c r="C610" s="257">
        <v>56.423343000000003</v>
      </c>
      <c r="D610" s="258">
        <v>113.5331358982037</v>
      </c>
      <c r="E610" s="257">
        <f t="shared" si="39"/>
        <v>56.423343000000003</v>
      </c>
      <c r="F610" s="263"/>
      <c r="G610" s="190" t="str">
        <f t="shared" si="40"/>
        <v/>
      </c>
      <c r="H610" s="259" t="str">
        <f t="shared" si="41"/>
        <v/>
      </c>
    </row>
    <row r="611" spans="1:8">
      <c r="A611" s="255">
        <f t="shared" si="38"/>
        <v>609</v>
      </c>
      <c r="B611" s="256">
        <v>45383</v>
      </c>
      <c r="C611" s="257">
        <v>110.41842800000001</v>
      </c>
      <c r="D611" s="258">
        <v>129.39005995121721</v>
      </c>
      <c r="E611" s="257">
        <f t="shared" si="39"/>
        <v>110.41842800000001</v>
      </c>
      <c r="F611" s="263"/>
      <c r="G611" s="190" t="str">
        <f t="shared" si="40"/>
        <v/>
      </c>
      <c r="H611" s="259" t="str">
        <f t="shared" si="41"/>
        <v/>
      </c>
    </row>
    <row r="612" spans="1:8">
      <c r="A612" s="255">
        <f t="shared" si="38"/>
        <v>610</v>
      </c>
      <c r="B612" s="256">
        <v>45384</v>
      </c>
      <c r="C612" s="257">
        <v>100.350055</v>
      </c>
      <c r="D612" s="258">
        <v>129.39005995121721</v>
      </c>
      <c r="E612" s="257">
        <f t="shared" si="39"/>
        <v>100.350055</v>
      </c>
      <c r="F612" s="260"/>
      <c r="G612" s="190" t="str">
        <f t="shared" si="40"/>
        <v/>
      </c>
      <c r="H612" s="259" t="str">
        <f t="shared" si="41"/>
        <v/>
      </c>
    </row>
    <row r="613" spans="1:8">
      <c r="A613" s="255">
        <f t="shared" si="38"/>
        <v>611</v>
      </c>
      <c r="B613" s="256">
        <v>45385</v>
      </c>
      <c r="C613" s="257">
        <v>127.171296</v>
      </c>
      <c r="D613" s="258">
        <v>129.39005995121721</v>
      </c>
      <c r="E613" s="257">
        <f t="shared" si="39"/>
        <v>127.171296</v>
      </c>
      <c r="F613" s="263"/>
      <c r="G613" s="190" t="str">
        <f t="shared" si="40"/>
        <v/>
      </c>
      <c r="H613" s="259" t="str">
        <f t="shared" si="41"/>
        <v/>
      </c>
    </row>
    <row r="614" spans="1:8">
      <c r="A614" s="255">
        <f t="shared" si="38"/>
        <v>612</v>
      </c>
      <c r="B614" s="256">
        <v>45386</v>
      </c>
      <c r="C614" s="257">
        <v>132.94710899999998</v>
      </c>
      <c r="D614" s="258">
        <v>129.39005995121721</v>
      </c>
      <c r="E614" s="257">
        <f t="shared" si="39"/>
        <v>129.39005995121721</v>
      </c>
      <c r="F614" s="263"/>
      <c r="G614" s="190" t="str">
        <f t="shared" si="40"/>
        <v/>
      </c>
      <c r="H614" s="259" t="str">
        <f t="shared" si="41"/>
        <v/>
      </c>
    </row>
    <row r="615" spans="1:8">
      <c r="A615" s="255">
        <f t="shared" si="38"/>
        <v>613</v>
      </c>
      <c r="B615" s="256">
        <v>45387</v>
      </c>
      <c r="C615" s="257">
        <v>129.41082600000001</v>
      </c>
      <c r="D615" s="258">
        <v>129.39005995121721</v>
      </c>
      <c r="E615" s="257">
        <f t="shared" si="39"/>
        <v>129.39005995121721</v>
      </c>
      <c r="F615" s="263"/>
      <c r="G615" s="190" t="str">
        <f t="shared" si="40"/>
        <v/>
      </c>
      <c r="H615" s="259" t="str">
        <f t="shared" si="41"/>
        <v/>
      </c>
    </row>
    <row r="616" spans="1:8">
      <c r="A616" s="255">
        <f t="shared" si="38"/>
        <v>614</v>
      </c>
      <c r="B616" s="256">
        <v>45388</v>
      </c>
      <c r="C616" s="257">
        <v>66.993807000000004</v>
      </c>
      <c r="D616" s="258">
        <v>129.39005995121721</v>
      </c>
      <c r="E616" s="257">
        <f t="shared" si="39"/>
        <v>66.993807000000004</v>
      </c>
      <c r="F616" s="263"/>
      <c r="G616" s="190" t="str">
        <f t="shared" si="40"/>
        <v/>
      </c>
      <c r="H616" s="259" t="str">
        <f t="shared" si="41"/>
        <v/>
      </c>
    </row>
    <row r="617" spans="1:8">
      <c r="A617" s="255">
        <f t="shared" si="38"/>
        <v>615</v>
      </c>
      <c r="B617" s="256">
        <v>45389</v>
      </c>
      <c r="C617" s="257">
        <v>87.432339000000013</v>
      </c>
      <c r="D617" s="258">
        <v>129.39005995121721</v>
      </c>
      <c r="E617" s="257">
        <f t="shared" si="39"/>
        <v>87.432339000000013</v>
      </c>
      <c r="F617" s="263"/>
      <c r="G617" s="190" t="str">
        <f t="shared" si="40"/>
        <v/>
      </c>
      <c r="H617" s="259" t="str">
        <f t="shared" si="41"/>
        <v/>
      </c>
    </row>
    <row r="618" spans="1:8">
      <c r="A618" s="255">
        <f t="shared" si="38"/>
        <v>616</v>
      </c>
      <c r="B618" s="256">
        <v>45390</v>
      </c>
      <c r="C618" s="257">
        <v>102.713576</v>
      </c>
      <c r="D618" s="258">
        <v>129.39005995121721</v>
      </c>
      <c r="E618" s="257">
        <f t="shared" si="39"/>
        <v>102.713576</v>
      </c>
      <c r="F618" s="263"/>
      <c r="G618" s="190" t="str">
        <f t="shared" si="40"/>
        <v/>
      </c>
      <c r="H618" s="259" t="str">
        <f t="shared" si="41"/>
        <v/>
      </c>
    </row>
    <row r="619" spans="1:8">
      <c r="A619" s="255">
        <f t="shared" si="38"/>
        <v>617</v>
      </c>
      <c r="B619" s="256">
        <v>45391</v>
      </c>
      <c r="C619" s="257">
        <v>138.96245500000001</v>
      </c>
      <c r="D619" s="258">
        <v>129.39005995121721</v>
      </c>
      <c r="E619" s="257">
        <f t="shared" si="39"/>
        <v>129.39005995121721</v>
      </c>
      <c r="F619" s="263"/>
      <c r="G619" s="190" t="str">
        <f t="shared" si="40"/>
        <v/>
      </c>
      <c r="H619" s="259" t="str">
        <f t="shared" si="41"/>
        <v/>
      </c>
    </row>
    <row r="620" spans="1:8">
      <c r="A620" s="255">
        <f t="shared" si="38"/>
        <v>618</v>
      </c>
      <c r="B620" s="256">
        <v>45392</v>
      </c>
      <c r="C620" s="257">
        <v>135.71004099999999</v>
      </c>
      <c r="D620" s="258">
        <v>129.39005995121721</v>
      </c>
      <c r="E620" s="257">
        <f t="shared" si="39"/>
        <v>129.39005995121721</v>
      </c>
      <c r="F620" s="263"/>
      <c r="G620" s="190" t="str">
        <f t="shared" si="40"/>
        <v/>
      </c>
      <c r="H620" s="259" t="str">
        <f t="shared" si="41"/>
        <v/>
      </c>
    </row>
    <row r="621" spans="1:8">
      <c r="A621" s="255">
        <f t="shared" si="38"/>
        <v>619</v>
      </c>
      <c r="B621" s="256">
        <v>45393</v>
      </c>
      <c r="C621" s="257">
        <v>145.49496600000001</v>
      </c>
      <c r="D621" s="258">
        <v>129.39005995121721</v>
      </c>
      <c r="E621" s="257">
        <f t="shared" si="39"/>
        <v>129.39005995121721</v>
      </c>
      <c r="F621" s="263"/>
      <c r="G621" s="190" t="str">
        <f t="shared" si="40"/>
        <v/>
      </c>
      <c r="H621" s="259" t="str">
        <f t="shared" si="41"/>
        <v/>
      </c>
    </row>
    <row r="622" spans="1:8">
      <c r="A622" s="255">
        <f t="shared" si="38"/>
        <v>620</v>
      </c>
      <c r="B622" s="256">
        <v>45394</v>
      </c>
      <c r="C622" s="257">
        <v>152.92171200000001</v>
      </c>
      <c r="D622" s="258">
        <v>129.39005995121721</v>
      </c>
      <c r="E622" s="257">
        <f t="shared" si="39"/>
        <v>129.39005995121721</v>
      </c>
      <c r="F622" s="263"/>
      <c r="G622" s="190" t="str">
        <f t="shared" si="40"/>
        <v/>
      </c>
      <c r="H622" s="259" t="str">
        <f t="shared" si="41"/>
        <v/>
      </c>
    </row>
    <row r="623" spans="1:8">
      <c r="A623" s="255">
        <f t="shared" si="38"/>
        <v>621</v>
      </c>
      <c r="B623" s="256">
        <v>45395</v>
      </c>
      <c r="C623" s="257">
        <v>131.20691099999999</v>
      </c>
      <c r="D623" s="258">
        <v>129.39005995121721</v>
      </c>
      <c r="E623" s="257">
        <f t="shared" si="39"/>
        <v>129.39005995121721</v>
      </c>
      <c r="F623" s="263"/>
      <c r="G623" s="190" t="str">
        <f t="shared" si="40"/>
        <v/>
      </c>
      <c r="H623" s="259" t="str">
        <f t="shared" si="41"/>
        <v/>
      </c>
    </row>
    <row r="624" spans="1:8">
      <c r="A624" s="255">
        <f t="shared" si="38"/>
        <v>622</v>
      </c>
      <c r="B624" s="256">
        <v>45396</v>
      </c>
      <c r="C624" s="257">
        <v>121.61026</v>
      </c>
      <c r="D624" s="258">
        <v>129.39005995121721</v>
      </c>
      <c r="E624" s="257">
        <f t="shared" si="39"/>
        <v>121.61026</v>
      </c>
      <c r="F624" s="263"/>
      <c r="G624" s="190" t="str">
        <f t="shared" si="40"/>
        <v/>
      </c>
      <c r="H624" s="259" t="str">
        <f t="shared" si="41"/>
        <v/>
      </c>
    </row>
    <row r="625" spans="1:8">
      <c r="A625" s="255">
        <f t="shared" si="38"/>
        <v>623</v>
      </c>
      <c r="B625" s="256">
        <v>45397</v>
      </c>
      <c r="C625" s="257">
        <v>138.93654100000001</v>
      </c>
      <c r="D625" s="258">
        <v>129.39005995121721</v>
      </c>
      <c r="E625" s="257">
        <f t="shared" si="39"/>
        <v>129.39005995121721</v>
      </c>
      <c r="F625" s="263"/>
      <c r="G625" s="190" t="str">
        <f t="shared" si="40"/>
        <v>A</v>
      </c>
      <c r="H625" s="259" t="str">
        <f t="shared" si="41"/>
        <v>129,4</v>
      </c>
    </row>
    <row r="626" spans="1:8">
      <c r="A626" s="255">
        <f t="shared" si="38"/>
        <v>624</v>
      </c>
      <c r="B626" s="256">
        <v>45398</v>
      </c>
      <c r="C626" s="257">
        <v>146.07701800000001</v>
      </c>
      <c r="D626" s="258">
        <v>129.39005995121721</v>
      </c>
      <c r="E626" s="257">
        <f t="shared" si="39"/>
        <v>129.39005995121721</v>
      </c>
      <c r="F626" s="263"/>
      <c r="G626" s="190" t="str">
        <f t="shared" si="40"/>
        <v/>
      </c>
      <c r="H626" s="259" t="str">
        <f t="shared" si="41"/>
        <v/>
      </c>
    </row>
    <row r="627" spans="1:8">
      <c r="A627" s="255">
        <f t="shared" si="38"/>
        <v>625</v>
      </c>
      <c r="B627" s="256">
        <v>45399</v>
      </c>
      <c r="C627" s="257">
        <v>145.10645499999998</v>
      </c>
      <c r="D627" s="258">
        <v>129.39005995121721</v>
      </c>
      <c r="E627" s="257">
        <f t="shared" si="39"/>
        <v>129.39005995121721</v>
      </c>
      <c r="F627" s="263"/>
      <c r="G627" s="190" t="str">
        <f t="shared" si="40"/>
        <v/>
      </c>
      <c r="H627" s="259" t="str">
        <f t="shared" si="41"/>
        <v/>
      </c>
    </row>
    <row r="628" spans="1:8">
      <c r="A628" s="255">
        <f t="shared" si="38"/>
        <v>626</v>
      </c>
      <c r="B628" s="256">
        <v>45400</v>
      </c>
      <c r="C628" s="257">
        <v>149.08134899999999</v>
      </c>
      <c r="D628" s="258">
        <v>129.39005995121721</v>
      </c>
      <c r="E628" s="257">
        <f t="shared" si="39"/>
        <v>129.39005995121721</v>
      </c>
      <c r="F628" s="263"/>
      <c r="G628" s="190" t="str">
        <f t="shared" si="40"/>
        <v/>
      </c>
      <c r="H628" s="259" t="str">
        <f t="shared" si="41"/>
        <v/>
      </c>
    </row>
    <row r="629" spans="1:8">
      <c r="A629" s="255">
        <f t="shared" si="38"/>
        <v>627</v>
      </c>
      <c r="B629" s="256">
        <v>45401</v>
      </c>
      <c r="C629" s="257">
        <v>156.49476899999996</v>
      </c>
      <c r="D629" s="258">
        <v>129.39005995121721</v>
      </c>
      <c r="E629" s="257">
        <f t="shared" si="39"/>
        <v>129.39005995121721</v>
      </c>
      <c r="F629" s="263"/>
      <c r="G629" s="190" t="str">
        <f t="shared" si="40"/>
        <v/>
      </c>
      <c r="H629" s="259" t="str">
        <f t="shared" si="41"/>
        <v/>
      </c>
    </row>
    <row r="630" spans="1:8">
      <c r="A630" s="255">
        <f t="shared" si="38"/>
        <v>628</v>
      </c>
      <c r="B630" s="256">
        <v>45402</v>
      </c>
      <c r="C630" s="257">
        <v>138.65744700000002</v>
      </c>
      <c r="D630" s="258">
        <v>129.39005995121721</v>
      </c>
      <c r="E630" s="257">
        <f t="shared" si="39"/>
        <v>129.39005995121721</v>
      </c>
      <c r="F630" s="263"/>
      <c r="G630" s="190" t="str">
        <f t="shared" si="40"/>
        <v/>
      </c>
      <c r="H630" s="259" t="str">
        <f t="shared" si="41"/>
        <v/>
      </c>
    </row>
    <row r="631" spans="1:8">
      <c r="A631" s="255">
        <f t="shared" si="38"/>
        <v>629</v>
      </c>
      <c r="B631" s="256">
        <v>45403</v>
      </c>
      <c r="C631" s="257">
        <v>134.718019</v>
      </c>
      <c r="D631" s="258">
        <v>129.39005995121721</v>
      </c>
      <c r="E631" s="257">
        <f t="shared" si="39"/>
        <v>129.39005995121721</v>
      </c>
      <c r="F631" s="263"/>
      <c r="G631" s="190" t="str">
        <f t="shared" si="40"/>
        <v/>
      </c>
      <c r="H631" s="259" t="str">
        <f t="shared" si="41"/>
        <v/>
      </c>
    </row>
    <row r="632" spans="1:8">
      <c r="A632" s="255">
        <f t="shared" si="38"/>
        <v>630</v>
      </c>
      <c r="B632" s="256">
        <v>45404</v>
      </c>
      <c r="C632" s="257">
        <v>143.33834300000001</v>
      </c>
      <c r="D632" s="258">
        <v>129.39005995121721</v>
      </c>
      <c r="E632" s="257">
        <f t="shared" si="39"/>
        <v>129.39005995121721</v>
      </c>
      <c r="F632" s="263"/>
      <c r="G632" s="190" t="str">
        <f t="shared" si="40"/>
        <v/>
      </c>
      <c r="H632" s="259" t="str">
        <f t="shared" si="41"/>
        <v/>
      </c>
    </row>
    <row r="633" spans="1:8">
      <c r="A633" s="255">
        <f t="shared" si="38"/>
        <v>631</v>
      </c>
      <c r="B633" s="256">
        <v>45405</v>
      </c>
      <c r="C633" s="257">
        <v>158.79057200000003</v>
      </c>
      <c r="D633" s="258">
        <v>129.39005995121721</v>
      </c>
      <c r="E633" s="257">
        <f t="shared" si="39"/>
        <v>129.39005995121721</v>
      </c>
      <c r="F633" s="263"/>
      <c r="G633" s="190" t="str">
        <f t="shared" si="40"/>
        <v/>
      </c>
      <c r="H633" s="259" t="str">
        <f t="shared" si="41"/>
        <v/>
      </c>
    </row>
    <row r="634" spans="1:8">
      <c r="A634" s="255">
        <f t="shared" si="38"/>
        <v>632</v>
      </c>
      <c r="B634" s="256">
        <v>45406</v>
      </c>
      <c r="C634" s="257">
        <v>180.62920299999999</v>
      </c>
      <c r="D634" s="258">
        <v>129.39005995121721</v>
      </c>
      <c r="E634" s="257">
        <f t="shared" si="39"/>
        <v>129.39005995121721</v>
      </c>
      <c r="F634" s="263"/>
      <c r="G634" s="190" t="str">
        <f t="shared" si="40"/>
        <v/>
      </c>
      <c r="H634" s="259" t="str">
        <f t="shared" si="41"/>
        <v/>
      </c>
    </row>
    <row r="635" spans="1:8">
      <c r="A635" s="255">
        <f t="shared" si="38"/>
        <v>633</v>
      </c>
      <c r="B635" s="256">
        <v>45407</v>
      </c>
      <c r="C635" s="257">
        <v>140.78545700000001</v>
      </c>
      <c r="D635" s="258">
        <v>129.39005995121721</v>
      </c>
      <c r="E635" s="257">
        <f t="shared" si="39"/>
        <v>129.39005995121721</v>
      </c>
      <c r="F635" s="263"/>
      <c r="G635" s="190" t="str">
        <f t="shared" si="40"/>
        <v/>
      </c>
      <c r="H635" s="259" t="str">
        <f t="shared" si="41"/>
        <v/>
      </c>
    </row>
    <row r="636" spans="1:8">
      <c r="A636" s="255">
        <f t="shared" si="38"/>
        <v>634</v>
      </c>
      <c r="B636" s="256">
        <v>45408</v>
      </c>
      <c r="C636" s="257">
        <v>126.982243</v>
      </c>
      <c r="D636" s="258">
        <v>129.39005995121721</v>
      </c>
      <c r="E636" s="257">
        <f t="shared" si="39"/>
        <v>126.982243</v>
      </c>
      <c r="F636" s="263"/>
      <c r="G636" s="190" t="str">
        <f t="shared" si="40"/>
        <v/>
      </c>
      <c r="H636" s="259" t="str">
        <f t="shared" si="41"/>
        <v/>
      </c>
    </row>
    <row r="637" spans="1:8">
      <c r="A637" s="255">
        <f t="shared" si="38"/>
        <v>635</v>
      </c>
      <c r="B637" s="256">
        <v>45409</v>
      </c>
      <c r="C637" s="257">
        <v>109.19503999999999</v>
      </c>
      <c r="D637" s="258">
        <v>129.39005995121721</v>
      </c>
      <c r="E637" s="257">
        <f t="shared" si="39"/>
        <v>109.19503999999999</v>
      </c>
      <c r="F637" s="263"/>
      <c r="G637" s="190" t="str">
        <f t="shared" si="40"/>
        <v/>
      </c>
      <c r="H637" s="259" t="str">
        <f t="shared" si="41"/>
        <v/>
      </c>
    </row>
    <row r="638" spans="1:8">
      <c r="A638" s="255">
        <f t="shared" si="38"/>
        <v>636</v>
      </c>
      <c r="B638" s="256">
        <v>45410</v>
      </c>
      <c r="C638" s="257">
        <v>135.51271800000004</v>
      </c>
      <c r="D638" s="258">
        <v>129.39005995121721</v>
      </c>
      <c r="E638" s="257">
        <f t="shared" si="39"/>
        <v>129.39005995121721</v>
      </c>
      <c r="F638" s="263"/>
      <c r="G638" s="190" t="str">
        <f t="shared" si="40"/>
        <v/>
      </c>
      <c r="H638" s="259" t="str">
        <f t="shared" si="41"/>
        <v/>
      </c>
    </row>
    <row r="639" spans="1:8">
      <c r="A639" s="255">
        <f t="shared" si="38"/>
        <v>637</v>
      </c>
      <c r="B639" s="256">
        <v>45411</v>
      </c>
      <c r="C639" s="257">
        <v>128.82070400000001</v>
      </c>
      <c r="D639" s="258">
        <v>129.39005995121721</v>
      </c>
      <c r="E639" s="257">
        <f t="shared" si="39"/>
        <v>128.82070400000001</v>
      </c>
      <c r="F639" s="263"/>
      <c r="G639" s="190" t="str">
        <f t="shared" si="40"/>
        <v/>
      </c>
      <c r="H639" s="259" t="str">
        <f t="shared" si="41"/>
        <v/>
      </c>
    </row>
    <row r="640" spans="1:8">
      <c r="A640" s="255">
        <f t="shared" si="38"/>
        <v>638</v>
      </c>
      <c r="B640" s="256">
        <v>45412</v>
      </c>
      <c r="C640" s="257">
        <v>128.118167</v>
      </c>
      <c r="D640" s="258">
        <v>129.39005995121721</v>
      </c>
      <c r="E640" s="257">
        <f t="shared" si="39"/>
        <v>128.118167</v>
      </c>
      <c r="F640" s="263"/>
      <c r="G640" s="190" t="str">
        <f t="shared" si="40"/>
        <v/>
      </c>
      <c r="H640" s="259" t="str">
        <f t="shared" si="41"/>
        <v/>
      </c>
    </row>
    <row r="641" spans="1:8">
      <c r="A641" s="255">
        <f t="shared" si="38"/>
        <v>639</v>
      </c>
      <c r="B641" s="256">
        <v>45413</v>
      </c>
      <c r="C641" s="257">
        <v>109.53442699999999</v>
      </c>
      <c r="D641" s="258">
        <v>150.09990369972269</v>
      </c>
      <c r="E641" s="257">
        <f t="shared" si="39"/>
        <v>109.53442699999999</v>
      </c>
      <c r="F641" s="263"/>
      <c r="G641" s="190" t="str">
        <f t="shared" si="40"/>
        <v/>
      </c>
      <c r="H641" s="259" t="str">
        <f t="shared" si="41"/>
        <v/>
      </c>
    </row>
    <row r="642" spans="1:8">
      <c r="A642" s="255">
        <f t="shared" si="38"/>
        <v>640</v>
      </c>
      <c r="B642" s="256">
        <v>45414</v>
      </c>
      <c r="C642" s="257">
        <v>161.48708400000001</v>
      </c>
      <c r="D642" s="258">
        <v>150.09990369972269</v>
      </c>
      <c r="E642" s="257">
        <f t="shared" si="39"/>
        <v>150.09990369972269</v>
      </c>
      <c r="F642" s="260"/>
      <c r="G642" s="190" t="str">
        <f t="shared" si="40"/>
        <v/>
      </c>
      <c r="H642" s="259" t="str">
        <f t="shared" si="41"/>
        <v/>
      </c>
    </row>
    <row r="643" spans="1:8">
      <c r="A643" s="255">
        <f t="shared" si="38"/>
        <v>641</v>
      </c>
      <c r="B643" s="256">
        <v>45415</v>
      </c>
      <c r="C643" s="257">
        <v>177.97270900000001</v>
      </c>
      <c r="D643" s="258">
        <v>150.09990369972269</v>
      </c>
      <c r="E643" s="257">
        <f t="shared" si="39"/>
        <v>150.09990369972269</v>
      </c>
      <c r="F643" s="263"/>
      <c r="G643" s="190" t="str">
        <f t="shared" si="40"/>
        <v/>
      </c>
      <c r="H643" s="259" t="str">
        <f t="shared" si="41"/>
        <v/>
      </c>
    </row>
    <row r="644" spans="1:8">
      <c r="A644" s="255">
        <f t="shared" ref="A644:A707" si="42">+A643+1</f>
        <v>642</v>
      </c>
      <c r="B644" s="256">
        <v>45416</v>
      </c>
      <c r="C644" s="257">
        <v>158.62947500000001</v>
      </c>
      <c r="D644" s="258">
        <v>150.09990369972269</v>
      </c>
      <c r="E644" s="257">
        <f t="shared" ref="E644:E707" si="43">IF(C644&gt;D644,D644,C644)</f>
        <v>150.09990369972269</v>
      </c>
      <c r="F644" s="263"/>
      <c r="G644" s="190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9" t="str">
        <f t="shared" ref="H644:H707" si="45">IF(DAY($B644)=15,TEXT(D644,"#,0"),"")</f>
        <v/>
      </c>
    </row>
    <row r="645" spans="1:8">
      <c r="A645" s="255">
        <f t="shared" si="42"/>
        <v>643</v>
      </c>
      <c r="B645" s="256">
        <v>45417</v>
      </c>
      <c r="C645" s="257">
        <v>117.35580999999999</v>
      </c>
      <c r="D645" s="258">
        <v>150.09990369972269</v>
      </c>
      <c r="E645" s="257">
        <f t="shared" si="43"/>
        <v>117.35580999999999</v>
      </c>
      <c r="F645" s="263"/>
      <c r="G645" s="190" t="str">
        <f t="shared" si="44"/>
        <v/>
      </c>
      <c r="H645" s="259" t="str">
        <f t="shared" si="45"/>
        <v/>
      </c>
    </row>
    <row r="646" spans="1:8">
      <c r="A646" s="255">
        <f t="shared" si="42"/>
        <v>644</v>
      </c>
      <c r="B646" s="256">
        <v>45418</v>
      </c>
      <c r="C646" s="257">
        <v>148.32570699999999</v>
      </c>
      <c r="D646" s="258">
        <v>150.09990369972269</v>
      </c>
      <c r="E646" s="257">
        <f t="shared" si="43"/>
        <v>148.32570699999999</v>
      </c>
      <c r="F646" s="263"/>
      <c r="G646" s="190" t="str">
        <f t="shared" si="44"/>
        <v/>
      </c>
      <c r="H646" s="259" t="str">
        <f t="shared" si="45"/>
        <v/>
      </c>
    </row>
    <row r="647" spans="1:8">
      <c r="A647" s="255">
        <f t="shared" si="42"/>
        <v>645</v>
      </c>
      <c r="B647" s="256">
        <v>45419</v>
      </c>
      <c r="C647" s="257">
        <v>179.52742099999998</v>
      </c>
      <c r="D647" s="258">
        <v>150.09990369972269</v>
      </c>
      <c r="E647" s="257">
        <f t="shared" si="43"/>
        <v>150.09990369972269</v>
      </c>
      <c r="F647" s="263"/>
      <c r="G647" s="190" t="str">
        <f t="shared" si="44"/>
        <v/>
      </c>
      <c r="H647" s="259" t="str">
        <f t="shared" si="45"/>
        <v/>
      </c>
    </row>
    <row r="648" spans="1:8">
      <c r="A648" s="255">
        <f t="shared" si="42"/>
        <v>646</v>
      </c>
      <c r="B648" s="256">
        <v>45420</v>
      </c>
      <c r="C648" s="257">
        <v>179.96542400000001</v>
      </c>
      <c r="D648" s="258">
        <v>150.09990369972269</v>
      </c>
      <c r="E648" s="257">
        <f t="shared" si="43"/>
        <v>150.09990369972269</v>
      </c>
      <c r="F648" s="263"/>
      <c r="G648" s="190" t="str">
        <f t="shared" si="44"/>
        <v/>
      </c>
      <c r="H648" s="259" t="str">
        <f t="shared" si="45"/>
        <v/>
      </c>
    </row>
    <row r="649" spans="1:8">
      <c r="A649" s="255">
        <f t="shared" si="42"/>
        <v>647</v>
      </c>
      <c r="B649" s="256">
        <v>45421</v>
      </c>
      <c r="C649" s="257">
        <v>169.84679600000001</v>
      </c>
      <c r="D649" s="258">
        <v>150.09990369972269</v>
      </c>
      <c r="E649" s="257">
        <f t="shared" si="43"/>
        <v>150.09990369972269</v>
      </c>
      <c r="F649" s="263"/>
      <c r="G649" s="190" t="str">
        <f t="shared" si="44"/>
        <v/>
      </c>
      <c r="H649" s="259" t="str">
        <f t="shared" si="45"/>
        <v/>
      </c>
    </row>
    <row r="650" spans="1:8">
      <c r="A650" s="255">
        <f t="shared" si="42"/>
        <v>648</v>
      </c>
      <c r="B650" s="256">
        <v>45422</v>
      </c>
      <c r="C650" s="257">
        <v>172.40969099999998</v>
      </c>
      <c r="D650" s="258">
        <v>150.09990369972269</v>
      </c>
      <c r="E650" s="257">
        <f t="shared" si="43"/>
        <v>150.09990369972269</v>
      </c>
      <c r="F650" s="263"/>
      <c r="G650" s="190" t="str">
        <f t="shared" si="44"/>
        <v/>
      </c>
      <c r="H650" s="259" t="str">
        <f t="shared" si="45"/>
        <v/>
      </c>
    </row>
    <row r="651" spans="1:8">
      <c r="A651" s="255">
        <f t="shared" si="42"/>
        <v>649</v>
      </c>
      <c r="B651" s="256">
        <v>45423</v>
      </c>
      <c r="C651" s="257">
        <v>140.87494699999999</v>
      </c>
      <c r="D651" s="258">
        <v>150.09990369972269</v>
      </c>
      <c r="E651" s="257">
        <f t="shared" si="43"/>
        <v>140.87494699999999</v>
      </c>
      <c r="F651" s="263"/>
      <c r="G651" s="190" t="str">
        <f t="shared" si="44"/>
        <v/>
      </c>
      <c r="H651" s="259" t="str">
        <f t="shared" si="45"/>
        <v/>
      </c>
    </row>
    <row r="652" spans="1:8">
      <c r="A652" s="255">
        <f t="shared" si="42"/>
        <v>650</v>
      </c>
      <c r="B652" s="256">
        <v>45424</v>
      </c>
      <c r="C652" s="257">
        <v>132.02830300000002</v>
      </c>
      <c r="D652" s="258">
        <v>150.09990369972269</v>
      </c>
      <c r="E652" s="257">
        <f t="shared" si="43"/>
        <v>132.02830300000002</v>
      </c>
      <c r="F652" s="263"/>
      <c r="G652" s="190" t="str">
        <f t="shared" si="44"/>
        <v/>
      </c>
      <c r="H652" s="259" t="str">
        <f t="shared" si="45"/>
        <v/>
      </c>
    </row>
    <row r="653" spans="1:8">
      <c r="A653" s="255">
        <f t="shared" si="42"/>
        <v>651</v>
      </c>
      <c r="B653" s="256">
        <v>45425</v>
      </c>
      <c r="C653" s="257">
        <v>159.14722700000002</v>
      </c>
      <c r="D653" s="258">
        <v>150.09990369972269</v>
      </c>
      <c r="E653" s="257">
        <f t="shared" si="43"/>
        <v>150.09990369972269</v>
      </c>
      <c r="F653" s="263"/>
      <c r="G653" s="190" t="str">
        <f t="shared" si="44"/>
        <v/>
      </c>
      <c r="H653" s="259" t="str">
        <f t="shared" si="45"/>
        <v/>
      </c>
    </row>
    <row r="654" spans="1:8">
      <c r="A654" s="255">
        <f t="shared" si="42"/>
        <v>652</v>
      </c>
      <c r="B654" s="256">
        <v>45426</v>
      </c>
      <c r="C654" s="257">
        <v>149.55509599999999</v>
      </c>
      <c r="D654" s="258">
        <v>150.09990369972269</v>
      </c>
      <c r="E654" s="257">
        <f t="shared" si="43"/>
        <v>149.55509599999999</v>
      </c>
      <c r="F654" s="263"/>
      <c r="G654" s="190" t="str">
        <f t="shared" si="44"/>
        <v/>
      </c>
      <c r="H654" s="259" t="str">
        <f t="shared" si="45"/>
        <v/>
      </c>
    </row>
    <row r="655" spans="1:8">
      <c r="A655" s="255">
        <f t="shared" si="42"/>
        <v>653</v>
      </c>
      <c r="B655" s="256">
        <v>45427</v>
      </c>
      <c r="C655" s="257">
        <v>165.83472700000002</v>
      </c>
      <c r="D655" s="258">
        <v>150.09990369972269</v>
      </c>
      <c r="E655" s="257">
        <f t="shared" si="43"/>
        <v>150.09990369972269</v>
      </c>
      <c r="F655" s="263"/>
      <c r="G655" s="190" t="str">
        <f t="shared" si="44"/>
        <v>M</v>
      </c>
      <c r="H655" s="259" t="str">
        <f t="shared" si="45"/>
        <v>150,1</v>
      </c>
    </row>
    <row r="656" spans="1:8">
      <c r="A656" s="255">
        <f t="shared" si="42"/>
        <v>654</v>
      </c>
      <c r="B656" s="256">
        <v>45428</v>
      </c>
      <c r="C656" s="257">
        <v>152.098477</v>
      </c>
      <c r="D656" s="258">
        <v>150.09990369972269</v>
      </c>
      <c r="E656" s="257">
        <f t="shared" si="43"/>
        <v>150.09990369972269</v>
      </c>
      <c r="F656" s="263"/>
      <c r="G656" s="190" t="str">
        <f t="shared" si="44"/>
        <v/>
      </c>
      <c r="H656" s="259" t="str">
        <f t="shared" si="45"/>
        <v/>
      </c>
    </row>
    <row r="657" spans="1:8">
      <c r="A657" s="255">
        <f t="shared" si="42"/>
        <v>655</v>
      </c>
      <c r="B657" s="256">
        <v>45429</v>
      </c>
      <c r="C657" s="257">
        <v>144.019552</v>
      </c>
      <c r="D657" s="258">
        <v>150.09990369972269</v>
      </c>
      <c r="E657" s="257">
        <f t="shared" si="43"/>
        <v>144.019552</v>
      </c>
      <c r="F657" s="263"/>
      <c r="G657" s="190" t="str">
        <f t="shared" si="44"/>
        <v/>
      </c>
      <c r="H657" s="259" t="str">
        <f t="shared" si="45"/>
        <v/>
      </c>
    </row>
    <row r="658" spans="1:8">
      <c r="A658" s="255">
        <f t="shared" si="42"/>
        <v>656</v>
      </c>
      <c r="B658" s="256">
        <v>45430</v>
      </c>
      <c r="C658" s="257">
        <v>173.71643300000002</v>
      </c>
      <c r="D658" s="258">
        <v>150.09990369972269</v>
      </c>
      <c r="E658" s="257">
        <f t="shared" si="43"/>
        <v>150.09990369972269</v>
      </c>
      <c r="F658" s="263"/>
      <c r="G658" s="190" t="str">
        <f t="shared" si="44"/>
        <v/>
      </c>
      <c r="H658" s="259" t="str">
        <f t="shared" si="45"/>
        <v/>
      </c>
    </row>
    <row r="659" spans="1:8">
      <c r="A659" s="255">
        <f t="shared" si="42"/>
        <v>657</v>
      </c>
      <c r="B659" s="256">
        <v>45431</v>
      </c>
      <c r="C659" s="257">
        <v>138.615712</v>
      </c>
      <c r="D659" s="258">
        <v>150.09990369972269</v>
      </c>
      <c r="E659" s="257">
        <f t="shared" si="43"/>
        <v>138.615712</v>
      </c>
      <c r="F659" s="263"/>
      <c r="G659" s="190" t="str">
        <f t="shared" si="44"/>
        <v/>
      </c>
      <c r="H659" s="259" t="str">
        <f t="shared" si="45"/>
        <v/>
      </c>
    </row>
    <row r="660" spans="1:8">
      <c r="A660" s="255">
        <f t="shared" si="42"/>
        <v>658</v>
      </c>
      <c r="B660" s="256">
        <v>45432</v>
      </c>
      <c r="C660" s="257">
        <v>161.665762</v>
      </c>
      <c r="D660" s="258">
        <v>150.09990369972269</v>
      </c>
      <c r="E660" s="257">
        <f t="shared" si="43"/>
        <v>150.09990369972269</v>
      </c>
      <c r="F660" s="263"/>
      <c r="G660" s="190" t="str">
        <f t="shared" si="44"/>
        <v/>
      </c>
      <c r="H660" s="259" t="str">
        <f t="shared" si="45"/>
        <v/>
      </c>
    </row>
    <row r="661" spans="1:8">
      <c r="A661" s="255">
        <f t="shared" si="42"/>
        <v>659</v>
      </c>
      <c r="B661" s="256">
        <v>45433</v>
      </c>
      <c r="C661" s="257">
        <v>162.11108100000001</v>
      </c>
      <c r="D661" s="258">
        <v>150.09990369972269</v>
      </c>
      <c r="E661" s="257">
        <f t="shared" si="43"/>
        <v>150.09990369972269</v>
      </c>
      <c r="F661" s="263"/>
      <c r="G661" s="190" t="str">
        <f t="shared" si="44"/>
        <v/>
      </c>
      <c r="H661" s="259" t="str">
        <f t="shared" si="45"/>
        <v/>
      </c>
    </row>
    <row r="662" spans="1:8">
      <c r="A662" s="255">
        <f t="shared" si="42"/>
        <v>660</v>
      </c>
      <c r="B662" s="256">
        <v>45434</v>
      </c>
      <c r="C662" s="257">
        <v>178.33949999999999</v>
      </c>
      <c r="D662" s="258">
        <v>150.09990369972269</v>
      </c>
      <c r="E662" s="257">
        <f t="shared" si="43"/>
        <v>150.09990369972269</v>
      </c>
      <c r="F662" s="263"/>
      <c r="G662" s="190" t="str">
        <f t="shared" si="44"/>
        <v/>
      </c>
      <c r="H662" s="259" t="str">
        <f t="shared" si="45"/>
        <v/>
      </c>
    </row>
    <row r="663" spans="1:8">
      <c r="A663" s="255">
        <f t="shared" si="42"/>
        <v>661</v>
      </c>
      <c r="B663" s="256">
        <v>45435</v>
      </c>
      <c r="C663" s="257">
        <v>180.72623999999999</v>
      </c>
      <c r="D663" s="258">
        <v>150.09990369972269</v>
      </c>
      <c r="E663" s="257">
        <f t="shared" si="43"/>
        <v>150.09990369972269</v>
      </c>
      <c r="F663" s="263"/>
      <c r="G663" s="190" t="str">
        <f t="shared" si="44"/>
        <v/>
      </c>
      <c r="H663" s="259" t="str">
        <f t="shared" si="45"/>
        <v/>
      </c>
    </row>
    <row r="664" spans="1:8">
      <c r="A664" s="255">
        <f t="shared" si="42"/>
        <v>662</v>
      </c>
      <c r="B664" s="256">
        <v>45436</v>
      </c>
      <c r="C664" s="257">
        <v>198.407048</v>
      </c>
      <c r="D664" s="258">
        <v>150.09990369972269</v>
      </c>
      <c r="E664" s="257">
        <f t="shared" si="43"/>
        <v>150.09990369972269</v>
      </c>
      <c r="F664" s="263"/>
      <c r="G664" s="190" t="str">
        <f t="shared" si="44"/>
        <v/>
      </c>
      <c r="H664" s="259" t="str">
        <f t="shared" si="45"/>
        <v/>
      </c>
    </row>
    <row r="665" spans="1:8">
      <c r="A665" s="255">
        <f t="shared" si="42"/>
        <v>663</v>
      </c>
      <c r="B665" s="256">
        <v>45437</v>
      </c>
      <c r="C665" s="257">
        <v>178.68275</v>
      </c>
      <c r="D665" s="258">
        <v>150.09990369972269</v>
      </c>
      <c r="E665" s="257">
        <f t="shared" si="43"/>
        <v>150.09990369972269</v>
      </c>
      <c r="F665" s="263"/>
      <c r="G665" s="190" t="str">
        <f t="shared" si="44"/>
        <v/>
      </c>
      <c r="H665" s="259" t="str">
        <f t="shared" si="45"/>
        <v/>
      </c>
    </row>
    <row r="666" spans="1:8">
      <c r="A666" s="255">
        <f t="shared" si="42"/>
        <v>664</v>
      </c>
      <c r="B666" s="256">
        <v>45438</v>
      </c>
      <c r="C666" s="257">
        <v>144.79220100000001</v>
      </c>
      <c r="D666" s="258">
        <v>150.09990369972269</v>
      </c>
      <c r="E666" s="257">
        <f t="shared" si="43"/>
        <v>144.79220100000001</v>
      </c>
      <c r="F666" s="263"/>
      <c r="G666" s="190" t="str">
        <f t="shared" si="44"/>
        <v/>
      </c>
      <c r="H666" s="259" t="str">
        <f t="shared" si="45"/>
        <v/>
      </c>
    </row>
    <row r="667" spans="1:8">
      <c r="A667" s="255">
        <f t="shared" si="42"/>
        <v>665</v>
      </c>
      <c r="B667" s="256">
        <v>45439</v>
      </c>
      <c r="C667" s="257">
        <v>183.40411799999998</v>
      </c>
      <c r="D667" s="258">
        <v>150.09990369972269</v>
      </c>
      <c r="E667" s="257">
        <f t="shared" si="43"/>
        <v>150.09990369972269</v>
      </c>
      <c r="F667" s="263"/>
      <c r="G667" s="190" t="str">
        <f t="shared" si="44"/>
        <v/>
      </c>
      <c r="H667" s="259" t="str">
        <f t="shared" si="45"/>
        <v/>
      </c>
    </row>
    <row r="668" spans="1:8">
      <c r="A668" s="255">
        <f t="shared" si="42"/>
        <v>666</v>
      </c>
      <c r="B668" s="256">
        <v>45440</v>
      </c>
      <c r="C668" s="257">
        <v>183.66495900000001</v>
      </c>
      <c r="D668" s="258">
        <v>150.09990369972269</v>
      </c>
      <c r="E668" s="257">
        <f t="shared" si="43"/>
        <v>150.09990369972269</v>
      </c>
      <c r="F668" s="263"/>
      <c r="G668" s="190" t="str">
        <f t="shared" si="44"/>
        <v/>
      </c>
      <c r="H668" s="259" t="str">
        <f t="shared" si="45"/>
        <v/>
      </c>
    </row>
    <row r="669" spans="1:8">
      <c r="A669" s="255">
        <f t="shared" si="42"/>
        <v>667</v>
      </c>
      <c r="B669" s="256">
        <v>45441</v>
      </c>
      <c r="C669" s="257">
        <v>190.07947600000003</v>
      </c>
      <c r="D669" s="258">
        <v>150.09990369972269</v>
      </c>
      <c r="E669" s="257">
        <f t="shared" si="43"/>
        <v>150.09990369972269</v>
      </c>
      <c r="F669" s="263"/>
      <c r="G669" s="190" t="str">
        <f t="shared" si="44"/>
        <v/>
      </c>
      <c r="H669" s="259" t="str">
        <f t="shared" si="45"/>
        <v/>
      </c>
    </row>
    <row r="670" spans="1:8">
      <c r="A670" s="255">
        <f t="shared" si="42"/>
        <v>668</v>
      </c>
      <c r="B670" s="256">
        <v>45442</v>
      </c>
      <c r="C670" s="257">
        <v>177.48114200000001</v>
      </c>
      <c r="D670" s="258">
        <v>150.09990369972269</v>
      </c>
      <c r="E670" s="257">
        <f t="shared" si="43"/>
        <v>150.09990369972269</v>
      </c>
      <c r="F670" s="263"/>
      <c r="G670" s="190" t="str">
        <f t="shared" si="44"/>
        <v/>
      </c>
      <c r="H670" s="259" t="str">
        <f t="shared" si="45"/>
        <v/>
      </c>
    </row>
    <row r="671" spans="1:8">
      <c r="A671" s="255">
        <f t="shared" si="42"/>
        <v>669</v>
      </c>
      <c r="B671" s="256">
        <v>45443</v>
      </c>
      <c r="C671" s="257">
        <v>158.38658699999999</v>
      </c>
      <c r="D671" s="258">
        <v>150.09990369972269</v>
      </c>
      <c r="E671" s="257">
        <f t="shared" si="43"/>
        <v>150.09990369972269</v>
      </c>
      <c r="F671" s="263"/>
      <c r="G671" s="190" t="str">
        <f t="shared" si="44"/>
        <v/>
      </c>
      <c r="H671" s="259" t="str">
        <f t="shared" si="45"/>
        <v/>
      </c>
    </row>
    <row r="672" spans="1:8">
      <c r="A672" s="255">
        <f t="shared" si="42"/>
        <v>670</v>
      </c>
      <c r="B672" s="256">
        <v>45444</v>
      </c>
      <c r="C672" s="257">
        <v>147.812772</v>
      </c>
      <c r="D672" s="258">
        <v>155.0258323662483</v>
      </c>
      <c r="E672" s="257">
        <f t="shared" si="43"/>
        <v>147.812772</v>
      </c>
      <c r="F672" s="263"/>
      <c r="G672" s="190" t="str">
        <f t="shared" si="44"/>
        <v/>
      </c>
      <c r="H672" s="259" t="str">
        <f t="shared" si="45"/>
        <v/>
      </c>
    </row>
    <row r="673" spans="1:8">
      <c r="A673" s="255">
        <f t="shared" si="42"/>
        <v>671</v>
      </c>
      <c r="B673" s="256">
        <v>45445</v>
      </c>
      <c r="C673" s="257">
        <v>151.322564</v>
      </c>
      <c r="D673" s="258">
        <v>155.0258323662483</v>
      </c>
      <c r="E673" s="257">
        <f t="shared" si="43"/>
        <v>151.322564</v>
      </c>
      <c r="F673" s="260"/>
      <c r="G673" s="190" t="str">
        <f t="shared" si="44"/>
        <v/>
      </c>
      <c r="H673" s="259" t="str">
        <f t="shared" si="45"/>
        <v/>
      </c>
    </row>
    <row r="674" spans="1:8">
      <c r="A674" s="255">
        <f t="shared" si="42"/>
        <v>672</v>
      </c>
      <c r="B674" s="256">
        <v>45446</v>
      </c>
      <c r="C674" s="257">
        <v>176.47478599999999</v>
      </c>
      <c r="D674" s="258">
        <v>155.0258323662483</v>
      </c>
      <c r="E674" s="257">
        <f t="shared" si="43"/>
        <v>155.0258323662483</v>
      </c>
      <c r="F674" s="263"/>
      <c r="G674" s="190" t="str">
        <f t="shared" si="44"/>
        <v/>
      </c>
      <c r="H674" s="259" t="str">
        <f t="shared" si="45"/>
        <v/>
      </c>
    </row>
    <row r="675" spans="1:8">
      <c r="A675" s="255">
        <f t="shared" si="42"/>
        <v>673</v>
      </c>
      <c r="B675" s="256">
        <v>45447</v>
      </c>
      <c r="C675" s="257">
        <v>189.063907</v>
      </c>
      <c r="D675" s="258">
        <v>155.0258323662483</v>
      </c>
      <c r="E675" s="257">
        <f t="shared" si="43"/>
        <v>155.0258323662483</v>
      </c>
      <c r="F675" s="263"/>
      <c r="G675" s="190" t="str">
        <f t="shared" si="44"/>
        <v/>
      </c>
      <c r="H675" s="259" t="str">
        <f t="shared" si="45"/>
        <v/>
      </c>
    </row>
    <row r="676" spans="1:8">
      <c r="A676" s="255">
        <f t="shared" si="42"/>
        <v>674</v>
      </c>
      <c r="B676" s="256">
        <v>45448</v>
      </c>
      <c r="C676" s="257">
        <v>184.10951900000001</v>
      </c>
      <c r="D676" s="258">
        <v>155.0258323662483</v>
      </c>
      <c r="E676" s="257">
        <f t="shared" si="43"/>
        <v>155.0258323662483</v>
      </c>
      <c r="F676" s="263"/>
      <c r="G676" s="190" t="str">
        <f t="shared" si="44"/>
        <v/>
      </c>
      <c r="H676" s="259" t="str">
        <f t="shared" si="45"/>
        <v/>
      </c>
    </row>
    <row r="677" spans="1:8">
      <c r="A677" s="255">
        <f t="shared" si="42"/>
        <v>675</v>
      </c>
      <c r="B677" s="256">
        <v>45449</v>
      </c>
      <c r="C677" s="257">
        <v>163.28376699999998</v>
      </c>
      <c r="D677" s="258">
        <v>155.0258323662483</v>
      </c>
      <c r="E677" s="257">
        <f t="shared" si="43"/>
        <v>155.0258323662483</v>
      </c>
      <c r="F677" s="263"/>
      <c r="G677" s="190" t="str">
        <f t="shared" si="44"/>
        <v/>
      </c>
      <c r="H677" s="259" t="str">
        <f t="shared" si="45"/>
        <v/>
      </c>
    </row>
    <row r="678" spans="1:8">
      <c r="A678" s="255">
        <f t="shared" si="42"/>
        <v>676</v>
      </c>
      <c r="B678" s="256">
        <v>45450</v>
      </c>
      <c r="C678" s="257">
        <v>132.90140899999997</v>
      </c>
      <c r="D678" s="258">
        <v>155.0258323662483</v>
      </c>
      <c r="E678" s="257">
        <f t="shared" si="43"/>
        <v>132.90140899999997</v>
      </c>
      <c r="F678" s="263"/>
      <c r="G678" s="190" t="str">
        <f t="shared" si="44"/>
        <v/>
      </c>
      <c r="H678" s="259" t="str">
        <f t="shared" si="45"/>
        <v/>
      </c>
    </row>
    <row r="679" spans="1:8">
      <c r="A679" s="255">
        <f t="shared" si="42"/>
        <v>677</v>
      </c>
      <c r="B679" s="256">
        <v>45451</v>
      </c>
      <c r="C679" s="257">
        <v>123.484128</v>
      </c>
      <c r="D679" s="258">
        <v>155.0258323662483</v>
      </c>
      <c r="E679" s="257">
        <f t="shared" si="43"/>
        <v>123.484128</v>
      </c>
      <c r="F679" s="263"/>
      <c r="G679" s="190" t="str">
        <f t="shared" si="44"/>
        <v/>
      </c>
      <c r="H679" s="259" t="str">
        <f t="shared" si="45"/>
        <v/>
      </c>
    </row>
    <row r="680" spans="1:8">
      <c r="A680" s="255">
        <f t="shared" si="42"/>
        <v>678</v>
      </c>
      <c r="B680" s="256">
        <v>45452</v>
      </c>
      <c r="C680" s="257">
        <v>112.027255</v>
      </c>
      <c r="D680" s="258">
        <v>155.0258323662483</v>
      </c>
      <c r="E680" s="257">
        <f t="shared" si="43"/>
        <v>112.027255</v>
      </c>
      <c r="F680" s="263"/>
      <c r="G680" s="190" t="str">
        <f t="shared" si="44"/>
        <v/>
      </c>
      <c r="H680" s="259" t="str">
        <f t="shared" si="45"/>
        <v/>
      </c>
    </row>
    <row r="681" spans="1:8">
      <c r="A681" s="255">
        <f t="shared" si="42"/>
        <v>679</v>
      </c>
      <c r="B681" s="256">
        <v>45453</v>
      </c>
      <c r="C681" s="257">
        <v>122.73447400000001</v>
      </c>
      <c r="D681" s="258">
        <v>155.0258323662483</v>
      </c>
      <c r="E681" s="257">
        <f t="shared" si="43"/>
        <v>122.73447400000001</v>
      </c>
      <c r="F681" s="263"/>
      <c r="G681" s="190" t="str">
        <f t="shared" si="44"/>
        <v/>
      </c>
      <c r="H681" s="259" t="str">
        <f t="shared" si="45"/>
        <v/>
      </c>
    </row>
    <row r="682" spans="1:8">
      <c r="A682" s="255">
        <f t="shared" si="42"/>
        <v>680</v>
      </c>
      <c r="B682" s="256">
        <v>45454</v>
      </c>
      <c r="C682" s="257">
        <v>157.19679500000001</v>
      </c>
      <c r="D682" s="258">
        <v>155.0258323662483</v>
      </c>
      <c r="E682" s="257">
        <f t="shared" si="43"/>
        <v>155.0258323662483</v>
      </c>
      <c r="F682" s="263"/>
      <c r="G682" s="190" t="str">
        <f t="shared" si="44"/>
        <v/>
      </c>
      <c r="H682" s="259" t="str">
        <f t="shared" si="45"/>
        <v/>
      </c>
    </row>
    <row r="683" spans="1:8">
      <c r="A683" s="255">
        <f t="shared" si="42"/>
        <v>681</v>
      </c>
      <c r="B683" s="256">
        <v>45455</v>
      </c>
      <c r="C683" s="257">
        <v>153.254649</v>
      </c>
      <c r="D683" s="258">
        <v>155.0258323662483</v>
      </c>
      <c r="E683" s="257">
        <f t="shared" si="43"/>
        <v>153.254649</v>
      </c>
      <c r="F683" s="263"/>
      <c r="G683" s="190" t="str">
        <f t="shared" si="44"/>
        <v/>
      </c>
      <c r="H683" s="259" t="str">
        <f t="shared" si="45"/>
        <v/>
      </c>
    </row>
    <row r="684" spans="1:8">
      <c r="A684" s="255">
        <f t="shared" si="42"/>
        <v>682</v>
      </c>
      <c r="B684" s="256">
        <v>45456</v>
      </c>
      <c r="C684" s="257">
        <v>178.278571</v>
      </c>
      <c r="D684" s="258">
        <v>155.0258323662483</v>
      </c>
      <c r="E684" s="257">
        <f t="shared" si="43"/>
        <v>155.0258323662483</v>
      </c>
      <c r="F684" s="263"/>
      <c r="G684" s="190" t="str">
        <f t="shared" si="44"/>
        <v/>
      </c>
      <c r="H684" s="259" t="str">
        <f t="shared" si="45"/>
        <v/>
      </c>
    </row>
    <row r="685" spans="1:8">
      <c r="A685" s="255">
        <f t="shared" si="42"/>
        <v>683</v>
      </c>
      <c r="B685" s="256">
        <v>45457</v>
      </c>
      <c r="C685" s="257">
        <v>185.44509600000001</v>
      </c>
      <c r="D685" s="258">
        <v>155.0258323662483</v>
      </c>
      <c r="E685" s="257">
        <f t="shared" si="43"/>
        <v>155.0258323662483</v>
      </c>
      <c r="F685" s="263"/>
      <c r="G685" s="190" t="str">
        <f t="shared" si="44"/>
        <v/>
      </c>
      <c r="H685" s="259" t="str">
        <f t="shared" si="45"/>
        <v/>
      </c>
    </row>
    <row r="686" spans="1:8">
      <c r="A686" s="255">
        <f t="shared" si="42"/>
        <v>684</v>
      </c>
      <c r="B686" s="256">
        <v>45458</v>
      </c>
      <c r="C686" s="257">
        <v>156.14332999999999</v>
      </c>
      <c r="D686" s="258">
        <v>155.0258323662483</v>
      </c>
      <c r="E686" s="257">
        <f t="shared" si="43"/>
        <v>155.0258323662483</v>
      </c>
      <c r="F686" s="263"/>
      <c r="G686" s="190" t="str">
        <f t="shared" si="44"/>
        <v>J</v>
      </c>
      <c r="H686" s="259" t="str">
        <f t="shared" si="45"/>
        <v>155,0</v>
      </c>
    </row>
    <row r="687" spans="1:8">
      <c r="A687" s="255">
        <f t="shared" si="42"/>
        <v>685</v>
      </c>
      <c r="B687" s="256">
        <v>45459</v>
      </c>
      <c r="C687" s="257">
        <v>146.44011399999999</v>
      </c>
      <c r="D687" s="258">
        <v>155.0258323662483</v>
      </c>
      <c r="E687" s="257">
        <f t="shared" si="43"/>
        <v>146.44011399999999</v>
      </c>
      <c r="F687" s="263"/>
      <c r="G687" s="190" t="str">
        <f t="shared" si="44"/>
        <v/>
      </c>
      <c r="H687" s="259" t="str">
        <f t="shared" si="45"/>
        <v/>
      </c>
    </row>
    <row r="688" spans="1:8">
      <c r="A688" s="255">
        <f t="shared" si="42"/>
        <v>686</v>
      </c>
      <c r="B688" s="256">
        <v>45460</v>
      </c>
      <c r="C688" s="257">
        <v>198.46449200000001</v>
      </c>
      <c r="D688" s="258">
        <v>155.0258323662483</v>
      </c>
      <c r="E688" s="257">
        <f t="shared" si="43"/>
        <v>155.0258323662483</v>
      </c>
      <c r="F688" s="263"/>
      <c r="G688" s="190" t="str">
        <f t="shared" si="44"/>
        <v/>
      </c>
      <c r="H688" s="259" t="str">
        <f t="shared" si="45"/>
        <v/>
      </c>
    </row>
    <row r="689" spans="1:8">
      <c r="A689" s="255">
        <f t="shared" si="42"/>
        <v>687</v>
      </c>
      <c r="B689" s="256">
        <v>45461</v>
      </c>
      <c r="C689" s="257">
        <v>143.39023299999997</v>
      </c>
      <c r="D689" s="258">
        <v>155.0258323662483</v>
      </c>
      <c r="E689" s="257">
        <f t="shared" si="43"/>
        <v>143.39023299999997</v>
      </c>
      <c r="F689" s="263"/>
      <c r="G689" s="190" t="str">
        <f t="shared" si="44"/>
        <v/>
      </c>
      <c r="H689" s="259" t="str">
        <f t="shared" si="45"/>
        <v/>
      </c>
    </row>
    <row r="690" spans="1:8">
      <c r="A690" s="255">
        <f t="shared" si="42"/>
        <v>688</v>
      </c>
      <c r="B690" s="256">
        <v>45462</v>
      </c>
      <c r="C690" s="257">
        <v>139.65427599999998</v>
      </c>
      <c r="D690" s="258">
        <v>155.0258323662483</v>
      </c>
      <c r="E690" s="257">
        <f t="shared" si="43"/>
        <v>139.65427599999998</v>
      </c>
      <c r="F690" s="263"/>
      <c r="G690" s="190" t="str">
        <f t="shared" si="44"/>
        <v/>
      </c>
      <c r="H690" s="259" t="str">
        <f t="shared" si="45"/>
        <v/>
      </c>
    </row>
    <row r="691" spans="1:8">
      <c r="A691" s="255">
        <f t="shared" si="42"/>
        <v>689</v>
      </c>
      <c r="B691" s="256">
        <v>45463</v>
      </c>
      <c r="C691" s="257">
        <v>153.44901099999998</v>
      </c>
      <c r="D691" s="258">
        <v>155.0258323662483</v>
      </c>
      <c r="E691" s="257">
        <f t="shared" si="43"/>
        <v>153.44901099999998</v>
      </c>
      <c r="F691" s="263"/>
      <c r="G691" s="190" t="str">
        <f t="shared" si="44"/>
        <v/>
      </c>
      <c r="H691" s="259" t="str">
        <f t="shared" si="45"/>
        <v/>
      </c>
    </row>
    <row r="692" spans="1:8">
      <c r="A692" s="255">
        <f t="shared" si="42"/>
        <v>690</v>
      </c>
      <c r="B692" s="256">
        <v>45464</v>
      </c>
      <c r="C692" s="257">
        <v>200.84500199999999</v>
      </c>
      <c r="D692" s="258">
        <v>155.0258323662483</v>
      </c>
      <c r="E692" s="257">
        <f t="shared" si="43"/>
        <v>155.0258323662483</v>
      </c>
      <c r="F692" s="263"/>
      <c r="G692" s="190" t="str">
        <f t="shared" si="44"/>
        <v/>
      </c>
      <c r="H692" s="259" t="str">
        <f t="shared" si="45"/>
        <v/>
      </c>
    </row>
    <row r="693" spans="1:8">
      <c r="A693" s="255">
        <f t="shared" si="42"/>
        <v>691</v>
      </c>
      <c r="B693" s="256">
        <v>45465</v>
      </c>
      <c r="C693" s="257">
        <v>173.331389</v>
      </c>
      <c r="D693" s="258">
        <v>155.0258323662483</v>
      </c>
      <c r="E693" s="257">
        <f t="shared" si="43"/>
        <v>155.0258323662483</v>
      </c>
      <c r="F693" s="263"/>
      <c r="G693" s="190" t="str">
        <f t="shared" si="44"/>
        <v/>
      </c>
      <c r="H693" s="259" t="str">
        <f t="shared" si="45"/>
        <v/>
      </c>
    </row>
    <row r="694" spans="1:8">
      <c r="A694" s="255">
        <f t="shared" si="42"/>
        <v>692</v>
      </c>
      <c r="B694" s="256">
        <v>45466</v>
      </c>
      <c r="C694" s="257">
        <v>149.34950800000001</v>
      </c>
      <c r="D694" s="258">
        <v>155.0258323662483</v>
      </c>
      <c r="E694" s="257">
        <f t="shared" si="43"/>
        <v>149.34950800000001</v>
      </c>
      <c r="F694" s="263"/>
      <c r="G694" s="190" t="str">
        <f t="shared" si="44"/>
        <v/>
      </c>
      <c r="H694" s="259" t="str">
        <f t="shared" si="45"/>
        <v/>
      </c>
    </row>
    <row r="695" spans="1:8">
      <c r="A695" s="255">
        <f t="shared" si="42"/>
        <v>693</v>
      </c>
      <c r="B695" s="256">
        <v>45467</v>
      </c>
      <c r="C695" s="257">
        <v>190.96273199999999</v>
      </c>
      <c r="D695" s="258">
        <v>155.0258323662483</v>
      </c>
      <c r="E695" s="257">
        <f t="shared" si="43"/>
        <v>155.0258323662483</v>
      </c>
      <c r="F695" s="263"/>
      <c r="G695" s="190" t="str">
        <f t="shared" si="44"/>
        <v/>
      </c>
      <c r="H695" s="259" t="str">
        <f t="shared" si="45"/>
        <v/>
      </c>
    </row>
    <row r="696" spans="1:8">
      <c r="A696" s="255">
        <f t="shared" si="42"/>
        <v>694</v>
      </c>
      <c r="B696" s="256">
        <v>45468</v>
      </c>
      <c r="C696" s="257">
        <v>191.40820700000003</v>
      </c>
      <c r="D696" s="258">
        <v>155.0258323662483</v>
      </c>
      <c r="E696" s="257">
        <f t="shared" si="43"/>
        <v>155.0258323662483</v>
      </c>
      <c r="F696" s="263"/>
      <c r="G696" s="190" t="str">
        <f t="shared" si="44"/>
        <v/>
      </c>
      <c r="H696" s="259" t="str">
        <f t="shared" si="45"/>
        <v/>
      </c>
    </row>
    <row r="697" spans="1:8">
      <c r="A697" s="255">
        <f t="shared" si="42"/>
        <v>695</v>
      </c>
      <c r="B697" s="256">
        <v>45469</v>
      </c>
      <c r="C697" s="257">
        <v>152.58613600000001</v>
      </c>
      <c r="D697" s="258">
        <v>155.0258323662483</v>
      </c>
      <c r="E697" s="257">
        <f t="shared" si="43"/>
        <v>152.58613600000001</v>
      </c>
      <c r="F697" s="263"/>
      <c r="G697" s="190" t="str">
        <f t="shared" si="44"/>
        <v/>
      </c>
      <c r="H697" s="259" t="str">
        <f t="shared" si="45"/>
        <v/>
      </c>
    </row>
    <row r="698" spans="1:8">
      <c r="A698" s="255">
        <f t="shared" si="42"/>
        <v>696</v>
      </c>
      <c r="B698" s="256">
        <v>45470</v>
      </c>
      <c r="C698" s="257">
        <v>143.17951100000002</v>
      </c>
      <c r="D698" s="258">
        <v>155.0258323662483</v>
      </c>
      <c r="E698" s="257">
        <f t="shared" si="43"/>
        <v>143.17951100000002</v>
      </c>
      <c r="F698" s="263"/>
      <c r="G698" s="190" t="str">
        <f t="shared" si="44"/>
        <v/>
      </c>
      <c r="H698" s="259" t="str">
        <f t="shared" si="45"/>
        <v/>
      </c>
    </row>
    <row r="699" spans="1:8">
      <c r="A699" s="255">
        <f t="shared" si="42"/>
        <v>697</v>
      </c>
      <c r="B699" s="256">
        <v>45471</v>
      </c>
      <c r="C699" s="257">
        <v>120.75396800000001</v>
      </c>
      <c r="D699" s="258">
        <v>155.0258323662483</v>
      </c>
      <c r="E699" s="257">
        <f t="shared" si="43"/>
        <v>120.75396800000001</v>
      </c>
      <c r="F699" s="263"/>
      <c r="G699" s="190" t="str">
        <f t="shared" si="44"/>
        <v/>
      </c>
      <c r="H699" s="259" t="str">
        <f t="shared" si="45"/>
        <v/>
      </c>
    </row>
    <row r="700" spans="1:8">
      <c r="A700" s="255">
        <f t="shared" si="42"/>
        <v>698</v>
      </c>
      <c r="B700" s="256">
        <v>45472</v>
      </c>
      <c r="C700" s="257">
        <v>102.52045499999998</v>
      </c>
      <c r="D700" s="258">
        <v>155.0258323662483</v>
      </c>
      <c r="E700" s="257">
        <f t="shared" si="43"/>
        <v>102.52045499999998</v>
      </c>
      <c r="F700" s="263"/>
      <c r="G700" s="190" t="str">
        <f t="shared" si="44"/>
        <v/>
      </c>
      <c r="H700" s="259" t="str">
        <f t="shared" si="45"/>
        <v/>
      </c>
    </row>
    <row r="701" spans="1:8">
      <c r="A701" s="255">
        <f t="shared" si="42"/>
        <v>699</v>
      </c>
      <c r="B701" s="256">
        <v>45473</v>
      </c>
      <c r="C701" s="257">
        <v>151.66792299999997</v>
      </c>
      <c r="D701" s="258">
        <v>155.0258323662483</v>
      </c>
      <c r="E701" s="257">
        <f t="shared" si="43"/>
        <v>151.66792299999997</v>
      </c>
      <c r="F701" s="260"/>
      <c r="G701" s="190" t="str">
        <f t="shared" si="44"/>
        <v/>
      </c>
      <c r="H701" s="259" t="str">
        <f t="shared" si="45"/>
        <v/>
      </c>
    </row>
    <row r="702" spans="1:8">
      <c r="A702" s="255">
        <f t="shared" si="42"/>
        <v>700</v>
      </c>
      <c r="B702" s="256">
        <v>45474</v>
      </c>
      <c r="C702" s="257">
        <v>176.48816900000003</v>
      </c>
      <c r="D702" s="258">
        <v>158.96840381755061</v>
      </c>
      <c r="E702" s="257">
        <f t="shared" si="43"/>
        <v>158.96840381755061</v>
      </c>
      <c r="F702" s="263"/>
      <c r="G702" s="190" t="str">
        <f t="shared" si="44"/>
        <v/>
      </c>
      <c r="H702" s="259" t="str">
        <f t="shared" si="45"/>
        <v/>
      </c>
    </row>
    <row r="703" spans="1:8">
      <c r="A703" s="255">
        <f t="shared" si="42"/>
        <v>701</v>
      </c>
      <c r="B703" s="256">
        <v>45475</v>
      </c>
      <c r="C703" s="257">
        <v>198.88258100000002</v>
      </c>
      <c r="D703" s="258">
        <v>158.96840381755061</v>
      </c>
      <c r="E703" s="257">
        <f t="shared" si="43"/>
        <v>158.96840381755061</v>
      </c>
      <c r="F703" s="263"/>
      <c r="G703" s="190" t="str">
        <f t="shared" si="44"/>
        <v/>
      </c>
      <c r="H703" s="259" t="str">
        <f t="shared" si="45"/>
        <v/>
      </c>
    </row>
    <row r="704" spans="1:8">
      <c r="A704" s="255">
        <f t="shared" si="42"/>
        <v>702</v>
      </c>
      <c r="B704" s="256">
        <v>45476</v>
      </c>
      <c r="C704" s="257">
        <v>203.418869</v>
      </c>
      <c r="D704" s="258">
        <v>158.96840381755061</v>
      </c>
      <c r="E704" s="257">
        <f t="shared" si="43"/>
        <v>158.96840381755061</v>
      </c>
      <c r="F704" s="263"/>
      <c r="G704" s="190" t="str">
        <f t="shared" si="44"/>
        <v/>
      </c>
      <c r="H704" s="259" t="str">
        <f t="shared" si="45"/>
        <v/>
      </c>
    </row>
    <row r="705" spans="1:8">
      <c r="A705" s="255">
        <f t="shared" si="42"/>
        <v>703</v>
      </c>
      <c r="B705" s="256">
        <v>45477</v>
      </c>
      <c r="C705" s="257">
        <v>198.70053200000001</v>
      </c>
      <c r="D705" s="258">
        <v>158.96840381755061</v>
      </c>
      <c r="E705" s="257">
        <f t="shared" si="43"/>
        <v>158.96840381755061</v>
      </c>
      <c r="F705" s="263"/>
      <c r="G705" s="190" t="str">
        <f t="shared" si="44"/>
        <v/>
      </c>
      <c r="H705" s="259" t="str">
        <f t="shared" si="45"/>
        <v/>
      </c>
    </row>
    <row r="706" spans="1:8">
      <c r="A706" s="255">
        <f t="shared" si="42"/>
        <v>704</v>
      </c>
      <c r="B706" s="256">
        <v>45478</v>
      </c>
      <c r="C706" s="257">
        <v>193.90493899999998</v>
      </c>
      <c r="D706" s="258">
        <v>158.96840381755061</v>
      </c>
      <c r="E706" s="257">
        <f t="shared" si="43"/>
        <v>158.96840381755061</v>
      </c>
      <c r="F706" s="263"/>
      <c r="G706" s="190" t="str">
        <f t="shared" si="44"/>
        <v/>
      </c>
      <c r="H706" s="259" t="str">
        <f t="shared" si="45"/>
        <v/>
      </c>
    </row>
    <row r="707" spans="1:8">
      <c r="A707" s="255">
        <f t="shared" si="42"/>
        <v>705</v>
      </c>
      <c r="B707" s="256">
        <v>45479</v>
      </c>
      <c r="C707" s="257">
        <v>150.06473799999998</v>
      </c>
      <c r="D707" s="258">
        <v>158.96840381755061</v>
      </c>
      <c r="E707" s="257">
        <f t="shared" si="43"/>
        <v>150.06473799999998</v>
      </c>
      <c r="F707" s="263"/>
      <c r="G707" s="190" t="str">
        <f t="shared" si="44"/>
        <v/>
      </c>
      <c r="H707" s="259" t="str">
        <f t="shared" si="45"/>
        <v/>
      </c>
    </row>
    <row r="708" spans="1:8">
      <c r="A708" s="255">
        <f t="shared" ref="A708:A763" si="46">+A707+1</f>
        <v>706</v>
      </c>
      <c r="B708" s="256">
        <v>45480</v>
      </c>
      <c r="C708" s="257">
        <v>159.66646499999999</v>
      </c>
      <c r="D708" s="258">
        <v>158.96840381755061</v>
      </c>
      <c r="E708" s="257">
        <f t="shared" ref="E708:E760" si="47">IF(C708&gt;D708,D708,C708)</f>
        <v>158.96840381755061</v>
      </c>
      <c r="F708" s="263"/>
      <c r="G708" s="190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9" t="str">
        <f t="shared" ref="H708:H745" si="49">IF(DAY($B708)=15,TEXT(D708,"#,0"),"")</f>
        <v/>
      </c>
    </row>
    <row r="709" spans="1:8">
      <c r="A709" s="255">
        <f t="shared" si="46"/>
        <v>707</v>
      </c>
      <c r="B709" s="256">
        <v>45481</v>
      </c>
      <c r="C709" s="257">
        <v>194.135536</v>
      </c>
      <c r="D709" s="258">
        <v>158.96840381755061</v>
      </c>
      <c r="E709" s="257">
        <f t="shared" si="47"/>
        <v>158.96840381755061</v>
      </c>
      <c r="F709" s="263"/>
      <c r="G709" s="190" t="str">
        <f t="shared" si="48"/>
        <v/>
      </c>
      <c r="H709" s="259" t="str">
        <f t="shared" si="49"/>
        <v/>
      </c>
    </row>
    <row r="710" spans="1:8">
      <c r="A710" s="255">
        <f t="shared" si="46"/>
        <v>708</v>
      </c>
      <c r="B710" s="256">
        <v>45482</v>
      </c>
      <c r="C710" s="257">
        <v>194.394351</v>
      </c>
      <c r="D710" s="258">
        <v>158.96840381755061</v>
      </c>
      <c r="E710" s="257">
        <f t="shared" si="47"/>
        <v>158.96840381755061</v>
      </c>
      <c r="F710" s="263"/>
      <c r="G710" s="190" t="str">
        <f t="shared" si="48"/>
        <v/>
      </c>
      <c r="H710" s="259" t="str">
        <f t="shared" si="49"/>
        <v/>
      </c>
    </row>
    <row r="711" spans="1:8">
      <c r="A711" s="255">
        <f t="shared" si="46"/>
        <v>709</v>
      </c>
      <c r="B711" s="256">
        <v>45483</v>
      </c>
      <c r="C711" s="257">
        <v>202.54271400000002</v>
      </c>
      <c r="D711" s="258">
        <v>158.96840381755061</v>
      </c>
      <c r="E711" s="257">
        <f t="shared" si="47"/>
        <v>158.96840381755061</v>
      </c>
      <c r="F711" s="263"/>
      <c r="G711" s="190" t="str">
        <f t="shared" si="48"/>
        <v/>
      </c>
      <c r="H711" s="259" t="str">
        <f t="shared" si="49"/>
        <v/>
      </c>
    </row>
    <row r="712" spans="1:8">
      <c r="A712" s="255">
        <f t="shared" si="46"/>
        <v>710</v>
      </c>
      <c r="B712" s="256">
        <v>45484</v>
      </c>
      <c r="C712" s="257">
        <v>202.71704499999998</v>
      </c>
      <c r="D712" s="258">
        <v>158.96840381755061</v>
      </c>
      <c r="E712" s="257">
        <f t="shared" si="47"/>
        <v>158.96840381755061</v>
      </c>
      <c r="F712" s="263"/>
      <c r="G712" s="190" t="str">
        <f t="shared" si="48"/>
        <v/>
      </c>
      <c r="H712" s="259" t="str">
        <f t="shared" si="49"/>
        <v/>
      </c>
    </row>
    <row r="713" spans="1:8">
      <c r="A713" s="255">
        <f t="shared" si="46"/>
        <v>711</v>
      </c>
      <c r="B713" s="256">
        <v>45485</v>
      </c>
      <c r="C713" s="257">
        <v>208.85597900000002</v>
      </c>
      <c r="D713" s="258">
        <v>158.96840381755061</v>
      </c>
      <c r="E713" s="257">
        <f t="shared" si="47"/>
        <v>158.96840381755061</v>
      </c>
      <c r="F713" s="263"/>
      <c r="G713" s="190" t="str">
        <f t="shared" si="48"/>
        <v/>
      </c>
      <c r="H713" s="259" t="str">
        <f t="shared" si="49"/>
        <v/>
      </c>
    </row>
    <row r="714" spans="1:8">
      <c r="A714" s="255">
        <f t="shared" si="46"/>
        <v>712</v>
      </c>
      <c r="B714" s="256">
        <v>45486</v>
      </c>
      <c r="C714" s="257">
        <v>186.962234</v>
      </c>
      <c r="D714" s="258">
        <v>158.96840381755061</v>
      </c>
      <c r="E714" s="257">
        <f t="shared" si="47"/>
        <v>158.96840381755061</v>
      </c>
      <c r="F714" s="263"/>
      <c r="G714" s="190" t="str">
        <f t="shared" si="48"/>
        <v/>
      </c>
      <c r="H714" s="259" t="str">
        <f t="shared" si="49"/>
        <v/>
      </c>
    </row>
    <row r="715" spans="1:8">
      <c r="A715" s="255">
        <f t="shared" si="46"/>
        <v>713</v>
      </c>
      <c r="B715" s="256">
        <v>45487</v>
      </c>
      <c r="C715" s="257">
        <v>170.81019700000002</v>
      </c>
      <c r="D715" s="258">
        <v>158.96840381755061</v>
      </c>
      <c r="E715" s="257">
        <f t="shared" si="47"/>
        <v>158.96840381755061</v>
      </c>
      <c r="F715" s="263"/>
      <c r="G715" s="190" t="str">
        <f t="shared" si="48"/>
        <v/>
      </c>
      <c r="H715" s="259" t="str">
        <f t="shared" si="49"/>
        <v/>
      </c>
    </row>
    <row r="716" spans="1:8">
      <c r="A716" s="255">
        <f t="shared" si="46"/>
        <v>714</v>
      </c>
      <c r="B716" s="256">
        <v>45488</v>
      </c>
      <c r="C716" s="257">
        <v>182.90313999999998</v>
      </c>
      <c r="D716" s="258">
        <v>158.96840381755061</v>
      </c>
      <c r="E716" s="257">
        <f t="shared" si="47"/>
        <v>158.96840381755061</v>
      </c>
      <c r="F716" s="263"/>
      <c r="G716" s="190" t="str">
        <f t="shared" si="48"/>
        <v>J</v>
      </c>
      <c r="H716" s="259" t="str">
        <f t="shared" si="49"/>
        <v>159,0</v>
      </c>
    </row>
    <row r="717" spans="1:8">
      <c r="A717" s="255">
        <f t="shared" si="46"/>
        <v>715</v>
      </c>
      <c r="B717" s="256">
        <v>45489</v>
      </c>
      <c r="C717" s="257">
        <v>203.58560399999999</v>
      </c>
      <c r="D717" s="258">
        <v>158.96840381755061</v>
      </c>
      <c r="E717" s="257">
        <f t="shared" si="47"/>
        <v>158.96840381755061</v>
      </c>
      <c r="F717" s="263"/>
      <c r="G717" s="190" t="str">
        <f t="shared" si="48"/>
        <v/>
      </c>
      <c r="H717" s="259" t="str">
        <f t="shared" si="49"/>
        <v/>
      </c>
    </row>
    <row r="718" spans="1:8">
      <c r="A718" s="255">
        <f t="shared" si="46"/>
        <v>716</v>
      </c>
      <c r="B718" s="256">
        <v>45490</v>
      </c>
      <c r="C718" s="257">
        <v>193.96391299999999</v>
      </c>
      <c r="D718" s="258">
        <v>158.96840381755061</v>
      </c>
      <c r="E718" s="257">
        <f t="shared" si="47"/>
        <v>158.96840381755061</v>
      </c>
      <c r="F718" s="263"/>
      <c r="G718" s="190" t="str">
        <f t="shared" si="48"/>
        <v/>
      </c>
      <c r="H718" s="259" t="str">
        <f t="shared" si="49"/>
        <v/>
      </c>
    </row>
    <row r="719" spans="1:8">
      <c r="A719" s="255">
        <f t="shared" si="46"/>
        <v>717</v>
      </c>
      <c r="B719" s="256">
        <v>45491</v>
      </c>
      <c r="C719" s="257">
        <v>151.32984299999998</v>
      </c>
      <c r="D719" s="258">
        <v>158.96840381755061</v>
      </c>
      <c r="E719" s="257">
        <f t="shared" si="47"/>
        <v>151.32984299999998</v>
      </c>
      <c r="F719" s="263"/>
      <c r="G719" s="190" t="str">
        <f t="shared" si="48"/>
        <v/>
      </c>
      <c r="H719" s="259" t="str">
        <f t="shared" si="49"/>
        <v/>
      </c>
    </row>
    <row r="720" spans="1:8">
      <c r="A720" s="255">
        <f t="shared" si="46"/>
        <v>718</v>
      </c>
      <c r="B720" s="256">
        <v>45492</v>
      </c>
      <c r="C720" s="257">
        <v>194.22516400000001</v>
      </c>
      <c r="D720" s="258">
        <v>158.96840381755061</v>
      </c>
      <c r="E720" s="257">
        <f t="shared" si="47"/>
        <v>158.96840381755061</v>
      </c>
      <c r="F720" s="263"/>
      <c r="G720" s="190" t="str">
        <f t="shared" si="48"/>
        <v/>
      </c>
      <c r="H720" s="259" t="str">
        <f t="shared" si="49"/>
        <v/>
      </c>
    </row>
    <row r="721" spans="1:8">
      <c r="A721" s="255">
        <f t="shared" si="46"/>
        <v>719</v>
      </c>
      <c r="B721" s="256">
        <v>45493</v>
      </c>
      <c r="C721" s="257">
        <v>184.35704700000002</v>
      </c>
      <c r="D721" s="258">
        <v>158.96840381755061</v>
      </c>
      <c r="E721" s="257">
        <f t="shared" si="47"/>
        <v>158.96840381755061</v>
      </c>
      <c r="F721" s="263"/>
      <c r="G721" s="190" t="str">
        <f t="shared" si="48"/>
        <v/>
      </c>
      <c r="H721" s="259" t="str">
        <f t="shared" si="49"/>
        <v/>
      </c>
    </row>
    <row r="722" spans="1:8">
      <c r="A722" s="255">
        <f t="shared" si="46"/>
        <v>720</v>
      </c>
      <c r="B722" s="256">
        <v>45494</v>
      </c>
      <c r="C722" s="257">
        <v>174.16516899999999</v>
      </c>
      <c r="D722" s="258">
        <v>158.96840381755061</v>
      </c>
      <c r="E722" s="257">
        <f t="shared" si="47"/>
        <v>158.96840381755061</v>
      </c>
      <c r="F722" s="263"/>
      <c r="G722" s="190" t="str">
        <f t="shared" si="48"/>
        <v/>
      </c>
      <c r="H722" s="259" t="str">
        <f t="shared" si="49"/>
        <v/>
      </c>
    </row>
    <row r="723" spans="1:8">
      <c r="A723" s="255">
        <f t="shared" si="46"/>
        <v>721</v>
      </c>
      <c r="B723" s="256">
        <v>45495</v>
      </c>
      <c r="C723" s="257">
        <v>194.822855</v>
      </c>
      <c r="D723" s="258">
        <v>158.96840381755061</v>
      </c>
      <c r="E723" s="257">
        <f t="shared" si="47"/>
        <v>158.96840381755061</v>
      </c>
      <c r="F723" s="263"/>
      <c r="G723" s="190" t="str">
        <f t="shared" si="48"/>
        <v/>
      </c>
      <c r="H723" s="259" t="str">
        <f t="shared" si="49"/>
        <v/>
      </c>
    </row>
    <row r="724" spans="1:8">
      <c r="A724" s="255">
        <f t="shared" si="46"/>
        <v>722</v>
      </c>
      <c r="B724" s="256">
        <v>45496</v>
      </c>
      <c r="C724" s="257">
        <v>196.657781</v>
      </c>
      <c r="D724" s="258">
        <v>158.96840381755061</v>
      </c>
      <c r="E724" s="257">
        <f t="shared" si="47"/>
        <v>158.96840381755061</v>
      </c>
      <c r="F724" s="263"/>
      <c r="G724" s="190" t="str">
        <f t="shared" si="48"/>
        <v/>
      </c>
      <c r="H724" s="259" t="str">
        <f t="shared" si="49"/>
        <v/>
      </c>
    </row>
    <row r="725" spans="1:8">
      <c r="A725" s="255">
        <f t="shared" si="46"/>
        <v>723</v>
      </c>
      <c r="B725" s="256">
        <v>45497</v>
      </c>
      <c r="C725" s="257">
        <v>195.25948099999999</v>
      </c>
      <c r="D725" s="258">
        <v>158.96840381755061</v>
      </c>
      <c r="E725" s="257">
        <f t="shared" si="47"/>
        <v>158.96840381755061</v>
      </c>
      <c r="F725" s="263"/>
      <c r="G725" s="190" t="str">
        <f t="shared" si="48"/>
        <v/>
      </c>
      <c r="H725" s="259" t="str">
        <f t="shared" si="49"/>
        <v/>
      </c>
    </row>
    <row r="726" spans="1:8">
      <c r="A726" s="255">
        <f t="shared" si="46"/>
        <v>724</v>
      </c>
      <c r="B726" s="256">
        <v>45498</v>
      </c>
      <c r="C726" s="257">
        <v>193.729568</v>
      </c>
      <c r="D726" s="258">
        <v>158.96840381755061</v>
      </c>
      <c r="E726" s="257">
        <f t="shared" si="47"/>
        <v>158.96840381755061</v>
      </c>
      <c r="F726" s="263"/>
      <c r="G726" s="190" t="str">
        <f t="shared" si="48"/>
        <v/>
      </c>
      <c r="H726" s="259" t="str">
        <f t="shared" si="49"/>
        <v/>
      </c>
    </row>
    <row r="727" spans="1:8">
      <c r="A727" s="255">
        <f t="shared" si="46"/>
        <v>725</v>
      </c>
      <c r="B727" s="256">
        <v>45499</v>
      </c>
      <c r="C727" s="257">
        <v>187.84997099999998</v>
      </c>
      <c r="D727" s="258">
        <v>158.96840381755061</v>
      </c>
      <c r="E727" s="257">
        <f t="shared" si="47"/>
        <v>158.96840381755061</v>
      </c>
      <c r="F727" s="263"/>
      <c r="G727" s="190" t="str">
        <f t="shared" si="48"/>
        <v/>
      </c>
      <c r="H727" s="259" t="str">
        <f t="shared" si="49"/>
        <v/>
      </c>
    </row>
    <row r="728" spans="1:8">
      <c r="A728" s="255">
        <f t="shared" si="46"/>
        <v>726</v>
      </c>
      <c r="B728" s="256">
        <v>45500</v>
      </c>
      <c r="C728" s="257">
        <v>185.33116699999999</v>
      </c>
      <c r="D728" s="258">
        <v>158.96840381755061</v>
      </c>
      <c r="E728" s="257">
        <f t="shared" si="47"/>
        <v>158.96840381755061</v>
      </c>
      <c r="F728" s="263"/>
      <c r="G728" s="190" t="str">
        <f t="shared" si="48"/>
        <v/>
      </c>
      <c r="H728" s="259" t="str">
        <f t="shared" si="49"/>
        <v/>
      </c>
    </row>
    <row r="729" spans="1:8">
      <c r="A729" s="255">
        <f t="shared" si="46"/>
        <v>727</v>
      </c>
      <c r="B729" s="256">
        <v>45501</v>
      </c>
      <c r="C729" s="257">
        <v>164.36899800000003</v>
      </c>
      <c r="D729" s="258">
        <v>158.96840381755061</v>
      </c>
      <c r="E729" s="257">
        <f t="shared" si="47"/>
        <v>158.96840381755061</v>
      </c>
      <c r="F729" s="263"/>
      <c r="G729" s="190" t="str">
        <f t="shared" si="48"/>
        <v/>
      </c>
      <c r="H729" s="259" t="str">
        <f t="shared" si="49"/>
        <v/>
      </c>
    </row>
    <row r="730" spans="1:8">
      <c r="A730" s="255">
        <f t="shared" si="46"/>
        <v>728</v>
      </c>
      <c r="B730" s="256">
        <v>45502</v>
      </c>
      <c r="C730" s="257">
        <v>121.64143199999999</v>
      </c>
      <c r="D730" s="258">
        <v>158.96840381755061</v>
      </c>
      <c r="E730" s="257">
        <f t="shared" si="47"/>
        <v>121.64143199999999</v>
      </c>
      <c r="F730" s="263"/>
      <c r="G730" s="190" t="str">
        <f t="shared" si="48"/>
        <v/>
      </c>
      <c r="H730" s="259" t="str">
        <f t="shared" si="49"/>
        <v/>
      </c>
    </row>
    <row r="731" spans="1:8">
      <c r="A731" s="255">
        <f t="shared" si="46"/>
        <v>729</v>
      </c>
      <c r="B731" s="256">
        <v>45503</v>
      </c>
      <c r="C731" s="257">
        <v>168.65396399999997</v>
      </c>
      <c r="D731" s="258">
        <v>158.96840381755061</v>
      </c>
      <c r="E731" s="257">
        <f t="shared" si="47"/>
        <v>158.96840381755061</v>
      </c>
      <c r="F731" s="263"/>
      <c r="G731" s="190" t="str">
        <f t="shared" si="48"/>
        <v/>
      </c>
      <c r="H731" s="259" t="str">
        <f t="shared" si="49"/>
        <v/>
      </c>
    </row>
    <row r="732" spans="1:8">
      <c r="A732" s="255">
        <f t="shared" si="46"/>
        <v>730</v>
      </c>
      <c r="B732" s="256">
        <v>45504</v>
      </c>
      <c r="C732" s="257">
        <v>190.76789799999997</v>
      </c>
      <c r="D732" s="258">
        <v>158.96840381755061</v>
      </c>
      <c r="E732" s="257">
        <f t="shared" si="47"/>
        <v>158.96840381755061</v>
      </c>
      <c r="F732" s="260"/>
      <c r="G732" s="190" t="str">
        <f t="shared" si="48"/>
        <v/>
      </c>
      <c r="H732" s="259" t="str">
        <f t="shared" si="49"/>
        <v/>
      </c>
    </row>
    <row r="733" spans="1:8">
      <c r="A733" s="255">
        <f t="shared" si="46"/>
        <v>731</v>
      </c>
      <c r="B733" s="256">
        <v>45505</v>
      </c>
      <c r="C733" s="257">
        <v>195.687579</v>
      </c>
      <c r="D733" s="258">
        <v>148.15850075746005</v>
      </c>
      <c r="E733" s="257">
        <f t="shared" si="47"/>
        <v>148.15850075746005</v>
      </c>
      <c r="F733" s="263"/>
      <c r="G733" s="190" t="str">
        <f t="shared" si="48"/>
        <v/>
      </c>
      <c r="H733" s="259" t="str">
        <f t="shared" si="49"/>
        <v/>
      </c>
    </row>
    <row r="734" spans="1:8">
      <c r="A734" s="255">
        <f t="shared" si="46"/>
        <v>732</v>
      </c>
      <c r="B734" s="256">
        <v>45506</v>
      </c>
      <c r="C734" s="257">
        <v>188.43163899999999</v>
      </c>
      <c r="D734" s="258">
        <v>148.15850075746005</v>
      </c>
      <c r="E734" s="257">
        <f t="shared" si="47"/>
        <v>148.15850075746005</v>
      </c>
      <c r="F734" s="263"/>
      <c r="G734" s="190" t="str">
        <f t="shared" si="48"/>
        <v/>
      </c>
      <c r="H734" s="259" t="str">
        <f t="shared" si="49"/>
        <v/>
      </c>
    </row>
    <row r="735" spans="1:8">
      <c r="A735" s="255">
        <f t="shared" si="46"/>
        <v>733</v>
      </c>
      <c r="B735" s="256">
        <v>45507</v>
      </c>
      <c r="C735" s="257">
        <v>189.94784899999999</v>
      </c>
      <c r="D735" s="258">
        <v>148.15850075746005</v>
      </c>
      <c r="E735" s="257">
        <f t="shared" si="47"/>
        <v>148.15850075746005</v>
      </c>
      <c r="F735" s="263"/>
      <c r="G735" s="190" t="str">
        <f t="shared" si="48"/>
        <v/>
      </c>
      <c r="H735" s="259" t="str">
        <f t="shared" si="49"/>
        <v/>
      </c>
    </row>
    <row r="736" spans="1:8">
      <c r="A736" s="255">
        <f t="shared" si="46"/>
        <v>734</v>
      </c>
      <c r="B736" s="256">
        <v>45508</v>
      </c>
      <c r="C736" s="257">
        <v>188.698915</v>
      </c>
      <c r="D736" s="258">
        <v>148.15850075746005</v>
      </c>
      <c r="E736" s="257">
        <f t="shared" si="47"/>
        <v>148.15850075746005</v>
      </c>
      <c r="F736" s="263"/>
      <c r="G736" s="190" t="str">
        <f t="shared" si="48"/>
        <v/>
      </c>
      <c r="H736" s="259" t="str">
        <f t="shared" si="49"/>
        <v/>
      </c>
    </row>
    <row r="737" spans="1:8">
      <c r="A737" s="255">
        <f t="shared" si="46"/>
        <v>735</v>
      </c>
      <c r="B737" s="256">
        <v>45509</v>
      </c>
      <c r="C737" s="257">
        <v>188.94007399999998</v>
      </c>
      <c r="D737" s="258">
        <v>148.15850075746005</v>
      </c>
      <c r="E737" s="257">
        <f t="shared" si="47"/>
        <v>148.15850075746005</v>
      </c>
      <c r="F737" s="263"/>
      <c r="G737" s="190" t="str">
        <f t="shared" si="48"/>
        <v/>
      </c>
      <c r="H737" s="259" t="str">
        <f t="shared" si="49"/>
        <v/>
      </c>
    </row>
    <row r="738" spans="1:8">
      <c r="A738" s="255">
        <f t="shared" si="46"/>
        <v>736</v>
      </c>
      <c r="B738" s="256">
        <v>45510</v>
      </c>
      <c r="C738" s="257">
        <v>187.96203</v>
      </c>
      <c r="D738" s="258">
        <v>148.15850075746005</v>
      </c>
      <c r="E738" s="257">
        <f t="shared" si="47"/>
        <v>148.15850075746005</v>
      </c>
      <c r="F738" s="263"/>
      <c r="G738" s="190" t="str">
        <f t="shared" si="48"/>
        <v/>
      </c>
      <c r="H738" s="259" t="str">
        <f t="shared" si="49"/>
        <v/>
      </c>
    </row>
    <row r="739" spans="1:8">
      <c r="A739" s="255">
        <f t="shared" si="46"/>
        <v>737</v>
      </c>
      <c r="B739" s="256">
        <v>45511</v>
      </c>
      <c r="C739" s="257">
        <v>187.76317</v>
      </c>
      <c r="D739" s="258">
        <v>148.15850075746005</v>
      </c>
      <c r="E739" s="257">
        <f t="shared" si="47"/>
        <v>148.15850075746005</v>
      </c>
      <c r="F739" s="263"/>
      <c r="G739" s="190" t="str">
        <f t="shared" si="48"/>
        <v/>
      </c>
      <c r="H739" s="259" t="str">
        <f t="shared" si="49"/>
        <v/>
      </c>
    </row>
    <row r="740" spans="1:8">
      <c r="A740" s="255">
        <f t="shared" si="46"/>
        <v>738</v>
      </c>
      <c r="B740" s="256">
        <v>45512</v>
      </c>
      <c r="C740" s="257">
        <v>188.33864000000003</v>
      </c>
      <c r="D740" s="258">
        <v>148.15850075746005</v>
      </c>
      <c r="E740" s="257">
        <f t="shared" si="47"/>
        <v>148.15850075746005</v>
      </c>
      <c r="F740" s="263"/>
      <c r="G740" s="190" t="str">
        <f t="shared" si="48"/>
        <v/>
      </c>
      <c r="H740" s="259" t="str">
        <f t="shared" si="49"/>
        <v/>
      </c>
    </row>
    <row r="741" spans="1:8">
      <c r="A741" s="255">
        <f t="shared" si="46"/>
        <v>739</v>
      </c>
      <c r="B741" s="256">
        <v>45513</v>
      </c>
      <c r="C741" s="257">
        <v>186.08206200000001</v>
      </c>
      <c r="D741" s="258">
        <v>148.15850075746005</v>
      </c>
      <c r="E741" s="257">
        <f t="shared" si="47"/>
        <v>148.15850075746005</v>
      </c>
      <c r="F741" s="263"/>
      <c r="G741" s="190" t="str">
        <f t="shared" si="48"/>
        <v/>
      </c>
      <c r="H741" s="259" t="str">
        <f t="shared" si="49"/>
        <v/>
      </c>
    </row>
    <row r="742" spans="1:8">
      <c r="A742" s="255">
        <f t="shared" si="46"/>
        <v>740</v>
      </c>
      <c r="B742" s="256">
        <v>45514</v>
      </c>
      <c r="C742" s="257">
        <v>174.88045000000002</v>
      </c>
      <c r="D742" s="258">
        <v>148.15850075746005</v>
      </c>
      <c r="E742" s="257">
        <f t="shared" si="47"/>
        <v>148.15850075746005</v>
      </c>
      <c r="F742" s="263"/>
      <c r="G742" s="190" t="str">
        <f t="shared" si="48"/>
        <v/>
      </c>
      <c r="H742" s="259" t="str">
        <f t="shared" si="49"/>
        <v/>
      </c>
    </row>
    <row r="743" spans="1:8">
      <c r="A743" s="255">
        <f t="shared" si="46"/>
        <v>741</v>
      </c>
      <c r="B743" s="256">
        <v>45515</v>
      </c>
      <c r="C743" s="257">
        <v>164.49593299999998</v>
      </c>
      <c r="D743" s="258">
        <v>148.15850075746005</v>
      </c>
      <c r="E743" s="257">
        <f t="shared" si="47"/>
        <v>148.15850075746005</v>
      </c>
      <c r="F743" s="263"/>
      <c r="G743" s="190" t="str">
        <f t="shared" si="48"/>
        <v/>
      </c>
      <c r="H743" s="259" t="str">
        <f t="shared" si="49"/>
        <v/>
      </c>
    </row>
    <row r="744" spans="1:8">
      <c r="A744" s="255">
        <f t="shared" si="46"/>
        <v>742</v>
      </c>
      <c r="B744" s="256">
        <v>45516</v>
      </c>
      <c r="C744" s="257">
        <v>181.93508099999997</v>
      </c>
      <c r="D744" s="258">
        <v>148.15850075746005</v>
      </c>
      <c r="E744" s="257">
        <f t="shared" si="47"/>
        <v>148.15850075746005</v>
      </c>
      <c r="F744" s="263"/>
      <c r="G744" s="190" t="str">
        <f t="shared" si="48"/>
        <v/>
      </c>
      <c r="H744" s="259" t="str">
        <f t="shared" si="49"/>
        <v/>
      </c>
    </row>
    <row r="745" spans="1:8">
      <c r="A745" s="255">
        <f t="shared" si="46"/>
        <v>743</v>
      </c>
      <c r="B745" s="256">
        <v>45517</v>
      </c>
      <c r="C745" s="257">
        <v>144.88732899999999</v>
      </c>
      <c r="D745" s="258">
        <v>148.15850075746005</v>
      </c>
      <c r="E745" s="257">
        <f t="shared" si="47"/>
        <v>144.88732899999999</v>
      </c>
      <c r="F745" s="263"/>
      <c r="G745" s="190" t="str">
        <f t="shared" si="48"/>
        <v/>
      </c>
      <c r="H745" s="259" t="str">
        <f t="shared" si="49"/>
        <v/>
      </c>
    </row>
    <row r="746" spans="1:8">
      <c r="A746" s="255">
        <f t="shared" si="46"/>
        <v>744</v>
      </c>
      <c r="B746" s="256">
        <v>45518</v>
      </c>
      <c r="C746" s="257">
        <v>164.00562500000001</v>
      </c>
      <c r="D746" s="258">
        <v>148.15850075746005</v>
      </c>
      <c r="E746" s="257">
        <f t="shared" si="47"/>
        <v>148.15850075746005</v>
      </c>
      <c r="F746" s="263"/>
      <c r="G746" s="190" t="str">
        <f t="shared" ref="G746:G762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/>
      </c>
      <c r="H746" s="259" t="str">
        <f t="shared" ref="H746:H762" si="51">IF(DAY($B746)=15,TEXT(D746,"#,0"),"")</f>
        <v/>
      </c>
    </row>
    <row r="747" spans="1:8">
      <c r="A747" s="255">
        <f t="shared" si="46"/>
        <v>745</v>
      </c>
      <c r="B747" s="256">
        <v>45519</v>
      </c>
      <c r="C747" s="257">
        <v>169.33545699999999</v>
      </c>
      <c r="D747" s="258">
        <v>148.15850075746005</v>
      </c>
      <c r="E747" s="257">
        <f t="shared" si="47"/>
        <v>148.15850075746005</v>
      </c>
      <c r="F747" s="263"/>
      <c r="G747" s="190" t="str">
        <f t="shared" si="50"/>
        <v>A</v>
      </c>
      <c r="H747" s="259" t="str">
        <f t="shared" si="51"/>
        <v>148,2</v>
      </c>
    </row>
    <row r="748" spans="1:8">
      <c r="A748" s="255">
        <f t="shared" si="46"/>
        <v>746</v>
      </c>
      <c r="B748" s="256">
        <v>45520</v>
      </c>
      <c r="C748" s="257">
        <v>183.43388300000001</v>
      </c>
      <c r="D748" s="258">
        <v>148.15850075746005</v>
      </c>
      <c r="E748" s="257">
        <f t="shared" si="47"/>
        <v>148.15850075746005</v>
      </c>
      <c r="F748" s="263"/>
      <c r="G748" s="190" t="str">
        <f t="shared" si="50"/>
        <v/>
      </c>
      <c r="H748" s="259" t="str">
        <f t="shared" si="51"/>
        <v/>
      </c>
    </row>
    <row r="749" spans="1:8">
      <c r="A749" s="255">
        <f t="shared" si="46"/>
        <v>747</v>
      </c>
      <c r="B749" s="256">
        <v>45521</v>
      </c>
      <c r="C749" s="257">
        <v>180.86635699999999</v>
      </c>
      <c r="D749" s="258">
        <v>148.15850075746005</v>
      </c>
      <c r="E749" s="257">
        <f t="shared" si="47"/>
        <v>148.15850075746005</v>
      </c>
      <c r="F749" s="263"/>
      <c r="G749" s="190" t="str">
        <f t="shared" si="50"/>
        <v/>
      </c>
      <c r="H749" s="259" t="str">
        <f t="shared" si="51"/>
        <v/>
      </c>
    </row>
    <row r="750" spans="1:8">
      <c r="A750" s="255">
        <f t="shared" si="46"/>
        <v>748</v>
      </c>
      <c r="B750" s="256">
        <v>45522</v>
      </c>
      <c r="C750" s="257">
        <v>170.23873200000003</v>
      </c>
      <c r="D750" s="258">
        <v>148.15850075746005</v>
      </c>
      <c r="E750" s="257">
        <f t="shared" si="47"/>
        <v>148.15850075746005</v>
      </c>
      <c r="F750" s="263"/>
      <c r="G750" s="190" t="str">
        <f t="shared" si="50"/>
        <v/>
      </c>
      <c r="H750" s="259" t="str">
        <f t="shared" si="51"/>
        <v/>
      </c>
    </row>
    <row r="751" spans="1:8">
      <c r="A751" s="255">
        <f t="shared" si="46"/>
        <v>749</v>
      </c>
      <c r="B751" s="256">
        <v>45523</v>
      </c>
      <c r="C751" s="257">
        <v>182.18164199999998</v>
      </c>
      <c r="D751" s="258">
        <v>148.15850075746005</v>
      </c>
      <c r="E751" s="257">
        <f t="shared" si="47"/>
        <v>148.15850075746005</v>
      </c>
      <c r="F751" s="263"/>
      <c r="G751" s="190" t="str">
        <f t="shared" si="50"/>
        <v/>
      </c>
      <c r="H751" s="259" t="str">
        <f t="shared" si="51"/>
        <v/>
      </c>
    </row>
    <row r="752" spans="1:8">
      <c r="A752" s="255">
        <f t="shared" si="46"/>
        <v>750</v>
      </c>
      <c r="B752" s="256">
        <v>45524</v>
      </c>
      <c r="C752" s="257">
        <v>173.94989599999997</v>
      </c>
      <c r="D752" s="258">
        <v>148.15850075746005</v>
      </c>
      <c r="E752" s="257">
        <f t="shared" si="47"/>
        <v>148.15850075746005</v>
      </c>
      <c r="F752" s="263"/>
      <c r="G752" s="190" t="str">
        <f t="shared" si="50"/>
        <v/>
      </c>
      <c r="H752" s="259" t="str">
        <f t="shared" si="51"/>
        <v/>
      </c>
    </row>
    <row r="753" spans="1:8">
      <c r="A753" s="255">
        <f t="shared" si="46"/>
        <v>751</v>
      </c>
      <c r="B753" s="256">
        <v>45525</v>
      </c>
      <c r="C753" s="257">
        <v>161.754345</v>
      </c>
      <c r="D753" s="258">
        <v>148.15850075746005</v>
      </c>
      <c r="E753" s="257">
        <f t="shared" si="47"/>
        <v>148.15850075746005</v>
      </c>
      <c r="F753" s="263"/>
      <c r="G753" s="190" t="str">
        <f t="shared" si="50"/>
        <v/>
      </c>
      <c r="H753" s="259" t="str">
        <f t="shared" si="51"/>
        <v/>
      </c>
    </row>
    <row r="754" spans="1:8">
      <c r="A754" s="255">
        <f t="shared" si="46"/>
        <v>752</v>
      </c>
      <c r="B754" s="256">
        <v>45526</v>
      </c>
      <c r="C754" s="257">
        <v>169.05993599999999</v>
      </c>
      <c r="D754" s="258">
        <v>148.15850075746005</v>
      </c>
      <c r="E754" s="257">
        <f t="shared" si="47"/>
        <v>148.15850075746005</v>
      </c>
      <c r="F754" s="263"/>
      <c r="G754" s="190" t="str">
        <f t="shared" si="50"/>
        <v/>
      </c>
      <c r="H754" s="259" t="str">
        <f t="shared" si="51"/>
        <v/>
      </c>
    </row>
    <row r="755" spans="1:8">
      <c r="A755" s="255">
        <f t="shared" si="46"/>
        <v>753</v>
      </c>
      <c r="B755" s="256">
        <v>45527</v>
      </c>
      <c r="C755" s="257">
        <v>169.80521899999999</v>
      </c>
      <c r="D755" s="258">
        <v>148.15850075746005</v>
      </c>
      <c r="E755" s="257">
        <f t="shared" si="47"/>
        <v>148.15850075746005</v>
      </c>
      <c r="F755" s="263"/>
      <c r="G755" s="190" t="str">
        <f t="shared" si="50"/>
        <v/>
      </c>
      <c r="H755" s="259" t="str">
        <f t="shared" si="51"/>
        <v/>
      </c>
    </row>
    <row r="756" spans="1:8">
      <c r="A756" s="255">
        <f t="shared" si="46"/>
        <v>754</v>
      </c>
      <c r="B756" s="256">
        <v>45528</v>
      </c>
      <c r="C756" s="257">
        <v>160.681071</v>
      </c>
      <c r="D756" s="258">
        <v>148.15850075746005</v>
      </c>
      <c r="E756" s="257">
        <f t="shared" si="47"/>
        <v>148.15850075746005</v>
      </c>
      <c r="F756" s="263"/>
      <c r="G756" s="190" t="str">
        <f t="shared" si="50"/>
        <v/>
      </c>
      <c r="H756" s="259" t="str">
        <f t="shared" si="51"/>
        <v/>
      </c>
    </row>
    <row r="757" spans="1:8">
      <c r="A757" s="255">
        <f t="shared" si="46"/>
        <v>755</v>
      </c>
      <c r="B757" s="256">
        <v>45529</v>
      </c>
      <c r="C757" s="257">
        <v>134.84191300000001</v>
      </c>
      <c r="D757" s="258">
        <v>148.15850075746005</v>
      </c>
      <c r="E757" s="257">
        <f t="shared" si="47"/>
        <v>134.84191300000001</v>
      </c>
      <c r="F757" s="263"/>
      <c r="G757" s="190" t="str">
        <f t="shared" si="50"/>
        <v/>
      </c>
      <c r="H757" s="259" t="str">
        <f t="shared" si="51"/>
        <v/>
      </c>
    </row>
    <row r="758" spans="1:8">
      <c r="A758" s="255">
        <f t="shared" si="46"/>
        <v>756</v>
      </c>
      <c r="B758" s="256">
        <v>45530</v>
      </c>
      <c r="C758" s="257">
        <v>163.83053200000001</v>
      </c>
      <c r="D758" s="258">
        <v>148.15850075746005</v>
      </c>
      <c r="E758" s="257">
        <f t="shared" si="47"/>
        <v>148.15850075746005</v>
      </c>
      <c r="F758" s="263"/>
      <c r="G758" s="190" t="str">
        <f t="shared" si="50"/>
        <v/>
      </c>
      <c r="H758" s="259" t="str">
        <f t="shared" si="51"/>
        <v/>
      </c>
    </row>
    <row r="759" spans="1:8">
      <c r="A759" s="255">
        <f t="shared" si="46"/>
        <v>757</v>
      </c>
      <c r="B759" s="256">
        <v>45531</v>
      </c>
      <c r="C759" s="257">
        <v>168.03904900000001</v>
      </c>
      <c r="D759" s="258">
        <v>148.15850075746005</v>
      </c>
      <c r="E759" s="257">
        <f t="shared" si="47"/>
        <v>148.15850075746005</v>
      </c>
      <c r="F759" s="263"/>
      <c r="G759" s="190" t="str">
        <f t="shared" si="50"/>
        <v/>
      </c>
      <c r="H759" s="259" t="str">
        <f t="shared" si="51"/>
        <v/>
      </c>
    </row>
    <row r="760" spans="1:8">
      <c r="A760" s="255">
        <f t="shared" si="46"/>
        <v>758</v>
      </c>
      <c r="B760" s="256">
        <v>45532</v>
      </c>
      <c r="C760" s="257">
        <v>163.62758299999999</v>
      </c>
      <c r="D760" s="258">
        <v>148.15850075746005</v>
      </c>
      <c r="E760" s="257">
        <f t="shared" si="47"/>
        <v>148.15850075746005</v>
      </c>
      <c r="F760" s="263"/>
      <c r="G760" s="190" t="str">
        <f t="shared" si="50"/>
        <v/>
      </c>
      <c r="H760" s="259" t="str">
        <f t="shared" si="51"/>
        <v/>
      </c>
    </row>
    <row r="761" spans="1:8">
      <c r="A761" s="255">
        <f t="shared" si="46"/>
        <v>759</v>
      </c>
      <c r="B761" s="256">
        <v>45533</v>
      </c>
      <c r="C761" s="257">
        <v>128.275128</v>
      </c>
      <c r="D761" s="258">
        <v>148.15850075746005</v>
      </c>
      <c r="E761" s="257">
        <f t="shared" ref="E761:E762" si="52">IF(C761&gt;D761,D761,C761)</f>
        <v>128.275128</v>
      </c>
      <c r="F761" s="263"/>
      <c r="G761" s="190" t="str">
        <f t="shared" si="50"/>
        <v/>
      </c>
      <c r="H761" s="259" t="str">
        <f t="shared" si="51"/>
        <v/>
      </c>
    </row>
    <row r="762" spans="1:8">
      <c r="A762" s="255">
        <f t="shared" si="46"/>
        <v>760</v>
      </c>
      <c r="B762" s="256">
        <v>45534</v>
      </c>
      <c r="C762" s="257">
        <v>140.29522299999999</v>
      </c>
      <c r="D762" s="258">
        <v>148.15850075746005</v>
      </c>
      <c r="E762" s="257">
        <f t="shared" si="52"/>
        <v>140.29522299999999</v>
      </c>
      <c r="F762" s="263"/>
      <c r="G762" s="190" t="str">
        <f t="shared" si="50"/>
        <v/>
      </c>
      <c r="H762" s="259" t="str">
        <f t="shared" si="51"/>
        <v/>
      </c>
    </row>
    <row r="763" spans="1:8">
      <c r="A763" s="255">
        <f t="shared" si="46"/>
        <v>761</v>
      </c>
      <c r="B763" s="256">
        <v>45535</v>
      </c>
      <c r="C763" s="257">
        <v>123.86424399999999</v>
      </c>
      <c r="D763" s="258">
        <v>148.15850075746005</v>
      </c>
      <c r="E763" s="257">
        <f t="shared" ref="E763" si="53">IF(C763&gt;D763,D763,C763)</f>
        <v>123.86424399999999</v>
      </c>
      <c r="G763" s="190"/>
      <c r="H763" s="259"/>
    </row>
    <row r="764" spans="1:8">
      <c r="B764" s="256"/>
    </row>
    <row r="765" spans="1:8">
      <c r="B765" s="256"/>
    </row>
    <row r="766" spans="1:8">
      <c r="B766" s="256"/>
    </row>
    <row r="767" spans="1:8">
      <c r="B767" s="256"/>
    </row>
    <row r="768" spans="1:8">
      <c r="B768" s="256"/>
    </row>
    <row r="769" spans="2:2">
      <c r="B769" s="256"/>
    </row>
    <row r="770" spans="2:2">
      <c r="B770" s="256"/>
    </row>
    <row r="771" spans="2:2">
      <c r="B771" s="256"/>
    </row>
    <row r="772" spans="2:2">
      <c r="B772" s="256"/>
    </row>
    <row r="773" spans="2:2">
      <c r="B773" s="256"/>
    </row>
    <row r="774" spans="2:2">
      <c r="B774" s="256"/>
    </row>
    <row r="775" spans="2:2">
      <c r="B775" s="256"/>
    </row>
    <row r="776" spans="2:2">
      <c r="B776" s="256"/>
    </row>
    <row r="777" spans="2:2">
      <c r="B777" s="256"/>
    </row>
    <row r="778" spans="2:2">
      <c r="B778" s="256"/>
    </row>
    <row r="779" spans="2:2">
      <c r="B779" s="256"/>
    </row>
    <row r="780" spans="2:2">
      <c r="B780" s="256"/>
    </row>
    <row r="781" spans="2:2">
      <c r="B781" s="256"/>
    </row>
    <row r="782" spans="2:2">
      <c r="B782" s="256"/>
    </row>
    <row r="783" spans="2:2">
      <c r="B783" s="256"/>
    </row>
    <row r="784" spans="2:2">
      <c r="B784" s="256"/>
    </row>
    <row r="785" spans="2:2">
      <c r="B785" s="256"/>
    </row>
    <row r="786" spans="2:2">
      <c r="B786" s="256"/>
    </row>
    <row r="787" spans="2:2">
      <c r="B787" s="256"/>
    </row>
    <row r="788" spans="2:2">
      <c r="B788" s="256"/>
    </row>
    <row r="789" spans="2:2">
      <c r="B789" s="256"/>
    </row>
    <row r="790" spans="2:2">
      <c r="B790" s="256"/>
    </row>
    <row r="791" spans="2:2">
      <c r="B791" s="256"/>
    </row>
    <row r="792" spans="2:2">
      <c r="B792" s="256"/>
    </row>
    <row r="793" spans="2:2">
      <c r="B793" s="256"/>
    </row>
    <row r="794" spans="2:2">
      <c r="B794" s="256"/>
    </row>
    <row r="795" spans="2:2">
      <c r="B795" s="256"/>
    </row>
    <row r="796" spans="2:2">
      <c r="B796" s="256"/>
    </row>
    <row r="797" spans="2:2">
      <c r="B797" s="256"/>
    </row>
    <row r="798" spans="2:2">
      <c r="B798" s="256"/>
    </row>
    <row r="799" spans="2:2">
      <c r="B799" s="256"/>
    </row>
    <row r="800" spans="2:2">
      <c r="B800" s="256"/>
    </row>
    <row r="801" spans="2:2">
      <c r="B801" s="256"/>
    </row>
    <row r="802" spans="2:2">
      <c r="B802" s="256"/>
    </row>
    <row r="803" spans="2:2">
      <c r="B803" s="256"/>
    </row>
    <row r="804" spans="2:2">
      <c r="B804" s="256"/>
    </row>
    <row r="805" spans="2:2">
      <c r="B805" s="256"/>
    </row>
    <row r="806" spans="2:2">
      <c r="B806" s="2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Agosto 2024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7" t="s">
        <v>63</v>
      </c>
      <c r="D7" s="12"/>
      <c r="E7" s="13"/>
      <c r="F7" s="308" t="str">
        <f>K3</f>
        <v>Agosto 2024</v>
      </c>
      <c r="G7" s="309"/>
      <c r="H7" s="310" t="s">
        <v>64</v>
      </c>
      <c r="I7" s="310"/>
      <c r="J7" s="310" t="s">
        <v>71</v>
      </c>
      <c r="K7" s="310"/>
      <c r="L7" s="9"/>
    </row>
    <row r="8" spans="1:19" ht="12.75" customHeight="1">
      <c r="A8" s="7"/>
      <c r="B8" s="8"/>
      <c r="C8" s="307"/>
      <c r="D8" s="12"/>
      <c r="E8" s="14"/>
      <c r="F8" s="15" t="s">
        <v>0</v>
      </c>
      <c r="G8" s="25" t="str">
        <f>CONCATENATE("% ",MID(YEAR(F7),3,2),"/",MID(YEAR(F7)-1,3,2))</f>
        <v>% 24/23</v>
      </c>
      <c r="H8" s="15" t="s">
        <v>0</v>
      </c>
      <c r="I8" s="25" t="str">
        <f>G8</f>
        <v>% 24/23</v>
      </c>
      <c r="J8" s="15" t="s">
        <v>0</v>
      </c>
      <c r="K8" s="25" t="str">
        <f>G8</f>
        <v>% 24/23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1763.3407072800001</v>
      </c>
      <c r="G9" s="89">
        <f>VLOOKUP("Hidráulica",Dat_01!$A$8:$J$29,4,FALSE)*100</f>
        <v>79.776510819999999</v>
      </c>
      <c r="H9" s="88">
        <f>VLOOKUP("Hidráulica",Dat_01!$A$8:$J$29,5,FALSE)/1000</f>
        <v>24775.576812861</v>
      </c>
      <c r="I9" s="89">
        <f>VLOOKUP("Hidráulica",Dat_01!$A$8:$J$29,7,FALSE)*100</f>
        <v>59.838123690000003</v>
      </c>
      <c r="J9" s="88">
        <f>VLOOKUP("Hidráulica",Dat_01!$A$8:$J$29,8,FALSE)/1000</f>
        <v>34601.394659529004</v>
      </c>
      <c r="K9" s="89">
        <f>VLOOKUP("Hidráulica",Dat_01!$A$8:$J$29,10,FALSE)*100</f>
        <v>61.416354939999998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3747.9590020000001</v>
      </c>
      <c r="G10" s="89">
        <f>VLOOKUP("Eólica",Dat_01!$A$8:$J$29,4,FALSE)*100</f>
        <v>-8.4318228199999989</v>
      </c>
      <c r="H10" s="88">
        <f>VLOOKUP("Eólica",Dat_01!$A$8:$J$29,5,FALSE)/1000</f>
        <v>39413.041957000001</v>
      </c>
      <c r="I10" s="89">
        <f>VLOOKUP("Eólica",Dat_01!$A$8:$J$29,7,FALSE)*100</f>
        <v>-1.3732629999999999E-2</v>
      </c>
      <c r="J10" s="88">
        <f>VLOOKUP("Eólica",Dat_01!$A$8:$J$29,8,FALSE)/1000</f>
        <v>61316.827520000006</v>
      </c>
      <c r="K10" s="89">
        <f>VLOOKUP("Eólica",Dat_01!$A$8:$J$29,10,FALSE)*100</f>
        <v>1.14272437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5271.5394779999997</v>
      </c>
      <c r="G11" s="89">
        <f>VLOOKUP("Solar fotovoltaica",Dat_01!$A$8:$J$29,4,FALSE)*100</f>
        <v>20.02440258</v>
      </c>
      <c r="H11" s="88">
        <f>VLOOKUP("Solar fotovoltaica",Dat_01!$A$8:$J$29,5,FALSE)/1000</f>
        <v>32046.679467999998</v>
      </c>
      <c r="I11" s="89">
        <f>VLOOKUP("Solar fotovoltaica",Dat_01!$A$8:$J$29,7,FALSE)*100</f>
        <v>18.440583879999998</v>
      </c>
      <c r="J11" s="88">
        <f>VLOOKUP("Solar fotovoltaica",Dat_01!$A$8:$J$29,8,FALSE)/1000</f>
        <v>41726.205240999996</v>
      </c>
      <c r="K11" s="89">
        <f>VLOOKUP("Solar fotovoltaica",Dat_01!$A$8:$J$29,10,FALSE)*100</f>
        <v>21.731739829999999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671.16086600000006</v>
      </c>
      <c r="G12" s="89">
        <f>VLOOKUP("Solar térmica",Dat_01!$A$8:$J$29,4,FALSE)*100</f>
        <v>-6.7684266600000003</v>
      </c>
      <c r="H12" s="88">
        <f>VLOOKUP("Solar térmica",Dat_01!$A$8:$J$29,5,FALSE)/1000</f>
        <v>3305.8838700000001</v>
      </c>
      <c r="I12" s="89">
        <f>VLOOKUP("Solar térmica",Dat_01!$A$8:$J$29,7,FALSE)*100</f>
        <v>-14.45970855</v>
      </c>
      <c r="J12" s="88">
        <f>VLOOKUP("Solar térmica",Dat_01!$A$8:$J$29,8,FALSE)/1000</f>
        <v>4136.9839780000002</v>
      </c>
      <c r="K12" s="89">
        <f>VLOOKUP("Solar térmica",Dat_01!$A$8:$J$29,10,FALSE)*100</f>
        <v>-10.70085746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151</v>
      </c>
      <c r="F13" s="88">
        <f>VLOOKUP("Otras renovables",Dat_01!$A$8:$J$29,2,FALSE)/1000</f>
        <v>316.43301299999996</v>
      </c>
      <c r="G13" s="89">
        <f>VLOOKUP("Otras renovables",Dat_01!$A$8:$J$29,4,FALSE)*100</f>
        <v>-6.9029070400000005</v>
      </c>
      <c r="H13" s="88">
        <f>VLOOKUP("Otras renovables",Dat_01!$A$8:$J$29,5,FALSE)/1000</f>
        <v>2461.2910780000002</v>
      </c>
      <c r="I13" s="89">
        <f>VLOOKUP("Otras renovables",Dat_01!$A$8:$J$29,7,FALSE)*100</f>
        <v>-3.2556759099999999</v>
      </c>
      <c r="J13" s="88">
        <f>VLOOKUP("Otras renovables",Dat_01!$A$8:$J$29,8,FALSE)/1000</f>
        <v>3503.0765780000002</v>
      </c>
      <c r="K13" s="89">
        <f>VLOOKUP("Otras renovables",Dat_01!$A$8:$J$29,10,FALSE)*100</f>
        <v>-11.013484480000001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62.179300000000005</v>
      </c>
      <c r="G14" s="89">
        <f>VLOOKUP("Residuos renovables",Dat_01!$A$8:$J$29,4,FALSE)*100</f>
        <v>0.11712128000000001</v>
      </c>
      <c r="H14" s="88">
        <f>VLOOKUP("Residuos renovables",Dat_01!$A$8:$J$29,5,FALSE)/1000</f>
        <v>404.56172550000002</v>
      </c>
      <c r="I14" s="89">
        <f>VLOOKUP("Residuos renovables",Dat_01!$A$8:$J$29,7,FALSE)*100</f>
        <v>-12.305042970000001</v>
      </c>
      <c r="J14" s="88">
        <f>VLOOKUP("Residuos renovables",Dat_01!$A$8:$J$29,8,FALSE)/1000</f>
        <v>650.72049700000002</v>
      </c>
      <c r="K14" s="89">
        <f>VLOOKUP("Residuos renovables",Dat_01!$A$8:$J$29,10,FALSE)*100</f>
        <v>-5.2061608699999997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149</v>
      </c>
      <c r="F15" s="91">
        <f>SUM(F9:F14)</f>
        <v>11832.612366279998</v>
      </c>
      <c r="G15" s="92">
        <f>((SUM(Dat_01!B8,Dat_01!B14:B17,Dat_01!B19)/SUM(Dat_01!C8,Dat_01!C14:C17,Dat_01!C19))-1)*100</f>
        <v>11.756238989182721</v>
      </c>
      <c r="H15" s="91">
        <f>SUM(H9:H14)</f>
        <v>102407.034911361</v>
      </c>
      <c r="I15" s="92">
        <f>((SUM(Dat_01!E8,Dat_01!E14:E17,Dat_01!E19)/SUM(Dat_01!F8,Dat_01!F14:F17,Dat_01!F19))-1)*100</f>
        <v>15.263258969700665</v>
      </c>
      <c r="J15" s="91">
        <f>SUM(J9:J14)</f>
        <v>145935.20847352903</v>
      </c>
      <c r="K15" s="92">
        <f>((SUM(Dat_01!H8,Dat_01!H14:H17,Dat_01!H19)/SUM(Dat_01!I8,Dat_01!I14:I17,Dat_01!I19))-1)*100</f>
        <v>16.196766028136487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153</v>
      </c>
      <c r="F16" s="88">
        <f>VLOOKUP("Turbinación bombeo",Dat_01!$A$8:$J$29,2,FALSE)/1000</f>
        <v>426.90396357600002</v>
      </c>
      <c r="G16" s="89">
        <f>VLOOKUP("Turbinación bombeo",Dat_01!$A$8:$J$29,4,FALSE)*100</f>
        <v>2.3220370899999998</v>
      </c>
      <c r="H16" s="88">
        <f>VLOOKUP("Turbinación bombeo",Dat_01!$A$8:$J$29,5,FALSE)/1000</f>
        <v>4064.959423926</v>
      </c>
      <c r="I16" s="89">
        <f>VLOOKUP("Turbinación bombeo",Dat_01!$A$8:$J$29,7,FALSE)*100</f>
        <v>17.430670320000001</v>
      </c>
      <c r="J16" s="88">
        <f>VLOOKUP("Turbinación bombeo",Dat_01!$A$8:$J$29,8,FALSE)/1000</f>
        <v>5807.3161140339998</v>
      </c>
      <c r="K16" s="89">
        <f>VLOOKUP("Turbinación bombeo",Dat_01!$A$8:$J$29,10,FALSE)*100</f>
        <v>16.169073489999999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5095.1742850000001</v>
      </c>
      <c r="G17" s="89">
        <f>VLOOKUP("Nuclear",Dat_01!$A$8:$J$29,4,FALSE)*100</f>
        <v>1.73512329</v>
      </c>
      <c r="H17" s="88">
        <f>VLOOKUP("Nuclear",Dat_01!$A$8:$J$29,5,FALSE)/1000</f>
        <v>34618.196600000003</v>
      </c>
      <c r="I17" s="89">
        <f>VLOOKUP("Nuclear",Dat_01!$A$8:$J$29,7,FALSE)*100</f>
        <v>-7.0307553300000007</v>
      </c>
      <c r="J17" s="88">
        <f>VLOOKUP("Nuclear",Dat_01!$A$8:$J$29,8,FALSE)/1000</f>
        <v>51657.918137999994</v>
      </c>
      <c r="K17" s="89">
        <f>VLOOKUP("Nuclear",Dat_01!$A$8:$J$29,10,FALSE)*100</f>
        <v>-6.8356658400000008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155</v>
      </c>
      <c r="F18" s="88">
        <f>VLOOKUP("Ciclo combinado",Dat_01!$A$8:$J$29,2,FALSE)/1000</f>
        <v>2861.8686280000002</v>
      </c>
      <c r="G18" s="89">
        <f>VLOOKUP("Ciclo combinado",Dat_01!$A$8:$J$29,4,FALSE)*100</f>
        <v>-34.482864640000003</v>
      </c>
      <c r="H18" s="88">
        <f>VLOOKUP("Ciclo combinado",Dat_01!$A$8:$J$29,5,FALSE)/1000</f>
        <v>16099.621169</v>
      </c>
      <c r="I18" s="89">
        <f>VLOOKUP("Ciclo combinado",Dat_01!$A$8:$J$29,7,FALSE)*100</f>
        <v>-39.554833870000003</v>
      </c>
      <c r="J18" s="88">
        <f>VLOOKUP("Ciclo combinado",Dat_01!$A$8:$J$29,8,FALSE)/1000</f>
        <v>28746.988889</v>
      </c>
      <c r="K18" s="89">
        <f>VLOOKUP("Ciclo combinado",Dat_01!$A$8:$J$29,10,FALSE)*100</f>
        <v>-40.159703059999998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219.71099799999999</v>
      </c>
      <c r="G19" s="89">
        <f>VLOOKUP("Carbón",Dat_01!$A$8:$J$29,4,FALSE)*100</f>
        <v>-45.882149699999999</v>
      </c>
      <c r="H19" s="88">
        <f>VLOOKUP("Carbón",Dat_01!$A$8:$J$29,5,FALSE)/1000</f>
        <v>1721.8473430000001</v>
      </c>
      <c r="I19" s="89">
        <f>VLOOKUP("Carbón",Dat_01!$A$8:$J$29,7,FALSE)*100</f>
        <v>-33.749563389999999</v>
      </c>
      <c r="J19" s="88">
        <f>VLOOKUP("Carbón",Dat_01!$A$8:$J$29,8,FALSE)/1000</f>
        <v>2930.8377140000002</v>
      </c>
      <c r="K19" s="89">
        <f>VLOOKUP("Carbón",Dat_01!$A$8:$J$29,10,FALSE)*100</f>
        <v>-36.654863679999998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62.179300000000005</v>
      </c>
      <c r="D20" s="12"/>
      <c r="E20" s="87" t="s">
        <v>9</v>
      </c>
      <c r="F20" s="88">
        <f>VLOOKUP("Cogeneración",Dat_01!$A$8:$J$29,2,FALSE)/1000</f>
        <v>1387.788225</v>
      </c>
      <c r="G20" s="89">
        <f>VLOOKUP("Cogeneración",Dat_01!$A$8:$J$29,4,FALSE)*100</f>
        <v>7.9346547300000001</v>
      </c>
      <c r="H20" s="88">
        <f>VLOOKUP("Cogeneración",Dat_01!$A$8:$J$29,5,FALSE)/1000</f>
        <v>10756.763153999998</v>
      </c>
      <c r="I20" s="89">
        <f>VLOOKUP("Cogeneración",Dat_01!$A$8:$J$29,7,FALSE)*100</f>
        <v>-13.34262189</v>
      </c>
      <c r="J20" s="88">
        <f>VLOOKUP("Cogeneración",Dat_01!$A$8:$J$29,8,FALSE)/1000</f>
        <v>15621.131609</v>
      </c>
      <c r="K20" s="89">
        <f>VLOOKUP("Cogeneración",Dat_01!$A$8:$J$29,10,FALSE)*100</f>
        <v>-6.9506121599999995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140.658547</v>
      </c>
      <c r="G21" s="89">
        <f>VLOOKUP("Residuos no renovables",Dat_01!$A$8:$J$29,4,FALSE)*100</f>
        <v>34.864047129999996</v>
      </c>
      <c r="H21" s="88">
        <f>VLOOKUP("Residuos no renovables",Dat_01!$A$8:$J$29,5,FALSE)/1000</f>
        <v>716.50571750000006</v>
      </c>
      <c r="I21" s="89">
        <f>VLOOKUP("Residuos no renovables",Dat_01!$A$8:$J$29,7,FALSE)*100</f>
        <v>-7.5295170300000009</v>
      </c>
      <c r="J21" s="88">
        <f>VLOOKUP("Residuos no renovables",Dat_01!$A$8:$J$29,8,FALSE)/1000</f>
        <v>1122.2421159999999</v>
      </c>
      <c r="K21" s="89">
        <f>VLOOKUP("Residuos no renovables",Dat_01!$A$8:$J$29,10,FALSE)*100</f>
        <v>-12.663415089999999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150</v>
      </c>
      <c r="F22" s="91">
        <f>SUM(F16:F21)</f>
        <v>10132.104646576001</v>
      </c>
      <c r="G22" s="92">
        <f>((SUM(Dat_01!B9:B13,Dat_01!B18,Dat_01!B20)/SUM(Dat_01!C9:C13,Dat_01!C18,Dat_01!C20))-1)*100</f>
        <v>-12.576363227404785</v>
      </c>
      <c r="H22" s="91">
        <f>SUM(H16:H21)</f>
        <v>67977.893407425989</v>
      </c>
      <c r="I22" s="92">
        <f>((SUM(Dat_01!E9:E13,Dat_01!E18,Dat_01!E20)/SUM(Dat_01!F9:F13,Dat_01!F18,Dat_01!F20))-1)*100</f>
        <v>-18.216843479220589</v>
      </c>
      <c r="J22" s="91">
        <f>SUM(J16:J21)</f>
        <v>105886.43458003398</v>
      </c>
      <c r="K22" s="92">
        <f>((SUM(Dat_01!H9:H13,Dat_01!H18,Dat_01!H20)/SUM(Dat_01!I9:I13,Dat_01!I18,Dat_01!I20))-1)*100</f>
        <v>-19.285537111808072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-697.537014</v>
      </c>
      <c r="G23" s="89">
        <f>VLOOKUP("Consumo de bombeo",Dat_01!$A$8:$J$29,4,FALSE)*100</f>
        <v>10.86580118</v>
      </c>
      <c r="H23" s="88">
        <f>VLOOKUP("Consumo de bombeo",Dat_01!$A$8:$J$29,5,FALSE)/1000</f>
        <v>-6476.8974216649995</v>
      </c>
      <c r="I23" s="89">
        <f>VLOOKUP("Consumo de bombeo",Dat_01!$A$8:$J$29,7,FALSE)*100</f>
        <v>19.794191810000001</v>
      </c>
      <c r="J23" s="88">
        <f>VLOOKUP("Consumo de bombeo",Dat_01!$A$8:$J$29,8,FALSE)/1000</f>
        <v>-9263.1965289279997</v>
      </c>
      <c r="K23" s="89">
        <f>VLOOKUP("Consumo de bombeo",Dat_01!$A$8:$J$29,10,FALSE)*100</f>
        <v>17.8798414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-187.956546</v>
      </c>
      <c r="G24" s="89">
        <f>VLOOKUP("Enlace Península-Baleares",Dat_01!$A$8:$J$29,4,FALSE)*100</f>
        <v>7.3980386600000001</v>
      </c>
      <c r="H24" s="88">
        <f>VLOOKUP("Enlace Península-Baleares",Dat_01!$A$8:$J$29,5,FALSE)/1000</f>
        <v>-1117.0738389999999</v>
      </c>
      <c r="I24" s="89">
        <f>VLOOKUP("Enlace Península-Baleares",Dat_01!$A$8:$J$29,7,FALSE)*100</f>
        <v>13.91949777</v>
      </c>
      <c r="J24" s="88">
        <f>VLOOKUP("Enlace Península-Baleares",Dat_01!$A$8:$J$29,8,FALSE)/1000</f>
        <v>-1562.551989</v>
      </c>
      <c r="K24" s="89">
        <f>VLOOKUP("Enlace Península-Baleares",Dat_01!$A$8:$J$29,10,FALSE)*100</f>
        <v>25.167877799999999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-399.77361300000001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-67.873750239999993</v>
      </c>
      <c r="H25" s="94">
        <f>VLOOKUP("Saldos intercambios internacionales",Dat_01!$A$8:$J$29,5,FALSE)/1000</f>
        <v>-7221.9660190000004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-36.175931630000001</v>
      </c>
      <c r="J25" s="94">
        <f>VLOOKUP("Saldos intercambios internacionales",Dat_01!$A$8:$J$29,8,FALSE)/1000</f>
        <v>-9863.294124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-48.11168816</v>
      </c>
      <c r="L25" s="19"/>
      <c r="M25" s="171"/>
      <c r="N25" s="171"/>
      <c r="O25" s="172"/>
      <c r="P25" s="171"/>
      <c r="Q25" s="172"/>
      <c r="R25" s="171"/>
      <c r="S25" s="172"/>
    </row>
    <row r="26" spans="1:19" ht="16.350000000000001" customHeight="1">
      <c r="E26" s="96" t="s">
        <v>13</v>
      </c>
      <c r="F26" s="97">
        <f>VLOOKUP("Demanda transporte (b.c.)",Dat_01!$A$8:$J$29,2,FALSE)/1000</f>
        <v>20679.449839855999</v>
      </c>
      <c r="G26" s="98">
        <f>VLOOKUP("Demanda transporte (b.c.)",Dat_01!$A$8:$J$29,4,FALSE)*100</f>
        <v>2.7347421500000002</v>
      </c>
      <c r="H26" s="97">
        <f>VLOOKUP("Demanda transporte (b.c.)",Dat_01!$A$8:$J$29,5,FALSE)/1000</f>
        <v>155568.99103912199</v>
      </c>
      <c r="I26" s="98">
        <f>VLOOKUP("Demanda transporte (b.c.)",Dat_01!$A$8:$J$29,7,FALSE)*100</f>
        <v>0.84647865</v>
      </c>
      <c r="J26" s="97">
        <f>VLOOKUP("Demanda transporte (b.c.)",Dat_01!$A$8:$J$29,8,FALSE)/1000</f>
        <v>231132.600410635</v>
      </c>
      <c r="K26" s="98">
        <f>VLOOKUP("Demanda transporte (b.c.)",Dat_01!$A$8:$J$29,10,FALSE)*100</f>
        <v>1.07940474</v>
      </c>
      <c r="L26" s="19"/>
    </row>
    <row r="27" spans="1:19" ht="16.350000000000001" customHeight="1">
      <c r="E27" s="304" t="s">
        <v>83</v>
      </c>
      <c r="F27" s="305"/>
      <c r="G27" s="305"/>
      <c r="H27" s="305"/>
      <c r="I27" s="305"/>
      <c r="J27" s="305"/>
      <c r="K27" s="305"/>
      <c r="L27" s="16"/>
      <c r="M27" s="302"/>
      <c r="N27" s="302"/>
      <c r="O27" s="302"/>
      <c r="P27" s="302"/>
      <c r="Q27" s="302"/>
      <c r="R27" s="302"/>
      <c r="S27" s="302"/>
    </row>
    <row r="28" spans="1:19" ht="34.5" customHeight="1">
      <c r="E28" s="303" t="s">
        <v>173</v>
      </c>
      <c r="F28" s="306"/>
      <c r="G28" s="306"/>
      <c r="H28" s="306"/>
      <c r="I28" s="306"/>
      <c r="J28" s="306"/>
      <c r="K28" s="306"/>
      <c r="L28" s="16"/>
      <c r="M28" s="262"/>
      <c r="N28" s="262"/>
      <c r="O28" s="262"/>
      <c r="P28" s="262"/>
      <c r="Q28" s="262"/>
      <c r="R28" s="262"/>
      <c r="S28" s="262"/>
    </row>
    <row r="29" spans="1:19" ht="12.75" customHeight="1">
      <c r="E29" s="302" t="s">
        <v>54</v>
      </c>
      <c r="F29" s="302"/>
      <c r="G29" s="302"/>
      <c r="H29" s="302"/>
      <c r="I29" s="302"/>
      <c r="J29" s="302"/>
      <c r="K29" s="302"/>
      <c r="L29" s="16"/>
    </row>
    <row r="30" spans="1:19" ht="12.75" customHeight="1">
      <c r="E30" s="302" t="s">
        <v>72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2" t="s">
        <v>152</v>
      </c>
      <c r="F31" s="302"/>
      <c r="G31" s="302"/>
      <c r="H31" s="302"/>
      <c r="I31" s="302"/>
      <c r="J31" s="302"/>
      <c r="K31" s="302"/>
      <c r="L31" s="16"/>
    </row>
    <row r="32" spans="1:19" ht="12.75" customHeight="1">
      <c r="E32" s="303" t="s">
        <v>154</v>
      </c>
      <c r="F32" s="303"/>
      <c r="G32" s="303"/>
      <c r="H32" s="303"/>
      <c r="I32" s="303"/>
      <c r="J32" s="303"/>
      <c r="K32" s="303"/>
      <c r="L32" s="16"/>
    </row>
    <row r="33" spans="5:12" ht="12.75" customHeight="1">
      <c r="E33" s="302" t="s">
        <v>156</v>
      </c>
      <c r="F33" s="302"/>
      <c r="G33" s="302"/>
      <c r="H33" s="302"/>
      <c r="I33" s="302"/>
      <c r="J33" s="302"/>
      <c r="K33" s="302"/>
      <c r="L33" s="16"/>
    </row>
    <row r="34" spans="5:12" ht="15" customHeight="1">
      <c r="E34" s="303" t="s">
        <v>74</v>
      </c>
      <c r="F34" s="303"/>
      <c r="G34" s="303"/>
      <c r="H34" s="303"/>
      <c r="I34" s="303"/>
      <c r="J34" s="303"/>
      <c r="K34" s="303"/>
    </row>
    <row r="35" spans="5:12" ht="24" customHeight="1">
      <c r="E35" s="303" t="s">
        <v>79</v>
      </c>
      <c r="F35" s="303"/>
      <c r="G35" s="303"/>
      <c r="H35" s="303"/>
      <c r="I35" s="303"/>
      <c r="J35" s="303"/>
      <c r="K35" s="303"/>
    </row>
    <row r="36" spans="5:12">
      <c r="F36" s="245"/>
      <c r="G36" s="245"/>
      <c r="H36" s="245"/>
      <c r="I36" s="245"/>
      <c r="J36" s="245"/>
      <c r="K36" s="245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workbookViewId="0">
      <selection activeCell="H21" sqref="H20:H21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Agosto 2024</v>
      </c>
    </row>
    <row r="4" spans="2:6" s="29" customFormat="1" ht="20.25" customHeight="1">
      <c r="B4" s="28"/>
      <c r="C4" s="99" t="s">
        <v>67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11" t="s">
        <v>58</v>
      </c>
      <c r="D7" s="32"/>
      <c r="E7" s="39"/>
    </row>
    <row r="8" spans="2:6" s="29" customFormat="1" ht="12.75" customHeight="1">
      <c r="B8" s="28"/>
      <c r="C8" s="311"/>
      <c r="D8" s="32"/>
      <c r="E8" s="39"/>
    </row>
    <row r="9" spans="2:6" s="29" customFormat="1" ht="12.75" customHeight="1">
      <c r="B9" s="28"/>
      <c r="C9" s="252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1" t="s">
        <v>60</v>
      </c>
      <c r="E23" s="41"/>
    </row>
    <row r="24" spans="2:6" ht="12.75" customHeight="1">
      <c r="C24" s="311"/>
      <c r="E24" s="37"/>
    </row>
    <row r="25" spans="2:6" ht="12.75" customHeight="1">
      <c r="C25" s="311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M14" sqref="M14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Agosto 2024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2" t="s">
        <v>73</v>
      </c>
      <c r="D7" s="32"/>
      <c r="E7" s="39"/>
      <c r="F7" s="32"/>
    </row>
    <row r="8" spans="2:7" s="29" customFormat="1" ht="12.75" customHeight="1">
      <c r="B8" s="28"/>
      <c r="C8" s="312"/>
      <c r="D8" s="32"/>
      <c r="E8" s="39"/>
      <c r="F8" s="32"/>
    </row>
    <row r="9" spans="2:7" s="29" customFormat="1" ht="12.75" customHeight="1">
      <c r="B9" s="28"/>
      <c r="C9" s="312"/>
      <c r="D9" s="32"/>
      <c r="E9" s="39"/>
      <c r="F9" s="32"/>
    </row>
    <row r="10" spans="2:7" s="29" customFormat="1" ht="12.75" customHeight="1">
      <c r="B10" s="28"/>
      <c r="C10" s="312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Agosto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62</v>
      </c>
      <c r="E7" s="4"/>
    </row>
    <row r="8" spans="3:25">
      <c r="C8" s="312"/>
      <c r="E8" s="4"/>
    </row>
    <row r="9" spans="3:25">
      <c r="C9" s="312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Agosto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176</v>
      </c>
      <c r="E7" s="4"/>
    </row>
    <row r="8" spans="3:25">
      <c r="C8" s="312"/>
      <c r="E8" s="4"/>
    </row>
    <row r="9" spans="3:25">
      <c r="C9" s="312"/>
      <c r="E9" s="4"/>
    </row>
    <row r="10" spans="3:25">
      <c r="C10" s="312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Agosto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55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4" t="s">
        <v>173</v>
      </c>
      <c r="F26" s="265"/>
      <c r="G26" s="265"/>
      <c r="H26" s="265"/>
      <c r="I26" s="265"/>
      <c r="J26" s="265"/>
      <c r="K26" s="265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Agosto 2024</v>
      </c>
    </row>
    <row r="4" spans="3:25" ht="20.100000000000001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2" t="s">
        <v>61</v>
      </c>
      <c r="E7" s="4"/>
    </row>
    <row r="8" spans="3:25">
      <c r="C8" s="312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4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8a808b56-9519-4f3c-a07e-328060d9d6d3"/>
    <ds:schemaRef ds:uri="fdc812d0-7ad8-4a82-9195-c1c1a87453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P14_old</vt:lpstr>
      <vt:lpstr>P14</vt:lpstr>
      <vt:lpstr>P15_OLD</vt:lpstr>
      <vt:lpstr>P15</vt:lpstr>
      <vt:lpstr>P16</vt:lpstr>
      <vt:lpstr>Data 1</vt:lpstr>
      <vt:lpstr>Dat_01</vt:lpstr>
      <vt:lpstr>Dat_02</vt:lpstr>
      <vt:lpstr>Data 2</vt:lpstr>
      <vt:lpstr>Data 3</vt:lpstr>
      <vt:lpstr>Data 4</vt:lpstr>
      <vt:lpstr>Data 5</vt:lpstr>
      <vt:lpstr>'P10'!XXXX</vt:lpstr>
      <vt:lpstr>'P13'!XXXX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2024-09-11T13:04:55Z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