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GO\INF_ELABORADA\"/>
    </mc:Choice>
  </mc:AlternateContent>
  <xr:revisionPtr revIDLastSave="0" documentId="13_ncr:1_{DF589D40-5D6E-4B83-A222-B192D1259255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2" i="44" l="1"/>
  <c r="P148" i="48"/>
  <c r="J59" i="43"/>
  <c r="J60" i="43"/>
  <c r="E397" i="59" l="1"/>
  <c r="F70" i="43" l="1"/>
  <c r="F398" i="47" l="1"/>
  <c r="E398" i="47"/>
  <c r="H70" i="43" l="1"/>
  <c r="I76" i="43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F155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I233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I80" i="49" l="1"/>
  <c r="I292" i="49"/>
  <c r="F290" i="47"/>
  <c r="F200" i="47"/>
  <c r="F351" i="47"/>
  <c r="F47" i="47"/>
  <c r="F139" i="47"/>
  <c r="F352" i="47"/>
  <c r="F48" i="47"/>
  <c r="F321" i="47"/>
  <c r="F201" i="47"/>
  <c r="F262" i="47"/>
  <c r="I294" i="49"/>
  <c r="F293" i="47"/>
  <c r="F109" i="47"/>
  <c r="F140" i="47"/>
  <c r="I262" i="49"/>
  <c r="F261" i="47"/>
  <c r="I109" i="49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263" i="49"/>
  <c r="I293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G260" i="47"/>
  <c r="I199" i="49"/>
  <c r="G170" i="47"/>
  <c r="I171" i="49" s="1"/>
  <c r="I107" i="49"/>
  <c r="G78" i="47"/>
  <c r="G351" i="47"/>
  <c r="G290" i="47"/>
  <c r="I138" i="49"/>
  <c r="I141" i="49"/>
  <c r="I77" i="49"/>
  <c r="I201" i="49"/>
  <c r="I169" i="49"/>
  <c r="G48" i="47"/>
  <c r="I49" i="49" s="1"/>
  <c r="G201" i="47"/>
  <c r="I202" i="49" s="1"/>
  <c r="G17" i="47"/>
  <c r="I18" i="49" s="1"/>
  <c r="I232" i="49"/>
  <c r="I200" i="49"/>
  <c r="I168" i="49"/>
  <c r="G139" i="47"/>
  <c r="I108" i="49"/>
  <c r="I48" i="49"/>
  <c r="I324" i="49"/>
  <c r="I260" i="49"/>
  <c r="F397" i="49"/>
  <c r="G382" i="47"/>
  <c r="I383" i="49" s="1"/>
  <c r="G229" i="47" l="1"/>
  <c r="I230" i="49" s="1"/>
  <c r="I352" i="49"/>
  <c r="I140" i="49"/>
  <c r="G109" i="47"/>
  <c r="I110" i="49" s="1"/>
  <c r="G321" i="47"/>
  <c r="I322" i="49" s="1"/>
  <c r="I79" i="49"/>
  <c r="I291" i="49"/>
  <c r="I261" i="49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<sst xmlns="http://schemas.openxmlformats.org/spreadsheetml/2006/main" count="2334" uniqueCount="243">
  <si>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</si>
  <si>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</si>
  <si>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</si>
  <si>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</si>
  <si>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</si>
  <si>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</si>
  <si>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</si>
  <si>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</si>
  <si>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</si>
  <si>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</si>
  <si>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</si>
  <si>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</si>
  <si>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</si>
  <si>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</si>
  <si>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</si>
  <si>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</si>
  <si>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</si>
  <si>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</si>
  <si>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</si>
  <si>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</si>
  <si>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</si>
  <si>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</si>
  <si>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</si>
  <si>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</si>
  <si>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</si>
  <si>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</si>
  <si>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</si>
  <si>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</si>
  <si>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</si>
  <si>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</si>
  <si>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</si>
  <si>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</si>
  <si>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</si>
  <si>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</si>
  <si>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</si>
  <si>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</si>
  <si>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</si>
  <si>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</si>
  <si>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</si>
  <si>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</si>
  <si>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</si>
  <si>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</si>
  <si>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</si>
  <si>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</si>
  <si>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</si>
  <si>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</si>
  <si>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</si>
  <si>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</si>
  <si>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</si>
  <si>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</si>
  <si>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</si>
  <si>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</si>
  <si>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</si>
  <si>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</si>
  <si>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</si>
  <si>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</si>
  <si>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</si>
  <si>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</si>
  <si>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</si>
  <si>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</si>
  <si>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</si>
  <si>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</si>
  <si>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</si>
  <si>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</si>
  <si>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</si>
  <si>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</si>
  <si>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</si>
  <si>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</si>
  <si>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</si>
  <si>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</si>
  <si>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</si>
  <si>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</si>
  <si>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</si>
  <si>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</si>
  <si>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</si>
  <si>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</si>
  <si>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</si>
  <si>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</si>
  <si>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</si>
  <si>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</si>
  <si>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</si>
  <si>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</si>
  <si>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</si>
  <si>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</si>
  <si>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</si>
  <si>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</si>
  <si>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</si>
  <si>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</si>
  <si>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</si>
  <si>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</si>
  <si>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</si>
  <si>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</si>
  <si>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</si>
  <si>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</si>
  <si>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</si>
  <si>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</si>
  <si>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</si>
  <si>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</si>
  <si>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</si>
  <si>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</si>
  <si>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</si>
  <si>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</si>
  <si>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</si>
  <si>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</si>
  <si>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</si>
  <si>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</si>
  <si>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</si>
  <si>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</si>
  <si>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</si>
  <si>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</si>
  <si>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</si>
  <si>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</si>
  <si>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</si>
  <si>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</si>
  <si>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</si>
  <si>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</si>
  <si>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</si>
  <si>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</si>
  <si>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</si>
  <si>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</si>
  <si>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</si>
  <si>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</si>
  <si>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</si>
  <si>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</si>
  <si>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</si>
  <si>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</si>
  <si>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</si>
  <si>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</si>
  <si>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</si>
  <si>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</si>
  <si>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</si>
  <si>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</si>
  <si>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</si>
  <si>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</si>
  <si>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</si>
  <si>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</si>
  <si>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</si>
  <si>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</si>
  <si>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</si>
  <si>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</si>
  <si>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</si>
  <si>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</si>
  <si>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</si>
  <si>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</si>
  <si>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</si>
  <si>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</si>
  <si>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</si>
  <si>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</si>
  <si>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</si>
  <si>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</si>
  <si>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</si>
  <si>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</si>
  <si>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</si>
  <si>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</si>
  <si>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</si>
  <si>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</si>
  <si>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</si>
  <si>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</si>
  <si>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</si>
  <si>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</si>
  <si>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</si>
  <si>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</si>
  <si>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</si>
  <si>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</si>
  <si>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</si>
  <si>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</si>
  <si>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</si>
  <si>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</si>
  <si>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</si>
  <si>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</si>
  <si>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</si>
  <si>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</si>
  <si>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</si>
  <si>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</si>
  <si>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</si>
  <si>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</si>
  <si>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</si>
  <si>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</si>
  <si>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</si>
  <si>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</si>
  <si>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</si>
  <si>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</si>
  <si>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</si>
  <si>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</si>
  <si>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</si>
  <si>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</si>
  <si>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</si>
  <si>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</si>
  <si>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</si>
  <si>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</si>
  <si>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</si>
  <si>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</si>
  <si>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</si>
  <si>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</si>
  <si>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</si>
  <si>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</si>
  <si>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</si>
  <si>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</si>
  <si>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</si>
  <si>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</si>
  <si>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</si>
  <si>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</si>
  <si>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</si>
  <si>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</si>
  <si>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</si>
  <si>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</si>
  <si>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</si>
  <si>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</si>
  <si>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</si>
  <si>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</si>
  <si>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</si>
  <si>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</si>
  <si>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</si>
  <si>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</si>
  <si>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</si>
  <si>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</si>
  <si>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</si>
  <si>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</si>
  <si>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</si>
  <si>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</si>
  <si>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</si>
  <si>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</si>
  <si>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</si>
  <si>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</si>
  <si>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</si>
  <si>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</si>
  <si>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</si>
  <si>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31/08/2022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</si>
  <si>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ut="09/12/2022 07:03:03"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msgID="EC787B7C11ED3268CD200080EFD51C37"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</si>
  <si>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ut="09/12/2022 07:20:51"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msgID="F9EA8B5611ED3268CD200080EF755B36"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nrr="1296" nrc="879"&gt;&lt;pg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</si>
  <si>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Agosto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</si>
  <si>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ut="09/12/2022 07:23:25" si="2.00000001858298a7c5ca788494f67486b93ee6a24456ef36f94a6d3dfde6dfb201473a54bd61738c3e1272d0592167848fb3c98041c8462a256bb8635087f50465f4fb6699e208b74c4cd5fa1962c7aa08613432091c0c09eb5fbb08f25569ab254880927ecb362250bea3e2a849b8f643649909657447bf9d9b38e91947d461a428929d043a4eab12bffa20c713bd245823292785013ca524d7679f792b0a6f2e38.p.3082.0.1.Europe/Madrid.upriv*_1*_pidn2*_2*_session*-lat*_1.00000001713f7fcb960a77ebf93c32cac1a298ccbc6025e0e552d98629e91c64e7f8313cd23db7c8ded5e9e85c2ebcb46abac347a7b09b16.000000012d2443a5d6e6d324853c9d428b245f21bc6025e020376077c557bee7bd4136aedcb97c57231c843e8e016d87a1dec79d0181289f.0.1.1.SIOSbi.A04572404A6ABF2446090B938515E87E.0-3082.1.1_-0.1.0_-3082.1.1_5.5.0.*0.000000016d11af94d469f5b395776e9d731de3a2c911585a1a2820ca4bf442f14b7e5573c69d4e79.0.23.11*.2*.0400*.31152J.e.00000001332657d444d7e3ff67ec07ade1f6b84dc911585aaf3199092d9bed5b727fcb7b1c11d6af.0.10*.131*.122*.122.0.0" msgID="C5779EA611ED326B0A500080EF352D9C"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nrr="252" nrc="18"&gt;&lt;pg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</si>
  <si>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05/08/2022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</si>
  <si>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ut="09/12/2022 07:24:34"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msgID="EC884E6F11ED326BCD200080EFA5BD3B"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nrr="1200" nrc="67"&gt;&lt;pg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</si>
  <si>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ut="09/12/2022 08:38:53"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msgID="1126A92411ED3275CD200080EFC5FE3B"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nrr="1236" nrc="68"&gt;&lt;pg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</si>
  <si>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ut="09/12/2022 08:47:27"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msgID="9C2491AC11ED3276CD200080EF857C38"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nrr="1238" nrc="1700"&gt;&lt;pg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</si>
  <si>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ut="09/12/2022 08:52:16"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msgID="21D1258111ED3278CD200080EF653C38"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nrr="2174" nrc="2392"&gt;&lt;pg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</si>
  <si>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ut="09/12/2022 08:54:19"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msgID="7AEE9D0011ED3278CD200080EFA5BC39"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nrr="1738" nrc="1325"&gt;&lt;pg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</si>
  <si>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ut="09/12/2022 08:55:42" si="2.0000000155bc6519d68e9ce97b3fd01b8816a9bec9f7781cc7b40b58e6633a740a16755a3829ec529d8d5ab2d00139276a13415c9dadaafc20f2aedaecc1396c3c85c8df43e964491bed2bdd3aa4cb88d0c2a1902f1b3a1a16ab3689aa5313ccdf419920e3030479a9b015818ea40af9dd76966511da39e604955005f5062e2a3379a36cfb48cd39c89287164e7434d519c722e0442e87c96d49c258fe204e4bdabf.p.3082.0.1.Europe/Madrid.upriv*_1*_pidn2*_27*_session*-lat*_1.00000001a3061b026499ebc88b56133b7f68db62bc6025e0d7a3cb125a95d60b5d57cc127d7c9fe13877ddc88be84efba95d029b0fae8685.000000010602128278f441a695a74c14441f9949bc6025e0de356879f8ca34231b195e704ca8019be5bdd9d28612f411be43f7de28306d2e.0.1.1.BDEbi.D066E1C611E6257C10D00080EF253B44.0-3082.1.1_-0.1.0_-3082.1.1_5.5.0.*0.00000001ed47c7e16685ed2ddcf166ada4d6f3e2c911585a4aa6deeede2fbd770ab2ba1bf40c0f13.0.23.11*.2*.0400*.31152J.e.000000019f9f8267dcf4336f676fcdbe072bf014c911585a2953851552a3e6ec9108a9ac3678b530.0.10*.131*.122*.122.0.0" msgID="A009694411ED3278CD200080EF857B36"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nrr="548" nrc="567"&gt;&lt;pg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</si>
  <si>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f1bd04f3570f4032baca5ad01a48c436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</si>
  <si>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ut="09/12/2022 08:56:58" si="2.00000001f14a9ccdc5c006014bbc2fc56dda5a713985869cce96d22c496f1576db46895b0b52e828b1429c0aeaf5827eba82a5d1568732e1f02df3b4e58825272757997e404c61a5dd7d60ad5e2c17ecf94a11dce0fb3a64dda3350e423eff0bd46a573fca6626af323f0392a0ac9d25d44a94aed1a7d01d86178e8e3641b15cec69eac8888d52c951d7dd3c285aa6845e31d223a0d714e1fdbb2dbae4e98ad87fc8.p.3082.0.1.Europe/Madrid.upriv*_1*_pidn2*_2*_session*-lat*_1.00000001a88e8a5c5eb96db82d7da1a59da22933bc6025e0e74f451ee66b9eec3fe08b5cfaa9beab3826237ebd4d267ef6ed922ab3aa73f9.00000001bb6c1115e241ce31727af26bfbddd0b5bc6025e090db50398d7f296d4a39d919c361765a205a51145be9d6af7341c6d640eb7941.0.1.1.BDEbi.D066E1C611E6257C10D00080EF253B44.0-3082.1.1_-0.1.0_-3082.1.1_5.5.0.*0.00000001718d0afa61e0408336215b7f9500cac8c911585a347b52228b32006c922ae1b60bf56b6f.0.23.11*.2*.0400*.31152J.e.00000001d5fb4923a28857a0a1ea6ae995139d2ac911585a064e00b4a5f669ff22b24c220842ddd2.0.10*.131*.122*.122.0.0" msgID="D246E5B211ED3278CD200080EF959C39"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nrr="442" nrc="470"&gt;&lt;pg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</si>
  <si>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Sábado 13/08/2022 (17:40 h)</t>
  </si>
  <si>
    <t>Sábado 13/08/2022 (17:41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</si>
</sst>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65" fontId="46" fillId="6" borderId="13" xfId="53" quotePrefix="1" applyAlignment="1">
      <alignment horizontal="center"/>
    </xf>
    <xf numFmtId="165" fontId="46" fillId="6" borderId="13" xfId="53" quotePrefix="1" applyAlignment="1">
      <alignment horizontal="center"/>
    </xf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9505370974969594"/>
                  <c:y val="1.8300653594771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3.0218227513250127</c:v>
                </c:pt>
                <c:pt idx="1">
                  <c:v>6.4559010775583836</c:v>
                </c:pt>
                <c:pt idx="2">
                  <c:v>2.9236457129958824</c:v>
                </c:pt>
                <c:pt idx="3">
                  <c:v>22.279384653754729</c:v>
                </c:pt>
                <c:pt idx="4">
                  <c:v>5.0691493907023828</c:v>
                </c:pt>
                <c:pt idx="5">
                  <c:v>7.2112297751797585E-3</c:v>
                </c:pt>
                <c:pt idx="6">
                  <c:v>0.34735133217649355</c:v>
                </c:pt>
                <c:pt idx="7">
                  <c:v>0.11939574179024827</c:v>
                </c:pt>
                <c:pt idx="8">
                  <c:v>26.255959260610233</c:v>
                </c:pt>
                <c:pt idx="9">
                  <c:v>15.504237472360222</c:v>
                </c:pt>
                <c:pt idx="10">
                  <c:v>14.940190418855941</c:v>
                </c:pt>
                <c:pt idx="11">
                  <c:v>2.0899078173586467</c:v>
                </c:pt>
                <c:pt idx="12">
                  <c:v>0.98584314073665003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159.74251133199999</c:v>
                </c:pt>
                <c:pt idx="1">
                  <c:v>118.239862456</c:v>
                </c:pt>
                <c:pt idx="2">
                  <c:v>232.11323870199999</c:v>
                </c:pt>
                <c:pt idx="3">
                  <c:v>202.78682990199999</c:v>
                </c:pt>
                <c:pt idx="4">
                  <c:v>269.90862404000001</c:v>
                </c:pt>
                <c:pt idx="5">
                  <c:v>215.45218475999999</c:v>
                </c:pt>
                <c:pt idx="6">
                  <c:v>285.08618899800001</c:v>
                </c:pt>
                <c:pt idx="7">
                  <c:v>273.84815268400001</c:v>
                </c:pt>
                <c:pt idx="8">
                  <c:v>336.71035219200002</c:v>
                </c:pt>
                <c:pt idx="9">
                  <c:v>299.88006930400002</c:v>
                </c:pt>
                <c:pt idx="10">
                  <c:v>270.92395723800001</c:v>
                </c:pt>
                <c:pt idx="11">
                  <c:v>216.61761802000001</c:v>
                </c:pt>
                <c:pt idx="12">
                  <c:v>339.36969620600001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5151.2435720000003</c:v>
                </c:pt>
                <c:pt idx="1">
                  <c:v>4890.5065249999998</c:v>
                </c:pt>
                <c:pt idx="2">
                  <c:v>4748.3949460000003</c:v>
                </c:pt>
                <c:pt idx="3">
                  <c:v>3562.3582710000001</c:v>
                </c:pt>
                <c:pt idx="4">
                  <c:v>3922.855106</c:v>
                </c:pt>
                <c:pt idx="5">
                  <c:v>5048.424951</c:v>
                </c:pt>
                <c:pt idx="6">
                  <c:v>4771.058908</c:v>
                </c:pt>
                <c:pt idx="7">
                  <c:v>4766.7915640000001</c:v>
                </c:pt>
                <c:pt idx="8">
                  <c:v>4413.7242699999997</c:v>
                </c:pt>
                <c:pt idx="9">
                  <c:v>4066.3553310000002</c:v>
                </c:pt>
                <c:pt idx="10">
                  <c:v>4459.4591659999996</c:v>
                </c:pt>
                <c:pt idx="11">
                  <c:v>5073.1541569999999</c:v>
                </c:pt>
                <c:pt idx="12">
                  <c:v>5122.0424549999998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320.34443199999998</c:v>
                </c:pt>
                <c:pt idx="1">
                  <c:v>477.92579699999999</c:v>
                </c:pt>
                <c:pt idx="2">
                  <c:v>528.18759499999999</c:v>
                </c:pt>
                <c:pt idx="3">
                  <c:v>577.43674399999998</c:v>
                </c:pt>
                <c:pt idx="4">
                  <c:v>721.09479699999997</c:v>
                </c:pt>
                <c:pt idx="5">
                  <c:v>710.59119999999996</c:v>
                </c:pt>
                <c:pt idx="6">
                  <c:v>571.69617900000003</c:v>
                </c:pt>
                <c:pt idx="7">
                  <c:v>705.89505599999995</c:v>
                </c:pt>
                <c:pt idx="8">
                  <c:v>691.80370400000004</c:v>
                </c:pt>
                <c:pt idx="9">
                  <c:v>528.38689499999998</c:v>
                </c:pt>
                <c:pt idx="10">
                  <c:v>804.07860300000004</c:v>
                </c:pt>
                <c:pt idx="11">
                  <c:v>832.23787000000004</c:v>
                </c:pt>
                <c:pt idx="12">
                  <c:v>814.45156999999995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3325.1556350000001</c:v>
                </c:pt>
                <c:pt idx="1">
                  <c:v>4296.9849320000003</c:v>
                </c:pt>
                <c:pt idx="2">
                  <c:v>3806.271381</c:v>
                </c:pt>
                <c:pt idx="3">
                  <c:v>5697.61654</c:v>
                </c:pt>
                <c:pt idx="4">
                  <c:v>4499.7333719999997</c:v>
                </c:pt>
                <c:pt idx="5">
                  <c:v>5197.3442679999998</c:v>
                </c:pt>
                <c:pt idx="6">
                  <c:v>4086.8628920000001</c:v>
                </c:pt>
                <c:pt idx="7">
                  <c:v>3253.5901749999998</c:v>
                </c:pt>
                <c:pt idx="8">
                  <c:v>2573.7803039999999</c:v>
                </c:pt>
                <c:pt idx="9">
                  <c:v>3092.3859029999999</c:v>
                </c:pt>
                <c:pt idx="10">
                  <c:v>5827.5517829999999</c:v>
                </c:pt>
                <c:pt idx="11">
                  <c:v>7767.8468700000003</c:v>
                </c:pt>
                <c:pt idx="12">
                  <c:v>7355.6419740000001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2102.2103360000001</c:v>
                </c:pt>
                <c:pt idx="1">
                  <c:v>2159.0921499999999</c:v>
                </c:pt>
                <c:pt idx="2">
                  <c:v>2136.4721209999998</c:v>
                </c:pt>
                <c:pt idx="3">
                  <c:v>2168.9871889999999</c:v>
                </c:pt>
                <c:pt idx="4">
                  <c:v>2167.9654059999998</c:v>
                </c:pt>
                <c:pt idx="5">
                  <c:v>2143.8983720000001</c:v>
                </c:pt>
                <c:pt idx="6">
                  <c:v>2115.5816890000001</c:v>
                </c:pt>
                <c:pt idx="7">
                  <c:v>2210.0593690000001</c:v>
                </c:pt>
                <c:pt idx="8">
                  <c:v>1707.4825519999999</c:v>
                </c:pt>
                <c:pt idx="9">
                  <c:v>1868.41066</c:v>
                </c:pt>
                <c:pt idx="10">
                  <c:v>1465.0524499999999</c:v>
                </c:pt>
                <c:pt idx="11">
                  <c:v>1052.153912</c:v>
                </c:pt>
                <c:pt idx="12">
                  <c:v>778.24647900000002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198.4023795</c:v>
                </c:pt>
                <c:pt idx="1">
                  <c:v>167.38102850000001</c:v>
                </c:pt>
                <c:pt idx="2">
                  <c:v>179.471082</c:v>
                </c:pt>
                <c:pt idx="3">
                  <c:v>164.8067685</c:v>
                </c:pt>
                <c:pt idx="4">
                  <c:v>171.82050699999999</c:v>
                </c:pt>
                <c:pt idx="5">
                  <c:v>159.55676600000001</c:v>
                </c:pt>
                <c:pt idx="6">
                  <c:v>138.52277699999999</c:v>
                </c:pt>
                <c:pt idx="7">
                  <c:v>173.90431599999999</c:v>
                </c:pt>
                <c:pt idx="8">
                  <c:v>163.84968900000001</c:v>
                </c:pt>
                <c:pt idx="9">
                  <c:v>158.10203150000001</c:v>
                </c:pt>
                <c:pt idx="10">
                  <c:v>142.17442550000001</c:v>
                </c:pt>
                <c:pt idx="11">
                  <c:v>164.320134</c:v>
                </c:pt>
                <c:pt idx="12">
                  <c:v>149.93908500000001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120.01487900000001</c:v>
                </c:pt>
                <c:pt idx="1">
                  <c:v>96.749684999999999</c:v>
                </c:pt>
                <c:pt idx="2">
                  <c:v>122.55929300000001</c:v>
                </c:pt>
                <c:pt idx="3">
                  <c:v>168.492999</c:v>
                </c:pt>
                <c:pt idx="4">
                  <c:v>207.39467300000001</c:v>
                </c:pt>
                <c:pt idx="5">
                  <c:v>158.10179199999999</c:v>
                </c:pt>
                <c:pt idx="6">
                  <c:v>125.113399</c:v>
                </c:pt>
                <c:pt idx="7">
                  <c:v>109.735766</c:v>
                </c:pt>
                <c:pt idx="8">
                  <c:v>150.190584</c:v>
                </c:pt>
                <c:pt idx="9">
                  <c:v>123.06821600000001</c:v>
                </c:pt>
                <c:pt idx="10">
                  <c:v>98.101164999999995</c:v>
                </c:pt>
                <c:pt idx="11">
                  <c:v>71.084524999999999</c:v>
                </c:pt>
                <c:pt idx="12">
                  <c:v>179.29917699999999</c:v>
                </c:pt>
                <c:pt idx="13">
                  <c:v>142.083977</c:v>
                </c:pt>
                <c:pt idx="14">
                  <c:v>113.35183900000001</c:v>
                </c:pt>
                <c:pt idx="15">
                  <c:v>170.03582600000001</c:v>
                </c:pt>
                <c:pt idx="16">
                  <c:v>171.58311300000003</c:v>
                </c:pt>
                <c:pt idx="17">
                  <c:v>182.401456</c:v>
                </c:pt>
                <c:pt idx="18">
                  <c:v>147.100651</c:v>
                </c:pt>
                <c:pt idx="19">
                  <c:v>81.842271999999994</c:v>
                </c:pt>
                <c:pt idx="20">
                  <c:v>118.606223</c:v>
                </c:pt>
                <c:pt idx="21">
                  <c:v>179.76448300000001</c:v>
                </c:pt>
                <c:pt idx="22">
                  <c:v>119.94882799999999</c:v>
                </c:pt>
                <c:pt idx="23">
                  <c:v>96.617430999999996</c:v>
                </c:pt>
                <c:pt idx="24">
                  <c:v>135.99256199999999</c:v>
                </c:pt>
                <c:pt idx="25">
                  <c:v>186.27254099999999</c:v>
                </c:pt>
                <c:pt idx="26">
                  <c:v>100.63822900000001</c:v>
                </c:pt>
                <c:pt idx="27">
                  <c:v>102.533035</c:v>
                </c:pt>
                <c:pt idx="28">
                  <c:v>127.78910499999999</c:v>
                </c:pt>
                <c:pt idx="29">
                  <c:v>55.125758000000005</c:v>
                </c:pt>
                <c:pt idx="30">
                  <c:v>91.807410000000004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14.666831779909604</c:v>
                </c:pt>
                <c:pt idx="1">
                  <c:v>11.609542352398917</c:v>
                </c:pt>
                <c:pt idx="2">
                  <c:v>14.611366004601756</c:v>
                </c:pt>
                <c:pt idx="3">
                  <c:v>19.889178991993688</c:v>
                </c:pt>
                <c:pt idx="4">
                  <c:v>24.613832892875863</c:v>
                </c:pt>
                <c:pt idx="5">
                  <c:v>20.395066310212936</c:v>
                </c:pt>
                <c:pt idx="6">
                  <c:v>17.166552518436283</c:v>
                </c:pt>
                <c:pt idx="7">
                  <c:v>13.722488167696245</c:v>
                </c:pt>
                <c:pt idx="8">
                  <c:v>18.137336837313352</c:v>
                </c:pt>
                <c:pt idx="9">
                  <c:v>15.343984409357128</c:v>
                </c:pt>
                <c:pt idx="10">
                  <c:v>12.217863679852908</c:v>
                </c:pt>
                <c:pt idx="11">
                  <c:v>9.0047148404353337</c:v>
                </c:pt>
                <c:pt idx="12">
                  <c:v>23.242690737665484</c:v>
                </c:pt>
                <c:pt idx="13">
                  <c:v>20.185427635223164</c:v>
                </c:pt>
                <c:pt idx="14">
                  <c:v>16.500333436513451</c:v>
                </c:pt>
                <c:pt idx="15">
                  <c:v>23.298282897475129</c:v>
                </c:pt>
                <c:pt idx="16">
                  <c:v>24.370292803669475</c:v>
                </c:pt>
                <c:pt idx="17">
                  <c:v>25.980589432156286</c:v>
                </c:pt>
                <c:pt idx="18">
                  <c:v>20.650134710288228</c:v>
                </c:pt>
                <c:pt idx="19">
                  <c:v>11.535537338883483</c:v>
                </c:pt>
                <c:pt idx="20">
                  <c:v>17.518088212217833</c:v>
                </c:pt>
                <c:pt idx="21">
                  <c:v>24.352704609711743</c:v>
                </c:pt>
                <c:pt idx="22">
                  <c:v>15.359196190660368</c:v>
                </c:pt>
                <c:pt idx="23">
                  <c:v>12.26481407999677</c:v>
                </c:pt>
                <c:pt idx="24">
                  <c:v>17.410056295941921</c:v>
                </c:pt>
                <c:pt idx="25">
                  <c:v>23.875463609368001</c:v>
                </c:pt>
                <c:pt idx="26">
                  <c:v>13.587146753916757</c:v>
                </c:pt>
                <c:pt idx="27">
                  <c:v>14.535376340235736</c:v>
                </c:pt>
                <c:pt idx="28">
                  <c:v>16.438175551515176</c:v>
                </c:pt>
                <c:pt idx="29">
                  <c:v>6.8835656058856349</c:v>
                </c:pt>
                <c:pt idx="30">
                  <c:v>11.434366458473988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</c:lvl>
                <c:lvl>
                  <c:pt idx="0">
                    <c:v>2021</c:v>
                  </c:pt>
                  <c:pt idx="153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105.184585</c:v>
                </c:pt>
                <c:pt idx="1">
                  <c:v>65.451475000000002</c:v>
                </c:pt>
                <c:pt idx="2">
                  <c:v>81.196016</c:v>
                </c:pt>
                <c:pt idx="3">
                  <c:v>117.95353299999999</c:v>
                </c:pt>
                <c:pt idx="4">
                  <c:v>126.27573600000001</c:v>
                </c:pt>
                <c:pt idx="5">
                  <c:v>136.36306099999999</c:v>
                </c:pt>
                <c:pt idx="6">
                  <c:v>161.55542399999999</c:v>
                </c:pt>
                <c:pt idx="7">
                  <c:v>90.905316999999997</c:v>
                </c:pt>
                <c:pt idx="8">
                  <c:v>83.163594000000003</c:v>
                </c:pt>
                <c:pt idx="9">
                  <c:v>63.677168999999999</c:v>
                </c:pt>
                <c:pt idx="10">
                  <c:v>70.815585999999996</c:v>
                </c:pt>
                <c:pt idx="11">
                  <c:v>105.13843500000002</c:v>
                </c:pt>
                <c:pt idx="12">
                  <c:v>77.891987</c:v>
                </c:pt>
                <c:pt idx="13">
                  <c:v>88.146130999999997</c:v>
                </c:pt>
                <c:pt idx="14">
                  <c:v>135.29221699999999</c:v>
                </c:pt>
                <c:pt idx="15">
                  <c:v>245.59370000000001</c:v>
                </c:pt>
                <c:pt idx="16">
                  <c:v>264.10150699999997</c:v>
                </c:pt>
                <c:pt idx="17">
                  <c:v>194.31456600000001</c:v>
                </c:pt>
                <c:pt idx="18">
                  <c:v>100.869519</c:v>
                </c:pt>
                <c:pt idx="19">
                  <c:v>70.188290999999992</c:v>
                </c:pt>
                <c:pt idx="20">
                  <c:v>75.149498000000008</c:v>
                </c:pt>
                <c:pt idx="21">
                  <c:v>136.277231</c:v>
                </c:pt>
                <c:pt idx="22">
                  <c:v>225.98200699999998</c:v>
                </c:pt>
                <c:pt idx="23">
                  <c:v>200.105333</c:v>
                </c:pt>
                <c:pt idx="24">
                  <c:v>84.59216099999999</c:v>
                </c:pt>
                <c:pt idx="25">
                  <c:v>43.372470999999997</c:v>
                </c:pt>
                <c:pt idx="26">
                  <c:v>80.783937999999992</c:v>
                </c:pt>
                <c:pt idx="27">
                  <c:v>164.18552199999999</c:v>
                </c:pt>
                <c:pt idx="28">
                  <c:v>107.689087</c:v>
                </c:pt>
                <c:pt idx="29">
                  <c:v>70.608243999999999</c:v>
                </c:pt>
                <c:pt idx="30">
                  <c:v>79.501566000000011</c:v>
                </c:pt>
                <c:pt idx="31">
                  <c:v>106.17876099999999</c:v>
                </c:pt>
                <c:pt idx="32">
                  <c:v>31.283776000000003</c:v>
                </c:pt>
                <c:pt idx="33">
                  <c:v>18.009798</c:v>
                </c:pt>
                <c:pt idx="34">
                  <c:v>30.801286000000001</c:v>
                </c:pt>
                <c:pt idx="35">
                  <c:v>76.818422999999996</c:v>
                </c:pt>
                <c:pt idx="36">
                  <c:v>139.00310899999999</c:v>
                </c:pt>
                <c:pt idx="37">
                  <c:v>224.04742100000001</c:v>
                </c:pt>
                <c:pt idx="38">
                  <c:v>131.33592899999999</c:v>
                </c:pt>
                <c:pt idx="39">
                  <c:v>116.04786800000001</c:v>
                </c:pt>
                <c:pt idx="40">
                  <c:v>65.756388000000001</c:v>
                </c:pt>
                <c:pt idx="41">
                  <c:v>33.642375999999999</c:v>
                </c:pt>
                <c:pt idx="42">
                  <c:v>46.564877000000003</c:v>
                </c:pt>
                <c:pt idx="43">
                  <c:v>152.68408700000001</c:v>
                </c:pt>
                <c:pt idx="44">
                  <c:v>117.793465</c:v>
                </c:pt>
                <c:pt idx="45">
                  <c:v>45.131029000000005</c:v>
                </c:pt>
                <c:pt idx="46">
                  <c:v>82.342123000000001</c:v>
                </c:pt>
                <c:pt idx="47">
                  <c:v>51.168244000000008</c:v>
                </c:pt>
                <c:pt idx="48">
                  <c:v>108.26396200000001</c:v>
                </c:pt>
                <c:pt idx="49">
                  <c:v>91.990882999999997</c:v>
                </c:pt>
                <c:pt idx="50">
                  <c:v>196.96962100000002</c:v>
                </c:pt>
                <c:pt idx="51">
                  <c:v>221.25798699999999</c:v>
                </c:pt>
                <c:pt idx="52">
                  <c:v>154.246115</c:v>
                </c:pt>
                <c:pt idx="53">
                  <c:v>208.75555300000002</c:v>
                </c:pt>
                <c:pt idx="54">
                  <c:v>120.70046499999999</c:v>
                </c:pt>
                <c:pt idx="55">
                  <c:v>118.211063</c:v>
                </c:pt>
                <c:pt idx="56">
                  <c:v>100.70335300000001</c:v>
                </c:pt>
                <c:pt idx="57">
                  <c:v>77.789228000000008</c:v>
                </c:pt>
                <c:pt idx="58">
                  <c:v>58.146766000000007</c:v>
                </c:pt>
                <c:pt idx="59">
                  <c:v>121.07462099999999</c:v>
                </c:pt>
                <c:pt idx="60">
                  <c:v>83.121623999999997</c:v>
                </c:pt>
                <c:pt idx="61">
                  <c:v>38.888199</c:v>
                </c:pt>
                <c:pt idx="62">
                  <c:v>179.964888</c:v>
                </c:pt>
                <c:pt idx="63">
                  <c:v>246.533998</c:v>
                </c:pt>
                <c:pt idx="64">
                  <c:v>215.238437</c:v>
                </c:pt>
                <c:pt idx="65">
                  <c:v>168.73938099999998</c:v>
                </c:pt>
                <c:pt idx="66">
                  <c:v>125.47463</c:v>
                </c:pt>
                <c:pt idx="67">
                  <c:v>105.89893099999999</c:v>
                </c:pt>
                <c:pt idx="68">
                  <c:v>90.848475000000008</c:v>
                </c:pt>
                <c:pt idx="69">
                  <c:v>122.08157700000001</c:v>
                </c:pt>
                <c:pt idx="70">
                  <c:v>201.98101399999999</c:v>
                </c:pt>
                <c:pt idx="71">
                  <c:v>170.255595</c:v>
                </c:pt>
                <c:pt idx="72">
                  <c:v>151.565426</c:v>
                </c:pt>
                <c:pt idx="73">
                  <c:v>178.06794099999999</c:v>
                </c:pt>
                <c:pt idx="74">
                  <c:v>76.483199999999997</c:v>
                </c:pt>
                <c:pt idx="75">
                  <c:v>59.870756</c:v>
                </c:pt>
                <c:pt idx="76">
                  <c:v>51.859968000000002</c:v>
                </c:pt>
                <c:pt idx="77">
                  <c:v>54.082108999999996</c:v>
                </c:pt>
                <c:pt idx="78">
                  <c:v>68.709029999999998</c:v>
                </c:pt>
                <c:pt idx="79">
                  <c:v>183.80328700000001</c:v>
                </c:pt>
                <c:pt idx="80">
                  <c:v>217.531643</c:v>
                </c:pt>
                <c:pt idx="81">
                  <c:v>113.222797</c:v>
                </c:pt>
                <c:pt idx="82">
                  <c:v>168.46372399999998</c:v>
                </c:pt>
                <c:pt idx="83">
                  <c:v>77.004168000000007</c:v>
                </c:pt>
                <c:pt idx="84">
                  <c:v>53.185224000000005</c:v>
                </c:pt>
                <c:pt idx="85">
                  <c:v>37.106322999999996</c:v>
                </c:pt>
                <c:pt idx="86">
                  <c:v>77.944802999999993</c:v>
                </c:pt>
                <c:pt idx="87">
                  <c:v>43.982253</c:v>
                </c:pt>
                <c:pt idx="88">
                  <c:v>159.536011</c:v>
                </c:pt>
                <c:pt idx="89">
                  <c:v>214.90374</c:v>
                </c:pt>
                <c:pt idx="90">
                  <c:v>278.104557</c:v>
                </c:pt>
                <c:pt idx="91">
                  <c:v>321.622816</c:v>
                </c:pt>
                <c:pt idx="92">
                  <c:v>299.71646100000004</c:v>
                </c:pt>
                <c:pt idx="93">
                  <c:v>291.50400000000002</c:v>
                </c:pt>
                <c:pt idx="94">
                  <c:v>238.34883899999997</c:v>
                </c:pt>
                <c:pt idx="95">
                  <c:v>168.86299299999999</c:v>
                </c:pt>
                <c:pt idx="96">
                  <c:v>235.93647799999999</c:v>
                </c:pt>
                <c:pt idx="97">
                  <c:v>274.33406899999994</c:v>
                </c:pt>
                <c:pt idx="98">
                  <c:v>295.472418</c:v>
                </c:pt>
                <c:pt idx="99">
                  <c:v>281.052682</c:v>
                </c:pt>
                <c:pt idx="100">
                  <c:v>187.24220600000001</c:v>
                </c:pt>
                <c:pt idx="101">
                  <c:v>90.485464999999991</c:v>
                </c:pt>
                <c:pt idx="102">
                  <c:v>58.279859999999999</c:v>
                </c:pt>
                <c:pt idx="103">
                  <c:v>80.061032000000012</c:v>
                </c:pt>
                <c:pt idx="104">
                  <c:v>127.324252</c:v>
                </c:pt>
                <c:pt idx="105">
                  <c:v>228.948578</c:v>
                </c:pt>
                <c:pt idx="106">
                  <c:v>277.06967099999997</c:v>
                </c:pt>
                <c:pt idx="107">
                  <c:v>219.12346399999998</c:v>
                </c:pt>
                <c:pt idx="108">
                  <c:v>289.04092700000001</c:v>
                </c:pt>
                <c:pt idx="109">
                  <c:v>219.48891999999998</c:v>
                </c:pt>
                <c:pt idx="110">
                  <c:v>154.32367099999999</c:v>
                </c:pt>
                <c:pt idx="111">
                  <c:v>82.706011000000004</c:v>
                </c:pt>
                <c:pt idx="112">
                  <c:v>82.872039000000001</c:v>
                </c:pt>
                <c:pt idx="113">
                  <c:v>165.64692600000001</c:v>
                </c:pt>
                <c:pt idx="114">
                  <c:v>218.25944699999999</c:v>
                </c:pt>
                <c:pt idx="115">
                  <c:v>184.36218700000001</c:v>
                </c:pt>
                <c:pt idx="116">
                  <c:v>249.635299</c:v>
                </c:pt>
                <c:pt idx="117">
                  <c:v>259.46151900000001</c:v>
                </c:pt>
                <c:pt idx="118">
                  <c:v>368.92908699999998</c:v>
                </c:pt>
                <c:pt idx="119">
                  <c:v>350.87088900000003</c:v>
                </c:pt>
                <c:pt idx="120">
                  <c:v>309.36996700000003</c:v>
                </c:pt>
                <c:pt idx="121">
                  <c:v>81.182106000000005</c:v>
                </c:pt>
                <c:pt idx="122">
                  <c:v>232.54872</c:v>
                </c:pt>
                <c:pt idx="123">
                  <c:v>335.91356800000005</c:v>
                </c:pt>
                <c:pt idx="124">
                  <c:v>294.551716</c:v>
                </c:pt>
                <c:pt idx="125">
                  <c:v>319.35013800000002</c:v>
                </c:pt>
                <c:pt idx="126">
                  <c:v>390.46231300000005</c:v>
                </c:pt>
                <c:pt idx="127">
                  <c:v>282.725908</c:v>
                </c:pt>
                <c:pt idx="128">
                  <c:v>301.45201200000002</c:v>
                </c:pt>
                <c:pt idx="129">
                  <c:v>423.30775200000005</c:v>
                </c:pt>
                <c:pt idx="130">
                  <c:v>386.485388</c:v>
                </c:pt>
                <c:pt idx="131">
                  <c:v>417.07023799999996</c:v>
                </c:pt>
                <c:pt idx="132">
                  <c:v>260.28360699999996</c:v>
                </c:pt>
                <c:pt idx="133">
                  <c:v>99.346322000000001</c:v>
                </c:pt>
                <c:pt idx="134">
                  <c:v>92.523330000000001</c:v>
                </c:pt>
                <c:pt idx="135">
                  <c:v>60.152150999999996</c:v>
                </c:pt>
                <c:pt idx="136">
                  <c:v>107.20201300000001</c:v>
                </c:pt>
                <c:pt idx="137">
                  <c:v>147.840676</c:v>
                </c:pt>
                <c:pt idx="138">
                  <c:v>113.43718</c:v>
                </c:pt>
                <c:pt idx="139">
                  <c:v>83.451227000000003</c:v>
                </c:pt>
                <c:pt idx="140">
                  <c:v>122.51447400000001</c:v>
                </c:pt>
                <c:pt idx="141">
                  <c:v>119.96771099999999</c:v>
                </c:pt>
                <c:pt idx="142">
                  <c:v>131.450579</c:v>
                </c:pt>
                <c:pt idx="143">
                  <c:v>141.59109799999999</c:v>
                </c:pt>
                <c:pt idx="144">
                  <c:v>162.03058199999998</c:v>
                </c:pt>
                <c:pt idx="145">
                  <c:v>198.19411799999997</c:v>
                </c:pt>
                <c:pt idx="146">
                  <c:v>160.13869</c:v>
                </c:pt>
                <c:pt idx="147">
                  <c:v>235.758375</c:v>
                </c:pt>
                <c:pt idx="148">
                  <c:v>391.16411900000003</c:v>
                </c:pt>
                <c:pt idx="149">
                  <c:v>378.94098299999996</c:v>
                </c:pt>
                <c:pt idx="150">
                  <c:v>214.961682</c:v>
                </c:pt>
                <c:pt idx="151">
                  <c:v>93.666549000000003</c:v>
                </c:pt>
                <c:pt idx="152">
                  <c:v>120.18132399999999</c:v>
                </c:pt>
                <c:pt idx="153">
                  <c:v>139.46714299999999</c:v>
                </c:pt>
                <c:pt idx="154">
                  <c:v>103.22421899999999</c:v>
                </c:pt>
                <c:pt idx="155">
                  <c:v>151.54802099999998</c:v>
                </c:pt>
                <c:pt idx="156">
                  <c:v>303.58201500000001</c:v>
                </c:pt>
                <c:pt idx="157">
                  <c:v>291.23252100000002</c:v>
                </c:pt>
                <c:pt idx="158">
                  <c:v>206.61775800000001</c:v>
                </c:pt>
                <c:pt idx="159">
                  <c:v>208.517426</c:v>
                </c:pt>
                <c:pt idx="160">
                  <c:v>261.85432700000001</c:v>
                </c:pt>
                <c:pt idx="161">
                  <c:v>392.83604100000002</c:v>
                </c:pt>
                <c:pt idx="162">
                  <c:v>308.04212299999995</c:v>
                </c:pt>
                <c:pt idx="163">
                  <c:v>245.221847</c:v>
                </c:pt>
                <c:pt idx="164">
                  <c:v>263.36616300000003</c:v>
                </c:pt>
                <c:pt idx="165">
                  <c:v>128.97225800000001</c:v>
                </c:pt>
                <c:pt idx="166">
                  <c:v>84.023751000000004</c:v>
                </c:pt>
                <c:pt idx="167">
                  <c:v>62.011353999999997</c:v>
                </c:pt>
                <c:pt idx="168">
                  <c:v>64.140733999999995</c:v>
                </c:pt>
                <c:pt idx="169">
                  <c:v>76.131145000000004</c:v>
                </c:pt>
                <c:pt idx="170">
                  <c:v>50.593338000000003</c:v>
                </c:pt>
                <c:pt idx="171">
                  <c:v>96.063123000000004</c:v>
                </c:pt>
                <c:pt idx="172">
                  <c:v>208.863192</c:v>
                </c:pt>
                <c:pt idx="173">
                  <c:v>308.51579399999997</c:v>
                </c:pt>
                <c:pt idx="174">
                  <c:v>174.68750399999999</c:v>
                </c:pt>
                <c:pt idx="175">
                  <c:v>95.033597</c:v>
                </c:pt>
                <c:pt idx="176">
                  <c:v>82.138363999999996</c:v>
                </c:pt>
                <c:pt idx="177">
                  <c:v>99.780138000000008</c:v>
                </c:pt>
                <c:pt idx="178">
                  <c:v>122.851364</c:v>
                </c:pt>
                <c:pt idx="179">
                  <c:v>134.079937</c:v>
                </c:pt>
                <c:pt idx="180">
                  <c:v>213.01930199999998</c:v>
                </c:pt>
                <c:pt idx="181">
                  <c:v>114.51297599999999</c:v>
                </c:pt>
                <c:pt idx="182">
                  <c:v>91.995806999999999</c:v>
                </c:pt>
                <c:pt idx="183">
                  <c:v>297.81694499999998</c:v>
                </c:pt>
                <c:pt idx="184">
                  <c:v>315.40232800000001</c:v>
                </c:pt>
                <c:pt idx="185">
                  <c:v>143.09100799999999</c:v>
                </c:pt>
                <c:pt idx="186">
                  <c:v>83.192159000000004</c:v>
                </c:pt>
                <c:pt idx="187">
                  <c:v>104.78446400000001</c:v>
                </c:pt>
                <c:pt idx="188">
                  <c:v>199.71894899999998</c:v>
                </c:pt>
                <c:pt idx="189">
                  <c:v>147.25397400000003</c:v>
                </c:pt>
                <c:pt idx="190">
                  <c:v>238.07046899999997</c:v>
                </c:pt>
                <c:pt idx="191">
                  <c:v>135.511663</c:v>
                </c:pt>
                <c:pt idx="192">
                  <c:v>102.331266</c:v>
                </c:pt>
                <c:pt idx="193">
                  <c:v>49.852665999999999</c:v>
                </c:pt>
                <c:pt idx="194">
                  <c:v>74.106666000000004</c:v>
                </c:pt>
                <c:pt idx="195">
                  <c:v>49.278058999999999</c:v>
                </c:pt>
                <c:pt idx="196">
                  <c:v>247.46411699999999</c:v>
                </c:pt>
                <c:pt idx="197">
                  <c:v>299.74413299999998</c:v>
                </c:pt>
                <c:pt idx="198">
                  <c:v>233.16501200000002</c:v>
                </c:pt>
                <c:pt idx="199">
                  <c:v>313.79940999999997</c:v>
                </c:pt>
                <c:pt idx="200">
                  <c:v>175.657027</c:v>
                </c:pt>
                <c:pt idx="201">
                  <c:v>145.24757100000002</c:v>
                </c:pt>
                <c:pt idx="202">
                  <c:v>234.25650099999999</c:v>
                </c:pt>
                <c:pt idx="203">
                  <c:v>139.199096</c:v>
                </c:pt>
                <c:pt idx="204">
                  <c:v>204.28830499999998</c:v>
                </c:pt>
                <c:pt idx="205">
                  <c:v>188.027286</c:v>
                </c:pt>
                <c:pt idx="206">
                  <c:v>111.786466</c:v>
                </c:pt>
                <c:pt idx="207">
                  <c:v>134.77212100000003</c:v>
                </c:pt>
                <c:pt idx="208">
                  <c:v>301.82719600000001</c:v>
                </c:pt>
                <c:pt idx="209">
                  <c:v>175.147471</c:v>
                </c:pt>
                <c:pt idx="210">
                  <c:v>59.524872999999999</c:v>
                </c:pt>
                <c:pt idx="211">
                  <c:v>58.123584999999999</c:v>
                </c:pt>
                <c:pt idx="212">
                  <c:v>122.92765700000001</c:v>
                </c:pt>
                <c:pt idx="213">
                  <c:v>183.63776999999999</c:v>
                </c:pt>
                <c:pt idx="214">
                  <c:v>179.32528500000001</c:v>
                </c:pt>
                <c:pt idx="215">
                  <c:v>292.31105400000001</c:v>
                </c:pt>
                <c:pt idx="216">
                  <c:v>162.934864</c:v>
                </c:pt>
                <c:pt idx="217">
                  <c:v>130.44919300000001</c:v>
                </c:pt>
                <c:pt idx="218">
                  <c:v>102.77058599999999</c:v>
                </c:pt>
                <c:pt idx="219">
                  <c:v>168.05851899999999</c:v>
                </c:pt>
                <c:pt idx="220">
                  <c:v>159.07691600000001</c:v>
                </c:pt>
                <c:pt idx="221">
                  <c:v>200.95555999999999</c:v>
                </c:pt>
                <c:pt idx="222">
                  <c:v>249.30061099999998</c:v>
                </c:pt>
                <c:pt idx="223">
                  <c:v>232.19116299999999</c:v>
                </c:pt>
                <c:pt idx="224">
                  <c:v>162.969685</c:v>
                </c:pt>
                <c:pt idx="225">
                  <c:v>357.43952399999995</c:v>
                </c:pt>
                <c:pt idx="226">
                  <c:v>324.42634399999997</c:v>
                </c:pt>
                <c:pt idx="227">
                  <c:v>205.35738899999998</c:v>
                </c:pt>
                <c:pt idx="228">
                  <c:v>392.84065100000004</c:v>
                </c:pt>
                <c:pt idx="229">
                  <c:v>202.779573</c:v>
                </c:pt>
                <c:pt idx="230">
                  <c:v>138.54988200000003</c:v>
                </c:pt>
                <c:pt idx="231">
                  <c:v>238.59902400000001</c:v>
                </c:pt>
                <c:pt idx="232">
                  <c:v>284.60406799999998</c:v>
                </c:pt>
                <c:pt idx="233">
                  <c:v>306.63777900000002</c:v>
                </c:pt>
                <c:pt idx="234">
                  <c:v>278.91913499999998</c:v>
                </c:pt>
                <c:pt idx="235">
                  <c:v>226.11694</c:v>
                </c:pt>
                <c:pt idx="236">
                  <c:v>186.88693700000002</c:v>
                </c:pt>
                <c:pt idx="237">
                  <c:v>115.53528</c:v>
                </c:pt>
                <c:pt idx="238">
                  <c:v>115.38867999999999</c:v>
                </c:pt>
                <c:pt idx="239">
                  <c:v>172.728061</c:v>
                </c:pt>
                <c:pt idx="240">
                  <c:v>64.641711999999998</c:v>
                </c:pt>
                <c:pt idx="241">
                  <c:v>184.60262600000001</c:v>
                </c:pt>
                <c:pt idx="242">
                  <c:v>308.63382000000001</c:v>
                </c:pt>
                <c:pt idx="243">
                  <c:v>327.848207</c:v>
                </c:pt>
                <c:pt idx="244">
                  <c:v>259.57246299999997</c:v>
                </c:pt>
                <c:pt idx="245">
                  <c:v>247.549204</c:v>
                </c:pt>
                <c:pt idx="246">
                  <c:v>298.96183399999995</c:v>
                </c:pt>
                <c:pt idx="247">
                  <c:v>180.01677100000001</c:v>
                </c:pt>
                <c:pt idx="248">
                  <c:v>140.25377900000001</c:v>
                </c:pt>
                <c:pt idx="249">
                  <c:v>291.23056700000006</c:v>
                </c:pt>
                <c:pt idx="250">
                  <c:v>340.73509499999994</c:v>
                </c:pt>
                <c:pt idx="251">
                  <c:v>143.24871599999997</c:v>
                </c:pt>
                <c:pt idx="252">
                  <c:v>188.628028</c:v>
                </c:pt>
                <c:pt idx="253">
                  <c:v>342.30463400000002</c:v>
                </c:pt>
                <c:pt idx="254">
                  <c:v>172.51355900000001</c:v>
                </c:pt>
                <c:pt idx="255">
                  <c:v>115.374589</c:v>
                </c:pt>
                <c:pt idx="256">
                  <c:v>111.75668899999999</c:v>
                </c:pt>
                <c:pt idx="257">
                  <c:v>61.966009</c:v>
                </c:pt>
                <c:pt idx="258">
                  <c:v>139.814052</c:v>
                </c:pt>
                <c:pt idx="259">
                  <c:v>123.50425800000001</c:v>
                </c:pt>
                <c:pt idx="260">
                  <c:v>169.95030299999999</c:v>
                </c:pt>
                <c:pt idx="261">
                  <c:v>242.46557300000001</c:v>
                </c:pt>
                <c:pt idx="262">
                  <c:v>341.63912100000005</c:v>
                </c:pt>
                <c:pt idx="263">
                  <c:v>218.94220300000001</c:v>
                </c:pt>
                <c:pt idx="264">
                  <c:v>178.854511</c:v>
                </c:pt>
                <c:pt idx="265">
                  <c:v>347.51635900000002</c:v>
                </c:pt>
                <c:pt idx="266">
                  <c:v>169.876386</c:v>
                </c:pt>
                <c:pt idx="267">
                  <c:v>33.183500000000002</c:v>
                </c:pt>
                <c:pt idx="268">
                  <c:v>64.831139000000007</c:v>
                </c:pt>
                <c:pt idx="269">
                  <c:v>42.717110999999996</c:v>
                </c:pt>
                <c:pt idx="270">
                  <c:v>83.537114999999986</c:v>
                </c:pt>
                <c:pt idx="271">
                  <c:v>76.722092000000004</c:v>
                </c:pt>
                <c:pt idx="272">
                  <c:v>120.19039599999999</c:v>
                </c:pt>
                <c:pt idx="273">
                  <c:v>96.091031000000001</c:v>
                </c:pt>
                <c:pt idx="274">
                  <c:v>153.68697700000001</c:v>
                </c:pt>
                <c:pt idx="275">
                  <c:v>180.78824600000002</c:v>
                </c:pt>
                <c:pt idx="276">
                  <c:v>173.30181099999999</c:v>
                </c:pt>
                <c:pt idx="277">
                  <c:v>199.24063100000001</c:v>
                </c:pt>
                <c:pt idx="278">
                  <c:v>227.37768899999998</c:v>
                </c:pt>
                <c:pt idx="279">
                  <c:v>149.853081</c:v>
                </c:pt>
                <c:pt idx="280">
                  <c:v>96.728193000000005</c:v>
                </c:pt>
                <c:pt idx="281">
                  <c:v>59.745638</c:v>
                </c:pt>
                <c:pt idx="282">
                  <c:v>78.470577999999989</c:v>
                </c:pt>
                <c:pt idx="283">
                  <c:v>124.96830800000001</c:v>
                </c:pt>
                <c:pt idx="284">
                  <c:v>131.407184</c:v>
                </c:pt>
                <c:pt idx="285">
                  <c:v>50.097406999999997</c:v>
                </c:pt>
                <c:pt idx="286">
                  <c:v>107.408204</c:v>
                </c:pt>
                <c:pt idx="287">
                  <c:v>199.25758199999999</c:v>
                </c:pt>
                <c:pt idx="288">
                  <c:v>122.755696</c:v>
                </c:pt>
                <c:pt idx="289">
                  <c:v>106.03060400000001</c:v>
                </c:pt>
                <c:pt idx="290">
                  <c:v>111.461478</c:v>
                </c:pt>
                <c:pt idx="291">
                  <c:v>188.73334500000001</c:v>
                </c:pt>
                <c:pt idx="292">
                  <c:v>205.347622</c:v>
                </c:pt>
                <c:pt idx="293">
                  <c:v>170.04898299999996</c:v>
                </c:pt>
                <c:pt idx="294">
                  <c:v>151.49210500000001</c:v>
                </c:pt>
                <c:pt idx="295">
                  <c:v>167.27864600000001</c:v>
                </c:pt>
                <c:pt idx="296">
                  <c:v>194.86767699999999</c:v>
                </c:pt>
                <c:pt idx="297">
                  <c:v>233.25156799999999</c:v>
                </c:pt>
                <c:pt idx="298">
                  <c:v>251.66692499999999</c:v>
                </c:pt>
                <c:pt idx="299">
                  <c:v>223.386169</c:v>
                </c:pt>
                <c:pt idx="300">
                  <c:v>142.24649199999999</c:v>
                </c:pt>
                <c:pt idx="301">
                  <c:v>146.9188</c:v>
                </c:pt>
                <c:pt idx="302">
                  <c:v>102.340885</c:v>
                </c:pt>
                <c:pt idx="303">
                  <c:v>50.189981000000003</c:v>
                </c:pt>
                <c:pt idx="304">
                  <c:v>114.599975</c:v>
                </c:pt>
                <c:pt idx="305">
                  <c:v>70.015323000000009</c:v>
                </c:pt>
                <c:pt idx="306">
                  <c:v>74.905062000000001</c:v>
                </c:pt>
                <c:pt idx="307">
                  <c:v>81.585093999999998</c:v>
                </c:pt>
                <c:pt idx="308">
                  <c:v>74.693217000000004</c:v>
                </c:pt>
                <c:pt idx="309">
                  <c:v>88.805487999999997</c:v>
                </c:pt>
                <c:pt idx="310">
                  <c:v>82.791608999999994</c:v>
                </c:pt>
                <c:pt idx="311">
                  <c:v>174.90681199999997</c:v>
                </c:pt>
                <c:pt idx="312">
                  <c:v>159.96762200000001</c:v>
                </c:pt>
                <c:pt idx="313">
                  <c:v>124.965159</c:v>
                </c:pt>
                <c:pt idx="314">
                  <c:v>173.98156599999999</c:v>
                </c:pt>
                <c:pt idx="315">
                  <c:v>199.43347900000001</c:v>
                </c:pt>
                <c:pt idx="316">
                  <c:v>161.563895</c:v>
                </c:pt>
                <c:pt idx="317">
                  <c:v>85.082397</c:v>
                </c:pt>
                <c:pt idx="318">
                  <c:v>95.982008999999991</c:v>
                </c:pt>
                <c:pt idx="319">
                  <c:v>101.65593399999999</c:v>
                </c:pt>
                <c:pt idx="320">
                  <c:v>121.90847799999999</c:v>
                </c:pt>
                <c:pt idx="321">
                  <c:v>182.33998099999999</c:v>
                </c:pt>
                <c:pt idx="322">
                  <c:v>209.10906899999998</c:v>
                </c:pt>
                <c:pt idx="323">
                  <c:v>109.541572</c:v>
                </c:pt>
                <c:pt idx="324">
                  <c:v>90.816609</c:v>
                </c:pt>
                <c:pt idx="325">
                  <c:v>79.910153999999991</c:v>
                </c:pt>
                <c:pt idx="326">
                  <c:v>115.02095200000001</c:v>
                </c:pt>
                <c:pt idx="327">
                  <c:v>142.626991</c:v>
                </c:pt>
                <c:pt idx="328">
                  <c:v>110.838002</c:v>
                </c:pt>
                <c:pt idx="329">
                  <c:v>119.648966</c:v>
                </c:pt>
                <c:pt idx="330">
                  <c:v>188.52474100000001</c:v>
                </c:pt>
                <c:pt idx="331">
                  <c:v>76.935383999999999</c:v>
                </c:pt>
                <c:pt idx="332">
                  <c:v>108.10150900000001</c:v>
                </c:pt>
                <c:pt idx="333">
                  <c:v>134.53365700000001</c:v>
                </c:pt>
                <c:pt idx="334">
                  <c:v>112.43</c:v>
                </c:pt>
                <c:pt idx="335">
                  <c:v>135.66653300000002</c:v>
                </c:pt>
                <c:pt idx="336">
                  <c:v>163.001441</c:v>
                </c:pt>
                <c:pt idx="337">
                  <c:v>148.10968700000001</c:v>
                </c:pt>
                <c:pt idx="338">
                  <c:v>217.49890500000001</c:v>
                </c:pt>
                <c:pt idx="339">
                  <c:v>231.592378</c:v>
                </c:pt>
                <c:pt idx="340">
                  <c:v>261.81611500000002</c:v>
                </c:pt>
                <c:pt idx="341">
                  <c:v>212.00078400000001</c:v>
                </c:pt>
                <c:pt idx="342">
                  <c:v>140.37109000000001</c:v>
                </c:pt>
                <c:pt idx="343">
                  <c:v>103.905463</c:v>
                </c:pt>
                <c:pt idx="344">
                  <c:v>111.910821</c:v>
                </c:pt>
                <c:pt idx="345">
                  <c:v>107.19437300000001</c:v>
                </c:pt>
                <c:pt idx="346">
                  <c:v>100.41499899999999</c:v>
                </c:pt>
                <c:pt idx="347">
                  <c:v>113.150058</c:v>
                </c:pt>
                <c:pt idx="348">
                  <c:v>154.17300899999998</c:v>
                </c:pt>
                <c:pt idx="349">
                  <c:v>90.423883999999987</c:v>
                </c:pt>
                <c:pt idx="350">
                  <c:v>108.05383700000002</c:v>
                </c:pt>
                <c:pt idx="351">
                  <c:v>148.528716</c:v>
                </c:pt>
                <c:pt idx="352">
                  <c:v>165.762934</c:v>
                </c:pt>
                <c:pt idx="353">
                  <c:v>109.03798599999999</c:v>
                </c:pt>
                <c:pt idx="354">
                  <c:v>149.36042</c:v>
                </c:pt>
                <c:pt idx="355">
                  <c:v>161.42967899999999</c:v>
                </c:pt>
                <c:pt idx="356">
                  <c:v>116.92483199999999</c:v>
                </c:pt>
                <c:pt idx="357">
                  <c:v>83.719386</c:v>
                </c:pt>
                <c:pt idx="358">
                  <c:v>145.67791500000001</c:v>
                </c:pt>
                <c:pt idx="359">
                  <c:v>170.21056200000001</c:v>
                </c:pt>
                <c:pt idx="360">
                  <c:v>124.36342500000001</c:v>
                </c:pt>
                <c:pt idx="361">
                  <c:v>77.282630000000012</c:v>
                </c:pt>
                <c:pt idx="362">
                  <c:v>113.66052099999999</c:v>
                </c:pt>
                <c:pt idx="363">
                  <c:v>190.11286599999997</c:v>
                </c:pt>
                <c:pt idx="364">
                  <c:v>136.95059799999999</c:v>
                </c:pt>
                <c:pt idx="365">
                  <c:v>120.01487900000001</c:v>
                </c:pt>
                <c:pt idx="366">
                  <c:v>96.819059999999993</c:v>
                </c:pt>
                <c:pt idx="367">
                  <c:v>122.55929300000001</c:v>
                </c:pt>
                <c:pt idx="368">
                  <c:v>168.49308400000001</c:v>
                </c:pt>
                <c:pt idx="369">
                  <c:v>207.39467300000001</c:v>
                </c:pt>
                <c:pt idx="370">
                  <c:v>158.10179199999999</c:v>
                </c:pt>
                <c:pt idx="371">
                  <c:v>125.113399</c:v>
                </c:pt>
                <c:pt idx="372">
                  <c:v>109.735766</c:v>
                </c:pt>
                <c:pt idx="373">
                  <c:v>150.190584</c:v>
                </c:pt>
                <c:pt idx="374">
                  <c:v>123.06821600000001</c:v>
                </c:pt>
                <c:pt idx="375">
                  <c:v>98.101164999999995</c:v>
                </c:pt>
                <c:pt idx="376">
                  <c:v>71.084524999999999</c:v>
                </c:pt>
                <c:pt idx="377">
                  <c:v>180.20187799999999</c:v>
                </c:pt>
                <c:pt idx="378">
                  <c:v>145.05125200000001</c:v>
                </c:pt>
                <c:pt idx="379">
                  <c:v>114.027739</c:v>
                </c:pt>
                <c:pt idx="380">
                  <c:v>170.03672599999999</c:v>
                </c:pt>
                <c:pt idx="381">
                  <c:v>172.312318</c:v>
                </c:pt>
                <c:pt idx="382">
                  <c:v>195.28716500000002</c:v>
                </c:pt>
                <c:pt idx="383">
                  <c:v>147.86147100000002</c:v>
                </c:pt>
                <c:pt idx="384">
                  <c:v>81.842271999999994</c:v>
                </c:pt>
                <c:pt idx="385">
                  <c:v>118.60642299999999</c:v>
                </c:pt>
                <c:pt idx="386">
                  <c:v>181.152276</c:v>
                </c:pt>
                <c:pt idx="387">
                  <c:v>120.263813</c:v>
                </c:pt>
                <c:pt idx="388">
                  <c:v>96.617430999999996</c:v>
                </c:pt>
                <c:pt idx="389">
                  <c:v>136.42065299999999</c:v>
                </c:pt>
                <c:pt idx="390">
                  <c:v>187.044229</c:v>
                </c:pt>
                <c:pt idx="391">
                  <c:v>100.63822900000001</c:v>
                </c:pt>
                <c:pt idx="392">
                  <c:v>102.533035</c:v>
                </c:pt>
                <c:pt idx="393">
                  <c:v>128.640287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</c:lvl>
                <c:lvl>
                  <c:pt idx="0">
                    <c:v>2021</c:v>
                  </c:pt>
                  <c:pt idx="153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119.88721554736063</c:v>
                </c:pt>
                <c:pt idx="1">
                  <c:v>119.88721554736063</c:v>
                </c:pt>
                <c:pt idx="2">
                  <c:v>119.88721554736063</c:v>
                </c:pt>
                <c:pt idx="3">
                  <c:v>119.88721554736063</c:v>
                </c:pt>
                <c:pt idx="4">
                  <c:v>119.88721554736063</c:v>
                </c:pt>
                <c:pt idx="5">
                  <c:v>119.88721554736063</c:v>
                </c:pt>
                <c:pt idx="6">
                  <c:v>119.88721554736063</c:v>
                </c:pt>
                <c:pt idx="7">
                  <c:v>119.88721554736063</c:v>
                </c:pt>
                <c:pt idx="8">
                  <c:v>119.88721554736063</c:v>
                </c:pt>
                <c:pt idx="9">
                  <c:v>119.88721554736063</c:v>
                </c:pt>
                <c:pt idx="10">
                  <c:v>119.88721554736063</c:v>
                </c:pt>
                <c:pt idx="11">
                  <c:v>119.88721554736063</c:v>
                </c:pt>
                <c:pt idx="12">
                  <c:v>119.88721554736063</c:v>
                </c:pt>
                <c:pt idx="13">
                  <c:v>119.88721554736063</c:v>
                </c:pt>
                <c:pt idx="14">
                  <c:v>119.88721554736063</c:v>
                </c:pt>
                <c:pt idx="15">
                  <c:v>119.88721554736063</c:v>
                </c:pt>
                <c:pt idx="16">
                  <c:v>119.88721554736063</c:v>
                </c:pt>
                <c:pt idx="17">
                  <c:v>119.88721554736063</c:v>
                </c:pt>
                <c:pt idx="18">
                  <c:v>119.88721554736063</c:v>
                </c:pt>
                <c:pt idx="19">
                  <c:v>119.88721554736063</c:v>
                </c:pt>
                <c:pt idx="20">
                  <c:v>119.88721554736063</c:v>
                </c:pt>
                <c:pt idx="21">
                  <c:v>119.88721554736063</c:v>
                </c:pt>
                <c:pt idx="22">
                  <c:v>119.88721554736063</c:v>
                </c:pt>
                <c:pt idx="23">
                  <c:v>119.88721554736063</c:v>
                </c:pt>
                <c:pt idx="24">
                  <c:v>119.88721554736063</c:v>
                </c:pt>
                <c:pt idx="25">
                  <c:v>119.88721554736063</c:v>
                </c:pt>
                <c:pt idx="26">
                  <c:v>119.88721554736063</c:v>
                </c:pt>
                <c:pt idx="27">
                  <c:v>119.88721554736063</c:v>
                </c:pt>
                <c:pt idx="28">
                  <c:v>119.88721554736063</c:v>
                </c:pt>
                <c:pt idx="29">
                  <c:v>119.88721554736063</c:v>
                </c:pt>
                <c:pt idx="30">
                  <c:v>119.88721554736063</c:v>
                </c:pt>
                <c:pt idx="31">
                  <c:v>117.97935252465646</c:v>
                </c:pt>
                <c:pt idx="32">
                  <c:v>117.97935252465646</c:v>
                </c:pt>
                <c:pt idx="33">
                  <c:v>117.97935252465646</c:v>
                </c:pt>
                <c:pt idx="34">
                  <c:v>117.97935252465646</c:v>
                </c:pt>
                <c:pt idx="35">
                  <c:v>117.97935252465646</c:v>
                </c:pt>
                <c:pt idx="36">
                  <c:v>117.97935252465646</c:v>
                </c:pt>
                <c:pt idx="37">
                  <c:v>117.97935252465646</c:v>
                </c:pt>
                <c:pt idx="38">
                  <c:v>117.97935252465646</c:v>
                </c:pt>
                <c:pt idx="39">
                  <c:v>117.97935252465646</c:v>
                </c:pt>
                <c:pt idx="40">
                  <c:v>117.97935252465646</c:v>
                </c:pt>
                <c:pt idx="41">
                  <c:v>117.97935252465646</c:v>
                </c:pt>
                <c:pt idx="42">
                  <c:v>117.97935252465646</c:v>
                </c:pt>
                <c:pt idx="43">
                  <c:v>117.97935252465646</c:v>
                </c:pt>
                <c:pt idx="44">
                  <c:v>117.97935252465646</c:v>
                </c:pt>
                <c:pt idx="45">
                  <c:v>117.97935252465646</c:v>
                </c:pt>
                <c:pt idx="46">
                  <c:v>117.97935252465646</c:v>
                </c:pt>
                <c:pt idx="47">
                  <c:v>117.97935252465646</c:v>
                </c:pt>
                <c:pt idx="48">
                  <c:v>117.97935252465646</c:v>
                </c:pt>
                <c:pt idx="49">
                  <c:v>117.97935252465646</c:v>
                </c:pt>
                <c:pt idx="50">
                  <c:v>117.97935252465646</c:v>
                </c:pt>
                <c:pt idx="51">
                  <c:v>117.97935252465646</c:v>
                </c:pt>
                <c:pt idx="52">
                  <c:v>117.97935252465646</c:v>
                </c:pt>
                <c:pt idx="53">
                  <c:v>117.97935252465646</c:v>
                </c:pt>
                <c:pt idx="54">
                  <c:v>117.97935252465646</c:v>
                </c:pt>
                <c:pt idx="55">
                  <c:v>117.97935252465646</c:v>
                </c:pt>
                <c:pt idx="56">
                  <c:v>117.97935252465646</c:v>
                </c:pt>
                <c:pt idx="57">
                  <c:v>117.97935252465646</c:v>
                </c:pt>
                <c:pt idx="58">
                  <c:v>117.97935252465646</c:v>
                </c:pt>
                <c:pt idx="59">
                  <c:v>117.97935252465646</c:v>
                </c:pt>
                <c:pt idx="60">
                  <c:v>117.97935252465646</c:v>
                </c:pt>
                <c:pt idx="61">
                  <c:v>137.65858028005749</c:v>
                </c:pt>
                <c:pt idx="62">
                  <c:v>137.65858028005749</c:v>
                </c:pt>
                <c:pt idx="63">
                  <c:v>137.65858028005749</c:v>
                </c:pt>
                <c:pt idx="64">
                  <c:v>137.65858028005749</c:v>
                </c:pt>
                <c:pt idx="65">
                  <c:v>137.65858028005749</c:v>
                </c:pt>
                <c:pt idx="66">
                  <c:v>137.65858028005749</c:v>
                </c:pt>
                <c:pt idx="67">
                  <c:v>137.65858028005749</c:v>
                </c:pt>
                <c:pt idx="68">
                  <c:v>137.65858028005749</c:v>
                </c:pt>
                <c:pt idx="69">
                  <c:v>137.65858028005749</c:v>
                </c:pt>
                <c:pt idx="70">
                  <c:v>137.65858028005749</c:v>
                </c:pt>
                <c:pt idx="71">
                  <c:v>137.65858028005749</c:v>
                </c:pt>
                <c:pt idx="72">
                  <c:v>137.65858028005749</c:v>
                </c:pt>
                <c:pt idx="73">
                  <c:v>137.65858028005749</c:v>
                </c:pt>
                <c:pt idx="74">
                  <c:v>137.65858028005749</c:v>
                </c:pt>
                <c:pt idx="75">
                  <c:v>137.65858028005749</c:v>
                </c:pt>
                <c:pt idx="76">
                  <c:v>137.65858028005749</c:v>
                </c:pt>
                <c:pt idx="77">
                  <c:v>137.65858028005749</c:v>
                </c:pt>
                <c:pt idx="78">
                  <c:v>137.65858028005749</c:v>
                </c:pt>
                <c:pt idx="79">
                  <c:v>137.65858028005749</c:v>
                </c:pt>
                <c:pt idx="80">
                  <c:v>137.65858028005749</c:v>
                </c:pt>
                <c:pt idx="81">
                  <c:v>137.65858028005749</c:v>
                </c:pt>
                <c:pt idx="82">
                  <c:v>137.65858028005749</c:v>
                </c:pt>
                <c:pt idx="83">
                  <c:v>137.65858028005749</c:v>
                </c:pt>
                <c:pt idx="84">
                  <c:v>137.65858028005749</c:v>
                </c:pt>
                <c:pt idx="85">
                  <c:v>137.65858028005749</c:v>
                </c:pt>
                <c:pt idx="86">
                  <c:v>137.65858028005749</c:v>
                </c:pt>
                <c:pt idx="87">
                  <c:v>137.65858028005749</c:v>
                </c:pt>
                <c:pt idx="88">
                  <c:v>137.65858028005749</c:v>
                </c:pt>
                <c:pt idx="89">
                  <c:v>137.65858028005749</c:v>
                </c:pt>
                <c:pt idx="90">
                  <c:v>137.65858028005749</c:v>
                </c:pt>
                <c:pt idx="91">
                  <c:v>137.65858028005749</c:v>
                </c:pt>
                <c:pt idx="92">
                  <c:v>183.92361341139531</c:v>
                </c:pt>
                <c:pt idx="93">
                  <c:v>183.92361341139531</c:v>
                </c:pt>
                <c:pt idx="94">
                  <c:v>183.92361341139531</c:v>
                </c:pt>
                <c:pt idx="95">
                  <c:v>183.92361341139531</c:v>
                </c:pt>
                <c:pt idx="96">
                  <c:v>183.92361341139531</c:v>
                </c:pt>
                <c:pt idx="97">
                  <c:v>183.92361341139531</c:v>
                </c:pt>
                <c:pt idx="98">
                  <c:v>183.92361341139531</c:v>
                </c:pt>
                <c:pt idx="99">
                  <c:v>183.92361341139531</c:v>
                </c:pt>
                <c:pt idx="100">
                  <c:v>183.92361341139531</c:v>
                </c:pt>
                <c:pt idx="101">
                  <c:v>183.92361341139531</c:v>
                </c:pt>
                <c:pt idx="102">
                  <c:v>183.92361341139531</c:v>
                </c:pt>
                <c:pt idx="103">
                  <c:v>183.92361341139531</c:v>
                </c:pt>
                <c:pt idx="104">
                  <c:v>183.92361341139531</c:v>
                </c:pt>
                <c:pt idx="105">
                  <c:v>183.92361341139531</c:v>
                </c:pt>
                <c:pt idx="106">
                  <c:v>183.92361341139531</c:v>
                </c:pt>
                <c:pt idx="107">
                  <c:v>183.92361341139531</c:v>
                </c:pt>
                <c:pt idx="108">
                  <c:v>183.92361341139531</c:v>
                </c:pt>
                <c:pt idx="109">
                  <c:v>183.92361341139531</c:v>
                </c:pt>
                <c:pt idx="110">
                  <c:v>183.92361341139531</c:v>
                </c:pt>
                <c:pt idx="111">
                  <c:v>183.92361341139531</c:v>
                </c:pt>
                <c:pt idx="112">
                  <c:v>183.92361341139531</c:v>
                </c:pt>
                <c:pt idx="113">
                  <c:v>183.92361341139531</c:v>
                </c:pt>
                <c:pt idx="114">
                  <c:v>183.92361341139531</c:v>
                </c:pt>
                <c:pt idx="115">
                  <c:v>183.92361341139531</c:v>
                </c:pt>
                <c:pt idx="116">
                  <c:v>183.92361341139531</c:v>
                </c:pt>
                <c:pt idx="117">
                  <c:v>183.92361341139531</c:v>
                </c:pt>
                <c:pt idx="118">
                  <c:v>183.92361341139531</c:v>
                </c:pt>
                <c:pt idx="119">
                  <c:v>183.92361341139531</c:v>
                </c:pt>
                <c:pt idx="120">
                  <c:v>183.92361341139531</c:v>
                </c:pt>
                <c:pt idx="121">
                  <c:v>183.92361341139531</c:v>
                </c:pt>
                <c:pt idx="122">
                  <c:v>181.49597011806557</c:v>
                </c:pt>
                <c:pt idx="123">
                  <c:v>181.49597011806557</c:v>
                </c:pt>
                <c:pt idx="124">
                  <c:v>181.49597011806557</c:v>
                </c:pt>
                <c:pt idx="125">
                  <c:v>181.49597011806557</c:v>
                </c:pt>
                <c:pt idx="126">
                  <c:v>181.49597011806557</c:v>
                </c:pt>
                <c:pt idx="127">
                  <c:v>181.49597011806557</c:v>
                </c:pt>
                <c:pt idx="128">
                  <c:v>181.49597011806557</c:v>
                </c:pt>
                <c:pt idx="129">
                  <c:v>181.49597011806557</c:v>
                </c:pt>
                <c:pt idx="130">
                  <c:v>181.49597011806557</c:v>
                </c:pt>
                <c:pt idx="131">
                  <c:v>181.49597011806557</c:v>
                </c:pt>
                <c:pt idx="132">
                  <c:v>181.49597011806557</c:v>
                </c:pt>
                <c:pt idx="133">
                  <c:v>181.49597011806557</c:v>
                </c:pt>
                <c:pt idx="134">
                  <c:v>181.49597011806557</c:v>
                </c:pt>
                <c:pt idx="135">
                  <c:v>181.49597011806557</c:v>
                </c:pt>
                <c:pt idx="136">
                  <c:v>181.49597011806557</c:v>
                </c:pt>
                <c:pt idx="137">
                  <c:v>181.49597011806557</c:v>
                </c:pt>
                <c:pt idx="138">
                  <c:v>181.49597011806557</c:v>
                </c:pt>
                <c:pt idx="139">
                  <c:v>181.49597011806557</c:v>
                </c:pt>
                <c:pt idx="140">
                  <c:v>181.49597011806557</c:v>
                </c:pt>
                <c:pt idx="141">
                  <c:v>181.49597011806557</c:v>
                </c:pt>
                <c:pt idx="142">
                  <c:v>181.49597011806557</c:v>
                </c:pt>
                <c:pt idx="143">
                  <c:v>181.49597011806557</c:v>
                </c:pt>
                <c:pt idx="144">
                  <c:v>181.49597011806557</c:v>
                </c:pt>
                <c:pt idx="145">
                  <c:v>181.49597011806557</c:v>
                </c:pt>
                <c:pt idx="146">
                  <c:v>181.49597011806557</c:v>
                </c:pt>
                <c:pt idx="147">
                  <c:v>181.49597011806557</c:v>
                </c:pt>
                <c:pt idx="148">
                  <c:v>181.49597011806557</c:v>
                </c:pt>
                <c:pt idx="149">
                  <c:v>181.49597011806557</c:v>
                </c:pt>
                <c:pt idx="150">
                  <c:v>181.49597011806557</c:v>
                </c:pt>
                <c:pt idx="151">
                  <c:v>181.49597011806557</c:v>
                </c:pt>
                <c:pt idx="152">
                  <c:v>181.49597011806557</c:v>
                </c:pt>
                <c:pt idx="153">
                  <c:v>211.5359515530551</c:v>
                </c:pt>
                <c:pt idx="154">
                  <c:v>211.5359515530551</c:v>
                </c:pt>
                <c:pt idx="155">
                  <c:v>211.5359515530551</c:v>
                </c:pt>
                <c:pt idx="156">
                  <c:v>211.5359515530551</c:v>
                </c:pt>
                <c:pt idx="157">
                  <c:v>211.5359515530551</c:v>
                </c:pt>
                <c:pt idx="158">
                  <c:v>211.5359515530551</c:v>
                </c:pt>
                <c:pt idx="159">
                  <c:v>211.5359515530551</c:v>
                </c:pt>
                <c:pt idx="160">
                  <c:v>211.5359515530551</c:v>
                </c:pt>
                <c:pt idx="161">
                  <c:v>211.5359515530551</c:v>
                </c:pt>
                <c:pt idx="162">
                  <c:v>211.5359515530551</c:v>
                </c:pt>
                <c:pt idx="163">
                  <c:v>211.5359515530551</c:v>
                </c:pt>
                <c:pt idx="164">
                  <c:v>211.5359515530551</c:v>
                </c:pt>
                <c:pt idx="165">
                  <c:v>211.5359515530551</c:v>
                </c:pt>
                <c:pt idx="166">
                  <c:v>211.5359515530551</c:v>
                </c:pt>
                <c:pt idx="167">
                  <c:v>211.5359515530551</c:v>
                </c:pt>
                <c:pt idx="168">
                  <c:v>211.5359515530551</c:v>
                </c:pt>
                <c:pt idx="169">
                  <c:v>211.5359515530551</c:v>
                </c:pt>
                <c:pt idx="170">
                  <c:v>211.5359515530551</c:v>
                </c:pt>
                <c:pt idx="171">
                  <c:v>211.5359515530551</c:v>
                </c:pt>
                <c:pt idx="172">
                  <c:v>211.5359515530551</c:v>
                </c:pt>
                <c:pt idx="173">
                  <c:v>211.5359515530551</c:v>
                </c:pt>
                <c:pt idx="174">
                  <c:v>211.5359515530551</c:v>
                </c:pt>
                <c:pt idx="175">
                  <c:v>211.5359515530551</c:v>
                </c:pt>
                <c:pt idx="176">
                  <c:v>211.5359515530551</c:v>
                </c:pt>
                <c:pt idx="177">
                  <c:v>211.5359515530551</c:v>
                </c:pt>
                <c:pt idx="178">
                  <c:v>211.5359515530551</c:v>
                </c:pt>
                <c:pt idx="179">
                  <c:v>211.5359515530551</c:v>
                </c:pt>
                <c:pt idx="180">
                  <c:v>211.5359515530551</c:v>
                </c:pt>
                <c:pt idx="181">
                  <c:v>211.5359515530551</c:v>
                </c:pt>
                <c:pt idx="182">
                  <c:v>211.5359515530551</c:v>
                </c:pt>
                <c:pt idx="183">
                  <c:v>211.5359515530551</c:v>
                </c:pt>
                <c:pt idx="184">
                  <c:v>223.31981347300632</c:v>
                </c:pt>
                <c:pt idx="185">
                  <c:v>223.31981347300632</c:v>
                </c:pt>
                <c:pt idx="186">
                  <c:v>223.31981347300632</c:v>
                </c:pt>
                <c:pt idx="187">
                  <c:v>223.31981347300632</c:v>
                </c:pt>
                <c:pt idx="188">
                  <c:v>223.31981347300632</c:v>
                </c:pt>
                <c:pt idx="189">
                  <c:v>223.31981347300632</c:v>
                </c:pt>
                <c:pt idx="190">
                  <c:v>223.31981347300632</c:v>
                </c:pt>
                <c:pt idx="191">
                  <c:v>223.31981347300632</c:v>
                </c:pt>
                <c:pt idx="192">
                  <c:v>223.31981347300632</c:v>
                </c:pt>
                <c:pt idx="193">
                  <c:v>223.31981347300632</c:v>
                </c:pt>
                <c:pt idx="194">
                  <c:v>223.31981347300632</c:v>
                </c:pt>
                <c:pt idx="195">
                  <c:v>223.31981347300632</c:v>
                </c:pt>
                <c:pt idx="196">
                  <c:v>223.31981347300632</c:v>
                </c:pt>
                <c:pt idx="197">
                  <c:v>223.31981347300632</c:v>
                </c:pt>
                <c:pt idx="198">
                  <c:v>223.31981347300632</c:v>
                </c:pt>
                <c:pt idx="199">
                  <c:v>223.31981347300632</c:v>
                </c:pt>
                <c:pt idx="200">
                  <c:v>223.31981347300632</c:v>
                </c:pt>
                <c:pt idx="201">
                  <c:v>223.31981347300632</c:v>
                </c:pt>
                <c:pt idx="202">
                  <c:v>223.31981347300632</c:v>
                </c:pt>
                <c:pt idx="203">
                  <c:v>223.31981347300632</c:v>
                </c:pt>
                <c:pt idx="204">
                  <c:v>223.31981347300632</c:v>
                </c:pt>
                <c:pt idx="205">
                  <c:v>223.31981347300632</c:v>
                </c:pt>
                <c:pt idx="206">
                  <c:v>223.31981347300632</c:v>
                </c:pt>
                <c:pt idx="207">
                  <c:v>223.31981347300632</c:v>
                </c:pt>
                <c:pt idx="208">
                  <c:v>223.31981347300632</c:v>
                </c:pt>
                <c:pt idx="209">
                  <c:v>223.31981347300632</c:v>
                </c:pt>
                <c:pt idx="210">
                  <c:v>223.31981347300632</c:v>
                </c:pt>
                <c:pt idx="211">
                  <c:v>223.31981347300632</c:v>
                </c:pt>
                <c:pt idx="212">
                  <c:v>206.80030973512538</c:v>
                </c:pt>
                <c:pt idx="213">
                  <c:v>206.80030973512538</c:v>
                </c:pt>
                <c:pt idx="214">
                  <c:v>206.80030973512538</c:v>
                </c:pt>
                <c:pt idx="215">
                  <c:v>206.80030973512538</c:v>
                </c:pt>
                <c:pt idx="216">
                  <c:v>206.80030973512538</c:v>
                </c:pt>
                <c:pt idx="217">
                  <c:v>206.80030973512538</c:v>
                </c:pt>
                <c:pt idx="218">
                  <c:v>206.80030973512538</c:v>
                </c:pt>
                <c:pt idx="219">
                  <c:v>206.80030973512538</c:v>
                </c:pt>
                <c:pt idx="220">
                  <c:v>206.80030973512538</c:v>
                </c:pt>
                <c:pt idx="221">
                  <c:v>206.80030973512538</c:v>
                </c:pt>
                <c:pt idx="222">
                  <c:v>206.80030973512538</c:v>
                </c:pt>
                <c:pt idx="223">
                  <c:v>206.80030973512538</c:v>
                </c:pt>
                <c:pt idx="224">
                  <c:v>206.80030973512538</c:v>
                </c:pt>
                <c:pt idx="225">
                  <c:v>206.80030973512538</c:v>
                </c:pt>
                <c:pt idx="226">
                  <c:v>206.80030973512538</c:v>
                </c:pt>
                <c:pt idx="227">
                  <c:v>206.80030973512538</c:v>
                </c:pt>
                <c:pt idx="228">
                  <c:v>206.80030973512538</c:v>
                </c:pt>
                <c:pt idx="229">
                  <c:v>206.80030973512538</c:v>
                </c:pt>
                <c:pt idx="230">
                  <c:v>206.80030973512538</c:v>
                </c:pt>
                <c:pt idx="231">
                  <c:v>206.80030973512538</c:v>
                </c:pt>
                <c:pt idx="232">
                  <c:v>206.80030973512538</c:v>
                </c:pt>
                <c:pt idx="233">
                  <c:v>206.80030973512538</c:v>
                </c:pt>
                <c:pt idx="234">
                  <c:v>206.80030973512538</c:v>
                </c:pt>
                <c:pt idx="235">
                  <c:v>206.80030973512538</c:v>
                </c:pt>
                <c:pt idx="236">
                  <c:v>206.80030973512538</c:v>
                </c:pt>
                <c:pt idx="237">
                  <c:v>206.80030973512538</c:v>
                </c:pt>
                <c:pt idx="238">
                  <c:v>206.80030973512538</c:v>
                </c:pt>
                <c:pt idx="239">
                  <c:v>206.80030973512538</c:v>
                </c:pt>
                <c:pt idx="240">
                  <c:v>206.80030973512538</c:v>
                </c:pt>
                <c:pt idx="241">
                  <c:v>206.80030973512538</c:v>
                </c:pt>
                <c:pt idx="242">
                  <c:v>206.80030973512538</c:v>
                </c:pt>
                <c:pt idx="243">
                  <c:v>173.3799326460362</c:v>
                </c:pt>
                <c:pt idx="244">
                  <c:v>173.3799326460362</c:v>
                </c:pt>
                <c:pt idx="245">
                  <c:v>173.3799326460362</c:v>
                </c:pt>
                <c:pt idx="246">
                  <c:v>173.3799326460362</c:v>
                </c:pt>
                <c:pt idx="247">
                  <c:v>173.3799326460362</c:v>
                </c:pt>
                <c:pt idx="248">
                  <c:v>173.3799326460362</c:v>
                </c:pt>
                <c:pt idx="249">
                  <c:v>173.3799326460362</c:v>
                </c:pt>
                <c:pt idx="250">
                  <c:v>173.3799326460362</c:v>
                </c:pt>
                <c:pt idx="251">
                  <c:v>173.3799326460362</c:v>
                </c:pt>
                <c:pt idx="252">
                  <c:v>173.3799326460362</c:v>
                </c:pt>
                <c:pt idx="253">
                  <c:v>173.3799326460362</c:v>
                </c:pt>
                <c:pt idx="254">
                  <c:v>173.3799326460362</c:v>
                </c:pt>
                <c:pt idx="255">
                  <c:v>173.3799326460362</c:v>
                </c:pt>
                <c:pt idx="256">
                  <c:v>173.3799326460362</c:v>
                </c:pt>
                <c:pt idx="257">
                  <c:v>173.3799326460362</c:v>
                </c:pt>
                <c:pt idx="258">
                  <c:v>173.3799326460362</c:v>
                </c:pt>
                <c:pt idx="259">
                  <c:v>173.3799326460362</c:v>
                </c:pt>
                <c:pt idx="260">
                  <c:v>173.3799326460362</c:v>
                </c:pt>
                <c:pt idx="261">
                  <c:v>173.3799326460362</c:v>
                </c:pt>
                <c:pt idx="262">
                  <c:v>173.3799326460362</c:v>
                </c:pt>
                <c:pt idx="263">
                  <c:v>173.3799326460362</c:v>
                </c:pt>
                <c:pt idx="264">
                  <c:v>173.3799326460362</c:v>
                </c:pt>
                <c:pt idx="265">
                  <c:v>173.3799326460362</c:v>
                </c:pt>
                <c:pt idx="266">
                  <c:v>173.3799326460362</c:v>
                </c:pt>
                <c:pt idx="267">
                  <c:v>173.3799326460362</c:v>
                </c:pt>
                <c:pt idx="268">
                  <c:v>173.3799326460362</c:v>
                </c:pt>
                <c:pt idx="269">
                  <c:v>173.3799326460362</c:v>
                </c:pt>
                <c:pt idx="270">
                  <c:v>173.3799326460362</c:v>
                </c:pt>
                <c:pt idx="271">
                  <c:v>173.3799326460362</c:v>
                </c:pt>
                <c:pt idx="272">
                  <c:v>173.3799326460362</c:v>
                </c:pt>
                <c:pt idx="273">
                  <c:v>155.15914407440354</c:v>
                </c:pt>
                <c:pt idx="274">
                  <c:v>155.15914407440354</c:v>
                </c:pt>
                <c:pt idx="275">
                  <c:v>155.15914407440354</c:v>
                </c:pt>
                <c:pt idx="276">
                  <c:v>155.15914407440354</c:v>
                </c:pt>
                <c:pt idx="277">
                  <c:v>155.15914407440354</c:v>
                </c:pt>
                <c:pt idx="278">
                  <c:v>155.15914407440354</c:v>
                </c:pt>
                <c:pt idx="279">
                  <c:v>155.15914407440354</c:v>
                </c:pt>
                <c:pt idx="280">
                  <c:v>155.15914407440354</c:v>
                </c:pt>
                <c:pt idx="281">
                  <c:v>155.15914407440354</c:v>
                </c:pt>
                <c:pt idx="282">
                  <c:v>155.15914407440354</c:v>
                </c:pt>
                <c:pt idx="283">
                  <c:v>155.15914407440354</c:v>
                </c:pt>
                <c:pt idx="284">
                  <c:v>155.15914407440354</c:v>
                </c:pt>
                <c:pt idx="285">
                  <c:v>155.15914407440354</c:v>
                </c:pt>
                <c:pt idx="286">
                  <c:v>155.15914407440354</c:v>
                </c:pt>
                <c:pt idx="287">
                  <c:v>155.15914407440354</c:v>
                </c:pt>
                <c:pt idx="288">
                  <c:v>155.15914407440354</c:v>
                </c:pt>
                <c:pt idx="289">
                  <c:v>155.15914407440354</c:v>
                </c:pt>
                <c:pt idx="290">
                  <c:v>155.15914407440354</c:v>
                </c:pt>
                <c:pt idx="291">
                  <c:v>155.15914407440354</c:v>
                </c:pt>
                <c:pt idx="292">
                  <c:v>155.15914407440354</c:v>
                </c:pt>
                <c:pt idx="293">
                  <c:v>155.15914407440354</c:v>
                </c:pt>
                <c:pt idx="294">
                  <c:v>155.15914407440354</c:v>
                </c:pt>
                <c:pt idx="295">
                  <c:v>155.15914407440354</c:v>
                </c:pt>
                <c:pt idx="296">
                  <c:v>155.15914407440354</c:v>
                </c:pt>
                <c:pt idx="297">
                  <c:v>155.15914407440354</c:v>
                </c:pt>
                <c:pt idx="298">
                  <c:v>155.15914407440354</c:v>
                </c:pt>
                <c:pt idx="299">
                  <c:v>155.15914407440354</c:v>
                </c:pt>
                <c:pt idx="300">
                  <c:v>155.15914407440354</c:v>
                </c:pt>
                <c:pt idx="301">
                  <c:v>155.15914407440354</c:v>
                </c:pt>
                <c:pt idx="302">
                  <c:v>155.15914407440354</c:v>
                </c:pt>
                <c:pt idx="303">
                  <c:v>155.15914407440354</c:v>
                </c:pt>
                <c:pt idx="304">
                  <c:v>160.33111554355031</c:v>
                </c:pt>
                <c:pt idx="305">
                  <c:v>128.80816908223051</c:v>
                </c:pt>
                <c:pt idx="306">
                  <c:v>128.80816908223051</c:v>
                </c:pt>
                <c:pt idx="307">
                  <c:v>128.80816908223051</c:v>
                </c:pt>
                <c:pt idx="308">
                  <c:v>128.80816908223051</c:v>
                </c:pt>
                <c:pt idx="309">
                  <c:v>128.80816908223051</c:v>
                </c:pt>
                <c:pt idx="310">
                  <c:v>128.80816908223051</c:v>
                </c:pt>
                <c:pt idx="311">
                  <c:v>128.80816908223051</c:v>
                </c:pt>
                <c:pt idx="312">
                  <c:v>128.80816908223051</c:v>
                </c:pt>
                <c:pt idx="313">
                  <c:v>128.80816908223051</c:v>
                </c:pt>
                <c:pt idx="314">
                  <c:v>128.80816908223051</c:v>
                </c:pt>
                <c:pt idx="315">
                  <c:v>128.80816908223051</c:v>
                </c:pt>
                <c:pt idx="316">
                  <c:v>128.80816908223051</c:v>
                </c:pt>
                <c:pt idx="317">
                  <c:v>128.80816908223051</c:v>
                </c:pt>
                <c:pt idx="318">
                  <c:v>128.80816908223051</c:v>
                </c:pt>
                <c:pt idx="319">
                  <c:v>128.80816908223051</c:v>
                </c:pt>
                <c:pt idx="320">
                  <c:v>128.80816908223051</c:v>
                </c:pt>
                <c:pt idx="321">
                  <c:v>128.80816908223051</c:v>
                </c:pt>
                <c:pt idx="322">
                  <c:v>128.80816908223051</c:v>
                </c:pt>
                <c:pt idx="323">
                  <c:v>128.80816908223051</c:v>
                </c:pt>
                <c:pt idx="324">
                  <c:v>128.80816908223051</c:v>
                </c:pt>
                <c:pt idx="325">
                  <c:v>128.80816908223051</c:v>
                </c:pt>
                <c:pt idx="326">
                  <c:v>128.80816908223051</c:v>
                </c:pt>
                <c:pt idx="327">
                  <c:v>128.80816908223051</c:v>
                </c:pt>
                <c:pt idx="328">
                  <c:v>128.80816908223051</c:v>
                </c:pt>
                <c:pt idx="329">
                  <c:v>128.80816908223051</c:v>
                </c:pt>
                <c:pt idx="330">
                  <c:v>128.80816908223051</c:v>
                </c:pt>
                <c:pt idx="331">
                  <c:v>128.80816908223051</c:v>
                </c:pt>
                <c:pt idx="332">
                  <c:v>128.80816908223051</c:v>
                </c:pt>
                <c:pt idx="333">
                  <c:v>128.80816908223051</c:v>
                </c:pt>
                <c:pt idx="334">
                  <c:v>127.37945488274377</c:v>
                </c:pt>
                <c:pt idx="335">
                  <c:v>127.37945488274377</c:v>
                </c:pt>
                <c:pt idx="336">
                  <c:v>127.37945488274377</c:v>
                </c:pt>
                <c:pt idx="337">
                  <c:v>127.37945488274377</c:v>
                </c:pt>
                <c:pt idx="338">
                  <c:v>127.37945488274377</c:v>
                </c:pt>
                <c:pt idx="339">
                  <c:v>127.37945488274377</c:v>
                </c:pt>
                <c:pt idx="340">
                  <c:v>127.37945488274377</c:v>
                </c:pt>
                <c:pt idx="341">
                  <c:v>127.37945488274377</c:v>
                </c:pt>
                <c:pt idx="342">
                  <c:v>127.37945488274377</c:v>
                </c:pt>
                <c:pt idx="343">
                  <c:v>127.37945488274377</c:v>
                </c:pt>
                <c:pt idx="344">
                  <c:v>127.37945488274377</c:v>
                </c:pt>
                <c:pt idx="345">
                  <c:v>127.37945488274377</c:v>
                </c:pt>
                <c:pt idx="346">
                  <c:v>127.37945488274377</c:v>
                </c:pt>
                <c:pt idx="347">
                  <c:v>127.37945488274377</c:v>
                </c:pt>
                <c:pt idx="348">
                  <c:v>127.37945488274377</c:v>
                </c:pt>
                <c:pt idx="349">
                  <c:v>127.37945488274377</c:v>
                </c:pt>
                <c:pt idx="350">
                  <c:v>127.37945488274377</c:v>
                </c:pt>
                <c:pt idx="351">
                  <c:v>127.37945488274377</c:v>
                </c:pt>
                <c:pt idx="352">
                  <c:v>127.37945488274377</c:v>
                </c:pt>
                <c:pt idx="353">
                  <c:v>127.37945488274377</c:v>
                </c:pt>
                <c:pt idx="354">
                  <c:v>127.37945488274377</c:v>
                </c:pt>
                <c:pt idx="355">
                  <c:v>127.37945488274377</c:v>
                </c:pt>
                <c:pt idx="356">
                  <c:v>127.37945488274377</c:v>
                </c:pt>
                <c:pt idx="357">
                  <c:v>127.37945488274377</c:v>
                </c:pt>
                <c:pt idx="358">
                  <c:v>127.37945488274377</c:v>
                </c:pt>
                <c:pt idx="359">
                  <c:v>127.37945488274377</c:v>
                </c:pt>
                <c:pt idx="360">
                  <c:v>127.37945488274377</c:v>
                </c:pt>
                <c:pt idx="361">
                  <c:v>127.37945488274377</c:v>
                </c:pt>
                <c:pt idx="362">
                  <c:v>127.37945488274377</c:v>
                </c:pt>
                <c:pt idx="363">
                  <c:v>127.37945488274377</c:v>
                </c:pt>
                <c:pt idx="364">
                  <c:v>127.37945488274377</c:v>
                </c:pt>
                <c:pt idx="365">
                  <c:v>124.41656261530873</c:v>
                </c:pt>
                <c:pt idx="366">
                  <c:v>124.41656261530873</c:v>
                </c:pt>
                <c:pt idx="367">
                  <c:v>124.41656261530873</c:v>
                </c:pt>
                <c:pt idx="368">
                  <c:v>124.41656261530873</c:v>
                </c:pt>
                <c:pt idx="369">
                  <c:v>124.41656261530873</c:v>
                </c:pt>
                <c:pt idx="370">
                  <c:v>124.41656261530873</c:v>
                </c:pt>
                <c:pt idx="371">
                  <c:v>124.41656261530873</c:v>
                </c:pt>
                <c:pt idx="372">
                  <c:v>124.41656261530873</c:v>
                </c:pt>
                <c:pt idx="373">
                  <c:v>124.41656261530873</c:v>
                </c:pt>
                <c:pt idx="374">
                  <c:v>124.41656261530873</c:v>
                </c:pt>
                <c:pt idx="375">
                  <c:v>124.41656261530873</c:v>
                </c:pt>
                <c:pt idx="376">
                  <c:v>124.41656261530873</c:v>
                </c:pt>
                <c:pt idx="377">
                  <c:v>124.41656261530873</c:v>
                </c:pt>
                <c:pt idx="378">
                  <c:v>124.41656261530873</c:v>
                </c:pt>
                <c:pt idx="379">
                  <c:v>124.41656261530873</c:v>
                </c:pt>
                <c:pt idx="380">
                  <c:v>124.41656261530873</c:v>
                </c:pt>
                <c:pt idx="381">
                  <c:v>124.41656261530873</c:v>
                </c:pt>
                <c:pt idx="382">
                  <c:v>124.41656261530873</c:v>
                </c:pt>
                <c:pt idx="383">
                  <c:v>124.41656261530873</c:v>
                </c:pt>
                <c:pt idx="384">
                  <c:v>124.41656261530873</c:v>
                </c:pt>
                <c:pt idx="385">
                  <c:v>124.41656261530873</c:v>
                </c:pt>
                <c:pt idx="386">
                  <c:v>124.41656261530873</c:v>
                </c:pt>
                <c:pt idx="387">
                  <c:v>124.41656261530873</c:v>
                </c:pt>
                <c:pt idx="388">
                  <c:v>124.41656261530873</c:v>
                </c:pt>
                <c:pt idx="389">
                  <c:v>124.41656261530873</c:v>
                </c:pt>
                <c:pt idx="390">
                  <c:v>124.41656261530873</c:v>
                </c:pt>
                <c:pt idx="391">
                  <c:v>124.41656261530873</c:v>
                </c:pt>
                <c:pt idx="392">
                  <c:v>124.41656261530873</c:v>
                </c:pt>
                <c:pt idx="393">
                  <c:v>124.41656261530873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105.184585</c:v>
                </c:pt>
                <c:pt idx="1">
                  <c:v>65.451475000000002</c:v>
                </c:pt>
                <c:pt idx="2">
                  <c:v>81.196016</c:v>
                </c:pt>
                <c:pt idx="3">
                  <c:v>117.95353299999999</c:v>
                </c:pt>
                <c:pt idx="4">
                  <c:v>119.88721554736063</c:v>
                </c:pt>
                <c:pt idx="5">
                  <c:v>119.88721554736063</c:v>
                </c:pt>
                <c:pt idx="6">
                  <c:v>119.88721554736063</c:v>
                </c:pt>
                <c:pt idx="7">
                  <c:v>90.905316999999997</c:v>
                </c:pt>
                <c:pt idx="8">
                  <c:v>83.163594000000003</c:v>
                </c:pt>
                <c:pt idx="9">
                  <c:v>63.677168999999999</c:v>
                </c:pt>
                <c:pt idx="10">
                  <c:v>70.815585999999996</c:v>
                </c:pt>
                <c:pt idx="11">
                  <c:v>105.13843500000002</c:v>
                </c:pt>
                <c:pt idx="12">
                  <c:v>77.891987</c:v>
                </c:pt>
                <c:pt idx="13">
                  <c:v>88.146130999999997</c:v>
                </c:pt>
                <c:pt idx="14">
                  <c:v>119.88721554736063</c:v>
                </c:pt>
                <c:pt idx="15">
                  <c:v>119.88721554736063</c:v>
                </c:pt>
                <c:pt idx="16">
                  <c:v>119.88721554736063</c:v>
                </c:pt>
                <c:pt idx="17">
                  <c:v>119.88721554736063</c:v>
                </c:pt>
                <c:pt idx="18">
                  <c:v>100.869519</c:v>
                </c:pt>
                <c:pt idx="19">
                  <c:v>70.188290999999992</c:v>
                </c:pt>
                <c:pt idx="20">
                  <c:v>75.149498000000008</c:v>
                </c:pt>
                <c:pt idx="21">
                  <c:v>119.88721554736063</c:v>
                </c:pt>
                <c:pt idx="22">
                  <c:v>119.88721554736063</c:v>
                </c:pt>
                <c:pt idx="23">
                  <c:v>119.88721554736063</c:v>
                </c:pt>
                <c:pt idx="24">
                  <c:v>84.59216099999999</c:v>
                </c:pt>
                <c:pt idx="25">
                  <c:v>43.372470999999997</c:v>
                </c:pt>
                <c:pt idx="26">
                  <c:v>80.783937999999992</c:v>
                </c:pt>
                <c:pt idx="27">
                  <c:v>119.88721554736063</c:v>
                </c:pt>
                <c:pt idx="28">
                  <c:v>107.689087</c:v>
                </c:pt>
                <c:pt idx="29">
                  <c:v>70.608243999999999</c:v>
                </c:pt>
                <c:pt idx="30">
                  <c:v>79.501566000000011</c:v>
                </c:pt>
                <c:pt idx="31">
                  <c:v>106.17876099999999</c:v>
                </c:pt>
                <c:pt idx="32">
                  <c:v>31.283776000000003</c:v>
                </c:pt>
                <c:pt idx="33">
                  <c:v>18.009798</c:v>
                </c:pt>
                <c:pt idx="34">
                  <c:v>30.801286000000001</c:v>
                </c:pt>
                <c:pt idx="35">
                  <c:v>76.818422999999996</c:v>
                </c:pt>
                <c:pt idx="36">
                  <c:v>117.97935252465646</c:v>
                </c:pt>
                <c:pt idx="37">
                  <c:v>117.97935252465646</c:v>
                </c:pt>
                <c:pt idx="38">
                  <c:v>117.97935252465646</c:v>
                </c:pt>
                <c:pt idx="39">
                  <c:v>116.04786800000001</c:v>
                </c:pt>
                <c:pt idx="40">
                  <c:v>65.756388000000001</c:v>
                </c:pt>
                <c:pt idx="41">
                  <c:v>33.642375999999999</c:v>
                </c:pt>
                <c:pt idx="42">
                  <c:v>46.564877000000003</c:v>
                </c:pt>
                <c:pt idx="43">
                  <c:v>117.97935252465646</c:v>
                </c:pt>
                <c:pt idx="44">
                  <c:v>117.793465</c:v>
                </c:pt>
                <c:pt idx="45">
                  <c:v>45.131029000000005</c:v>
                </c:pt>
                <c:pt idx="46">
                  <c:v>82.342123000000001</c:v>
                </c:pt>
                <c:pt idx="47">
                  <c:v>51.168244000000008</c:v>
                </c:pt>
                <c:pt idx="48">
                  <c:v>108.26396200000001</c:v>
                </c:pt>
                <c:pt idx="49">
                  <c:v>91.990882999999997</c:v>
                </c:pt>
                <c:pt idx="50">
                  <c:v>117.97935252465646</c:v>
                </c:pt>
                <c:pt idx="51">
                  <c:v>117.97935252465646</c:v>
                </c:pt>
                <c:pt idx="52">
                  <c:v>117.97935252465646</c:v>
                </c:pt>
                <c:pt idx="53">
                  <c:v>117.97935252465646</c:v>
                </c:pt>
                <c:pt idx="54">
                  <c:v>117.97935252465646</c:v>
                </c:pt>
                <c:pt idx="55">
                  <c:v>117.97935252465646</c:v>
                </c:pt>
                <c:pt idx="56">
                  <c:v>100.70335300000001</c:v>
                </c:pt>
                <c:pt idx="57">
                  <c:v>77.789228000000008</c:v>
                </c:pt>
                <c:pt idx="58">
                  <c:v>58.146766000000007</c:v>
                </c:pt>
                <c:pt idx="59">
                  <c:v>117.97935252465646</c:v>
                </c:pt>
                <c:pt idx="60">
                  <c:v>83.121623999999997</c:v>
                </c:pt>
                <c:pt idx="61">
                  <c:v>38.888199</c:v>
                </c:pt>
                <c:pt idx="62">
                  <c:v>137.65858028005749</c:v>
                </c:pt>
                <c:pt idx="63">
                  <c:v>137.65858028005749</c:v>
                </c:pt>
                <c:pt idx="64">
                  <c:v>137.65858028005749</c:v>
                </c:pt>
                <c:pt idx="65">
                  <c:v>137.65858028005749</c:v>
                </c:pt>
                <c:pt idx="66">
                  <c:v>125.47463</c:v>
                </c:pt>
                <c:pt idx="67">
                  <c:v>105.89893099999999</c:v>
                </c:pt>
                <c:pt idx="68">
                  <c:v>90.848475000000008</c:v>
                </c:pt>
                <c:pt idx="69">
                  <c:v>122.08157700000001</c:v>
                </c:pt>
                <c:pt idx="70">
                  <c:v>137.65858028005749</c:v>
                </c:pt>
                <c:pt idx="71">
                  <c:v>137.65858028005749</c:v>
                </c:pt>
                <c:pt idx="72">
                  <c:v>137.65858028005749</c:v>
                </c:pt>
                <c:pt idx="73">
                  <c:v>137.65858028005749</c:v>
                </c:pt>
                <c:pt idx="74">
                  <c:v>76.483199999999997</c:v>
                </c:pt>
                <c:pt idx="75">
                  <c:v>59.870756</c:v>
                </c:pt>
                <c:pt idx="76">
                  <c:v>51.859968000000002</c:v>
                </c:pt>
                <c:pt idx="77">
                  <c:v>54.082108999999996</c:v>
                </c:pt>
                <c:pt idx="78">
                  <c:v>68.709029999999998</c:v>
                </c:pt>
                <c:pt idx="79">
                  <c:v>137.65858028005749</c:v>
                </c:pt>
                <c:pt idx="80">
                  <c:v>137.65858028005749</c:v>
                </c:pt>
                <c:pt idx="81">
                  <c:v>113.222797</c:v>
                </c:pt>
                <c:pt idx="82">
                  <c:v>137.65858028005749</c:v>
                </c:pt>
                <c:pt idx="83">
                  <c:v>77.004168000000007</c:v>
                </c:pt>
                <c:pt idx="84">
                  <c:v>53.185224000000005</c:v>
                </c:pt>
                <c:pt idx="85">
                  <c:v>37.106322999999996</c:v>
                </c:pt>
                <c:pt idx="86">
                  <c:v>77.944802999999993</c:v>
                </c:pt>
                <c:pt idx="87">
                  <c:v>43.982253</c:v>
                </c:pt>
                <c:pt idx="88">
                  <c:v>137.65858028005749</c:v>
                </c:pt>
                <c:pt idx="89">
                  <c:v>137.65858028005749</c:v>
                </c:pt>
                <c:pt idx="90">
                  <c:v>137.65858028005749</c:v>
                </c:pt>
                <c:pt idx="91">
                  <c:v>137.65858028005749</c:v>
                </c:pt>
                <c:pt idx="92">
                  <c:v>183.92361341139531</c:v>
                </c:pt>
                <c:pt idx="93">
                  <c:v>183.92361341139531</c:v>
                </c:pt>
                <c:pt idx="94">
                  <c:v>183.92361341139531</c:v>
                </c:pt>
                <c:pt idx="95">
                  <c:v>168.86299299999999</c:v>
                </c:pt>
                <c:pt idx="96">
                  <c:v>183.92361341139531</c:v>
                </c:pt>
                <c:pt idx="97">
                  <c:v>183.92361341139531</c:v>
                </c:pt>
                <c:pt idx="98">
                  <c:v>183.92361341139531</c:v>
                </c:pt>
                <c:pt idx="99">
                  <c:v>183.92361341139531</c:v>
                </c:pt>
                <c:pt idx="100">
                  <c:v>183.92361341139531</c:v>
                </c:pt>
                <c:pt idx="101">
                  <c:v>90.485464999999991</c:v>
                </c:pt>
                <c:pt idx="102">
                  <c:v>58.279859999999999</c:v>
                </c:pt>
                <c:pt idx="103">
                  <c:v>80.061032000000012</c:v>
                </c:pt>
                <c:pt idx="104">
                  <c:v>127.324252</c:v>
                </c:pt>
                <c:pt idx="105">
                  <c:v>183.92361341139531</c:v>
                </c:pt>
                <c:pt idx="106">
                  <c:v>183.92361341139531</c:v>
                </c:pt>
                <c:pt idx="107">
                  <c:v>183.92361341139531</c:v>
                </c:pt>
                <c:pt idx="108">
                  <c:v>183.92361341139531</c:v>
                </c:pt>
                <c:pt idx="109">
                  <c:v>183.92361341139531</c:v>
                </c:pt>
                <c:pt idx="110">
                  <c:v>154.32367099999999</c:v>
                </c:pt>
                <c:pt idx="111">
                  <c:v>82.706011000000004</c:v>
                </c:pt>
                <c:pt idx="112">
                  <c:v>82.872039000000001</c:v>
                </c:pt>
                <c:pt idx="113">
                  <c:v>165.64692600000001</c:v>
                </c:pt>
                <c:pt idx="114">
                  <c:v>183.92361341139531</c:v>
                </c:pt>
                <c:pt idx="115">
                  <c:v>183.92361341139531</c:v>
                </c:pt>
                <c:pt idx="116">
                  <c:v>183.92361341139531</c:v>
                </c:pt>
                <c:pt idx="117">
                  <c:v>183.92361341139531</c:v>
                </c:pt>
                <c:pt idx="118">
                  <c:v>183.92361341139531</c:v>
                </c:pt>
                <c:pt idx="119">
                  <c:v>183.92361341139531</c:v>
                </c:pt>
                <c:pt idx="120">
                  <c:v>183.92361341139531</c:v>
                </c:pt>
                <c:pt idx="121">
                  <c:v>81.182106000000005</c:v>
                </c:pt>
                <c:pt idx="122">
                  <c:v>181.49597011806557</c:v>
                </c:pt>
                <c:pt idx="123">
                  <c:v>181.49597011806557</c:v>
                </c:pt>
                <c:pt idx="124">
                  <c:v>181.49597011806557</c:v>
                </c:pt>
                <c:pt idx="125">
                  <c:v>181.49597011806557</c:v>
                </c:pt>
                <c:pt idx="126">
                  <c:v>181.49597011806557</c:v>
                </c:pt>
                <c:pt idx="127">
                  <c:v>181.49597011806557</c:v>
                </c:pt>
                <c:pt idx="128">
                  <c:v>181.49597011806557</c:v>
                </c:pt>
                <c:pt idx="129">
                  <c:v>181.49597011806557</c:v>
                </c:pt>
                <c:pt idx="130">
                  <c:v>181.49597011806557</c:v>
                </c:pt>
                <c:pt idx="131">
                  <c:v>181.49597011806557</c:v>
                </c:pt>
                <c:pt idx="132">
                  <c:v>181.49597011806557</c:v>
                </c:pt>
                <c:pt idx="133">
                  <c:v>99.346322000000001</c:v>
                </c:pt>
                <c:pt idx="134">
                  <c:v>92.523330000000001</c:v>
                </c:pt>
                <c:pt idx="135">
                  <c:v>60.152150999999996</c:v>
                </c:pt>
                <c:pt idx="136">
                  <c:v>107.20201300000001</c:v>
                </c:pt>
                <c:pt idx="137">
                  <c:v>147.840676</c:v>
                </c:pt>
                <c:pt idx="138">
                  <c:v>113.43718</c:v>
                </c:pt>
                <c:pt idx="139">
                  <c:v>83.451227000000003</c:v>
                </c:pt>
                <c:pt idx="140">
                  <c:v>122.51447400000001</c:v>
                </c:pt>
                <c:pt idx="141">
                  <c:v>119.96771099999999</c:v>
                </c:pt>
                <c:pt idx="142">
                  <c:v>131.450579</c:v>
                </c:pt>
                <c:pt idx="143">
                  <c:v>141.59109799999999</c:v>
                </c:pt>
                <c:pt idx="144">
                  <c:v>162.03058199999998</c:v>
                </c:pt>
                <c:pt idx="145">
                  <c:v>181.49597011806557</c:v>
                </c:pt>
                <c:pt idx="146">
                  <c:v>160.13869</c:v>
                </c:pt>
                <c:pt idx="147">
                  <c:v>181.49597011806557</c:v>
                </c:pt>
                <c:pt idx="148">
                  <c:v>181.49597011806557</c:v>
                </c:pt>
                <c:pt idx="149">
                  <c:v>181.49597011806557</c:v>
                </c:pt>
                <c:pt idx="150">
                  <c:v>181.49597011806557</c:v>
                </c:pt>
                <c:pt idx="151">
                  <c:v>93.666549000000003</c:v>
                </c:pt>
                <c:pt idx="152">
                  <c:v>120.18132399999999</c:v>
                </c:pt>
                <c:pt idx="153">
                  <c:v>139.46714299999999</c:v>
                </c:pt>
                <c:pt idx="154">
                  <c:v>103.22421899999999</c:v>
                </c:pt>
                <c:pt idx="155">
                  <c:v>151.54802099999998</c:v>
                </c:pt>
                <c:pt idx="156">
                  <c:v>211.5359515530551</c:v>
                </c:pt>
                <c:pt idx="157">
                  <c:v>211.5359515530551</c:v>
                </c:pt>
                <c:pt idx="158">
                  <c:v>206.61775800000001</c:v>
                </c:pt>
                <c:pt idx="159">
                  <c:v>208.517426</c:v>
                </c:pt>
                <c:pt idx="160">
                  <c:v>211.5359515530551</c:v>
                </c:pt>
                <c:pt idx="161">
                  <c:v>211.5359515530551</c:v>
                </c:pt>
                <c:pt idx="162">
                  <c:v>211.5359515530551</c:v>
                </c:pt>
                <c:pt idx="163">
                  <c:v>211.5359515530551</c:v>
                </c:pt>
                <c:pt idx="164">
                  <c:v>211.5359515530551</c:v>
                </c:pt>
                <c:pt idx="165">
                  <c:v>128.97225800000001</c:v>
                </c:pt>
                <c:pt idx="166">
                  <c:v>84.023751000000004</c:v>
                </c:pt>
                <c:pt idx="167">
                  <c:v>62.011353999999997</c:v>
                </c:pt>
                <c:pt idx="168">
                  <c:v>64.140733999999995</c:v>
                </c:pt>
                <c:pt idx="169">
                  <c:v>76.131145000000004</c:v>
                </c:pt>
                <c:pt idx="170">
                  <c:v>50.593338000000003</c:v>
                </c:pt>
                <c:pt idx="171">
                  <c:v>96.063123000000004</c:v>
                </c:pt>
                <c:pt idx="172">
                  <c:v>208.863192</c:v>
                </c:pt>
                <c:pt idx="173">
                  <c:v>211.5359515530551</c:v>
                </c:pt>
                <c:pt idx="174">
                  <c:v>174.68750399999999</c:v>
                </c:pt>
                <c:pt idx="175">
                  <c:v>95.033597</c:v>
                </c:pt>
                <c:pt idx="176">
                  <c:v>82.138363999999996</c:v>
                </c:pt>
                <c:pt idx="177">
                  <c:v>99.780138000000008</c:v>
                </c:pt>
                <c:pt idx="178">
                  <c:v>122.851364</c:v>
                </c:pt>
                <c:pt idx="179">
                  <c:v>134.079937</c:v>
                </c:pt>
                <c:pt idx="180">
                  <c:v>211.5359515530551</c:v>
                </c:pt>
                <c:pt idx="181">
                  <c:v>114.51297599999999</c:v>
                </c:pt>
                <c:pt idx="182">
                  <c:v>91.995806999999999</c:v>
                </c:pt>
                <c:pt idx="183">
                  <c:v>211.5359515530551</c:v>
                </c:pt>
                <c:pt idx="184">
                  <c:v>223.31981347300632</c:v>
                </c:pt>
                <c:pt idx="185">
                  <c:v>143.09100799999999</c:v>
                </c:pt>
                <c:pt idx="186">
                  <c:v>83.192159000000004</c:v>
                </c:pt>
                <c:pt idx="187">
                  <c:v>104.78446400000001</c:v>
                </c:pt>
                <c:pt idx="188">
                  <c:v>199.71894899999998</c:v>
                </c:pt>
                <c:pt idx="189">
                  <c:v>147.25397400000003</c:v>
                </c:pt>
                <c:pt idx="190">
                  <c:v>223.31981347300632</c:v>
                </c:pt>
                <c:pt idx="191">
                  <c:v>135.511663</c:v>
                </c:pt>
                <c:pt idx="192">
                  <c:v>102.331266</c:v>
                </c:pt>
                <c:pt idx="193">
                  <c:v>49.852665999999999</c:v>
                </c:pt>
                <c:pt idx="194">
                  <c:v>74.106666000000004</c:v>
                </c:pt>
                <c:pt idx="195">
                  <c:v>49.278058999999999</c:v>
                </c:pt>
                <c:pt idx="196">
                  <c:v>223.31981347300632</c:v>
                </c:pt>
                <c:pt idx="197">
                  <c:v>223.31981347300632</c:v>
                </c:pt>
                <c:pt idx="198">
                  <c:v>223.31981347300632</c:v>
                </c:pt>
                <c:pt idx="199">
                  <c:v>223.31981347300632</c:v>
                </c:pt>
                <c:pt idx="200">
                  <c:v>175.657027</c:v>
                </c:pt>
                <c:pt idx="201">
                  <c:v>145.24757100000002</c:v>
                </c:pt>
                <c:pt idx="202">
                  <c:v>223.31981347300632</c:v>
                </c:pt>
                <c:pt idx="203">
                  <c:v>139.199096</c:v>
                </c:pt>
                <c:pt idx="204">
                  <c:v>204.28830499999998</c:v>
                </c:pt>
                <c:pt idx="205">
                  <c:v>188.027286</c:v>
                </c:pt>
                <c:pt idx="206">
                  <c:v>111.786466</c:v>
                </c:pt>
                <c:pt idx="207">
                  <c:v>134.77212100000003</c:v>
                </c:pt>
                <c:pt idx="208">
                  <c:v>223.31981347300632</c:v>
                </c:pt>
                <c:pt idx="209">
                  <c:v>175.147471</c:v>
                </c:pt>
                <c:pt idx="210">
                  <c:v>59.524872999999999</c:v>
                </c:pt>
                <c:pt idx="211">
                  <c:v>58.123584999999999</c:v>
                </c:pt>
                <c:pt idx="212">
                  <c:v>122.92765700000001</c:v>
                </c:pt>
                <c:pt idx="213">
                  <c:v>183.63776999999999</c:v>
                </c:pt>
                <c:pt idx="214">
                  <c:v>179.32528500000001</c:v>
                </c:pt>
                <c:pt idx="215">
                  <c:v>206.80030973512538</c:v>
                </c:pt>
                <c:pt idx="216">
                  <c:v>162.934864</c:v>
                </c:pt>
                <c:pt idx="217">
                  <c:v>130.44919300000001</c:v>
                </c:pt>
                <c:pt idx="218">
                  <c:v>102.77058599999999</c:v>
                </c:pt>
                <c:pt idx="219">
                  <c:v>168.05851899999999</c:v>
                </c:pt>
                <c:pt idx="220">
                  <c:v>159.07691600000001</c:v>
                </c:pt>
                <c:pt idx="221">
                  <c:v>200.95555999999999</c:v>
                </c:pt>
                <c:pt idx="222">
                  <c:v>206.80030973512538</c:v>
                </c:pt>
                <c:pt idx="223">
                  <c:v>206.80030973512538</c:v>
                </c:pt>
                <c:pt idx="224">
                  <c:v>162.969685</c:v>
                </c:pt>
                <c:pt idx="225">
                  <c:v>206.80030973512538</c:v>
                </c:pt>
                <c:pt idx="226">
                  <c:v>206.80030973512538</c:v>
                </c:pt>
                <c:pt idx="227">
                  <c:v>205.35738899999998</c:v>
                </c:pt>
                <c:pt idx="228">
                  <c:v>206.80030973512538</c:v>
                </c:pt>
                <c:pt idx="229">
                  <c:v>202.779573</c:v>
                </c:pt>
                <c:pt idx="230">
                  <c:v>138.54988200000003</c:v>
                </c:pt>
                <c:pt idx="231">
                  <c:v>206.80030973512538</c:v>
                </c:pt>
                <c:pt idx="232">
                  <c:v>206.80030973512538</c:v>
                </c:pt>
                <c:pt idx="233">
                  <c:v>206.80030973512538</c:v>
                </c:pt>
                <c:pt idx="234">
                  <c:v>206.80030973512538</c:v>
                </c:pt>
                <c:pt idx="235">
                  <c:v>206.80030973512538</c:v>
                </c:pt>
                <c:pt idx="236">
                  <c:v>186.88693700000002</c:v>
                </c:pt>
                <c:pt idx="237">
                  <c:v>115.53528</c:v>
                </c:pt>
                <c:pt idx="238">
                  <c:v>115.38867999999999</c:v>
                </c:pt>
                <c:pt idx="239">
                  <c:v>172.728061</c:v>
                </c:pt>
                <c:pt idx="240">
                  <c:v>64.641711999999998</c:v>
                </c:pt>
                <c:pt idx="241">
                  <c:v>184.60262600000001</c:v>
                </c:pt>
                <c:pt idx="242">
                  <c:v>206.80030973512538</c:v>
                </c:pt>
                <c:pt idx="243">
                  <c:v>173.3799326460362</c:v>
                </c:pt>
                <c:pt idx="244">
                  <c:v>173.3799326460362</c:v>
                </c:pt>
                <c:pt idx="245">
                  <c:v>173.3799326460362</c:v>
                </c:pt>
                <c:pt idx="246">
                  <c:v>173.3799326460362</c:v>
                </c:pt>
                <c:pt idx="247">
                  <c:v>173.3799326460362</c:v>
                </c:pt>
                <c:pt idx="248">
                  <c:v>140.25377900000001</c:v>
                </c:pt>
                <c:pt idx="249">
                  <c:v>173.3799326460362</c:v>
                </c:pt>
                <c:pt idx="250">
                  <c:v>173.3799326460362</c:v>
                </c:pt>
                <c:pt idx="251">
                  <c:v>143.24871599999997</c:v>
                </c:pt>
                <c:pt idx="252">
                  <c:v>173.3799326460362</c:v>
                </c:pt>
                <c:pt idx="253">
                  <c:v>173.3799326460362</c:v>
                </c:pt>
                <c:pt idx="254">
                  <c:v>172.51355900000001</c:v>
                </c:pt>
                <c:pt idx="255">
                  <c:v>115.374589</c:v>
                </c:pt>
                <c:pt idx="256">
                  <c:v>111.75668899999999</c:v>
                </c:pt>
                <c:pt idx="257">
                  <c:v>61.966009</c:v>
                </c:pt>
                <c:pt idx="258">
                  <c:v>139.814052</c:v>
                </c:pt>
                <c:pt idx="259">
                  <c:v>123.50425800000001</c:v>
                </c:pt>
                <c:pt idx="260">
                  <c:v>169.95030299999999</c:v>
                </c:pt>
                <c:pt idx="261">
                  <c:v>173.3799326460362</c:v>
                </c:pt>
                <c:pt idx="262">
                  <c:v>173.3799326460362</c:v>
                </c:pt>
                <c:pt idx="263">
                  <c:v>173.3799326460362</c:v>
                </c:pt>
                <c:pt idx="264">
                  <c:v>173.3799326460362</c:v>
                </c:pt>
                <c:pt idx="265">
                  <c:v>173.3799326460362</c:v>
                </c:pt>
                <c:pt idx="266">
                  <c:v>169.876386</c:v>
                </c:pt>
                <c:pt idx="267">
                  <c:v>33.183500000000002</c:v>
                </c:pt>
                <c:pt idx="268">
                  <c:v>64.831139000000007</c:v>
                </c:pt>
                <c:pt idx="269">
                  <c:v>42.717110999999996</c:v>
                </c:pt>
                <c:pt idx="270">
                  <c:v>83.537114999999986</c:v>
                </c:pt>
                <c:pt idx="271">
                  <c:v>76.722092000000004</c:v>
                </c:pt>
                <c:pt idx="272">
                  <c:v>120.19039599999999</c:v>
                </c:pt>
                <c:pt idx="273">
                  <c:v>96.091031000000001</c:v>
                </c:pt>
                <c:pt idx="274">
                  <c:v>153.68697700000001</c:v>
                </c:pt>
                <c:pt idx="275">
                  <c:v>155.15914407440354</c:v>
                </c:pt>
                <c:pt idx="276">
                  <c:v>155.15914407440354</c:v>
                </c:pt>
                <c:pt idx="277">
                  <c:v>155.15914407440354</c:v>
                </c:pt>
                <c:pt idx="278">
                  <c:v>155.15914407440354</c:v>
                </c:pt>
                <c:pt idx="279">
                  <c:v>149.853081</c:v>
                </c:pt>
                <c:pt idx="280">
                  <c:v>96.728193000000005</c:v>
                </c:pt>
                <c:pt idx="281">
                  <c:v>59.745638</c:v>
                </c:pt>
                <c:pt idx="282">
                  <c:v>78.470577999999989</c:v>
                </c:pt>
                <c:pt idx="283">
                  <c:v>124.96830800000001</c:v>
                </c:pt>
                <c:pt idx="284">
                  <c:v>131.407184</c:v>
                </c:pt>
                <c:pt idx="285">
                  <c:v>50.097406999999997</c:v>
                </c:pt>
                <c:pt idx="286">
                  <c:v>107.408204</c:v>
                </c:pt>
                <c:pt idx="287">
                  <c:v>155.15914407440354</c:v>
                </c:pt>
                <c:pt idx="288">
                  <c:v>122.755696</c:v>
                </c:pt>
                <c:pt idx="289">
                  <c:v>106.03060400000001</c:v>
                </c:pt>
                <c:pt idx="290">
                  <c:v>111.461478</c:v>
                </c:pt>
                <c:pt idx="291">
                  <c:v>155.15914407440354</c:v>
                </c:pt>
                <c:pt idx="292">
                  <c:v>155.15914407440354</c:v>
                </c:pt>
                <c:pt idx="293">
                  <c:v>155.15914407440354</c:v>
                </c:pt>
                <c:pt idx="294">
                  <c:v>151.49210500000001</c:v>
                </c:pt>
                <c:pt idx="295">
                  <c:v>155.15914407440354</c:v>
                </c:pt>
                <c:pt idx="296">
                  <c:v>155.15914407440354</c:v>
                </c:pt>
                <c:pt idx="297">
                  <c:v>155.15914407440354</c:v>
                </c:pt>
                <c:pt idx="298">
                  <c:v>155.15914407440354</c:v>
                </c:pt>
                <c:pt idx="299">
                  <c:v>155.15914407440354</c:v>
                </c:pt>
                <c:pt idx="300">
                  <c:v>142.24649199999999</c:v>
                </c:pt>
                <c:pt idx="301">
                  <c:v>146.9188</c:v>
                </c:pt>
                <c:pt idx="302">
                  <c:v>102.340885</c:v>
                </c:pt>
                <c:pt idx="303">
                  <c:v>50.189981000000003</c:v>
                </c:pt>
                <c:pt idx="304">
                  <c:v>114.599975</c:v>
                </c:pt>
                <c:pt idx="305">
                  <c:v>70.015323000000009</c:v>
                </c:pt>
                <c:pt idx="306">
                  <c:v>74.905062000000001</c:v>
                </c:pt>
                <c:pt idx="307">
                  <c:v>81.585093999999998</c:v>
                </c:pt>
                <c:pt idx="308">
                  <c:v>74.693217000000004</c:v>
                </c:pt>
                <c:pt idx="309">
                  <c:v>88.805487999999997</c:v>
                </c:pt>
                <c:pt idx="310">
                  <c:v>82.791608999999994</c:v>
                </c:pt>
                <c:pt idx="311">
                  <c:v>128.80816908223051</c:v>
                </c:pt>
                <c:pt idx="312">
                  <c:v>128.80816908223051</c:v>
                </c:pt>
                <c:pt idx="313">
                  <c:v>124.965159</c:v>
                </c:pt>
                <c:pt idx="314">
                  <c:v>128.80816908223051</c:v>
                </c:pt>
                <c:pt idx="315">
                  <c:v>128.80816908223051</c:v>
                </c:pt>
                <c:pt idx="316">
                  <c:v>128.80816908223051</c:v>
                </c:pt>
                <c:pt idx="317">
                  <c:v>85.082397</c:v>
                </c:pt>
                <c:pt idx="318">
                  <c:v>95.982008999999991</c:v>
                </c:pt>
                <c:pt idx="319">
                  <c:v>101.65593399999999</c:v>
                </c:pt>
                <c:pt idx="320">
                  <c:v>121.90847799999999</c:v>
                </c:pt>
                <c:pt idx="321">
                  <c:v>128.80816908223051</c:v>
                </c:pt>
                <c:pt idx="322">
                  <c:v>128.80816908223051</c:v>
                </c:pt>
                <c:pt idx="323">
                  <c:v>109.541572</c:v>
                </c:pt>
                <c:pt idx="324">
                  <c:v>90.816609</c:v>
                </c:pt>
                <c:pt idx="325">
                  <c:v>79.910153999999991</c:v>
                </c:pt>
                <c:pt idx="326">
                  <c:v>115.02095200000001</c:v>
                </c:pt>
                <c:pt idx="327">
                  <c:v>128.80816908223051</c:v>
                </c:pt>
                <c:pt idx="328">
                  <c:v>110.838002</c:v>
                </c:pt>
                <c:pt idx="329">
                  <c:v>119.648966</c:v>
                </c:pt>
                <c:pt idx="330">
                  <c:v>128.80816908223051</c:v>
                </c:pt>
                <c:pt idx="331">
                  <c:v>76.935383999999999</c:v>
                </c:pt>
                <c:pt idx="332">
                  <c:v>108.10150900000001</c:v>
                </c:pt>
                <c:pt idx="333">
                  <c:v>128.80816908223051</c:v>
                </c:pt>
                <c:pt idx="334">
                  <c:v>112.43</c:v>
                </c:pt>
                <c:pt idx="335">
                  <c:v>127.37945488274377</c:v>
                </c:pt>
                <c:pt idx="336">
                  <c:v>127.37945488274377</c:v>
                </c:pt>
                <c:pt idx="337">
                  <c:v>127.37945488274377</c:v>
                </c:pt>
                <c:pt idx="338">
                  <c:v>127.37945488274377</c:v>
                </c:pt>
                <c:pt idx="339">
                  <c:v>127.37945488274377</c:v>
                </c:pt>
                <c:pt idx="340">
                  <c:v>127.37945488274377</c:v>
                </c:pt>
                <c:pt idx="341">
                  <c:v>127.37945488274377</c:v>
                </c:pt>
                <c:pt idx="342">
                  <c:v>127.37945488274377</c:v>
                </c:pt>
                <c:pt idx="343">
                  <c:v>103.905463</c:v>
                </c:pt>
                <c:pt idx="344">
                  <c:v>111.910821</c:v>
                </c:pt>
                <c:pt idx="345">
                  <c:v>107.19437300000001</c:v>
                </c:pt>
                <c:pt idx="346">
                  <c:v>100.41499899999999</c:v>
                </c:pt>
                <c:pt idx="347">
                  <c:v>113.150058</c:v>
                </c:pt>
                <c:pt idx="348">
                  <c:v>127.37945488274377</c:v>
                </c:pt>
                <c:pt idx="349">
                  <c:v>90.423883999999987</c:v>
                </c:pt>
                <c:pt idx="350">
                  <c:v>108.05383700000002</c:v>
                </c:pt>
                <c:pt idx="351">
                  <c:v>127.37945488274377</c:v>
                </c:pt>
                <c:pt idx="352">
                  <c:v>127.37945488274377</c:v>
                </c:pt>
                <c:pt idx="353">
                  <c:v>109.03798599999999</c:v>
                </c:pt>
                <c:pt idx="354">
                  <c:v>127.37945488274377</c:v>
                </c:pt>
                <c:pt idx="355">
                  <c:v>127.37945488274377</c:v>
                </c:pt>
                <c:pt idx="356">
                  <c:v>116.92483199999999</c:v>
                </c:pt>
                <c:pt idx="357">
                  <c:v>83.719386</c:v>
                </c:pt>
                <c:pt idx="358">
                  <c:v>127.37945488274377</c:v>
                </c:pt>
                <c:pt idx="359">
                  <c:v>127.37945488274377</c:v>
                </c:pt>
                <c:pt idx="360">
                  <c:v>124.36342500000001</c:v>
                </c:pt>
                <c:pt idx="361">
                  <c:v>77.282630000000012</c:v>
                </c:pt>
                <c:pt idx="362">
                  <c:v>113.66052099999999</c:v>
                </c:pt>
                <c:pt idx="363">
                  <c:v>127.37945488274377</c:v>
                </c:pt>
                <c:pt idx="364">
                  <c:v>127.37945488274377</c:v>
                </c:pt>
                <c:pt idx="365">
                  <c:v>120.01487900000001</c:v>
                </c:pt>
                <c:pt idx="366">
                  <c:v>96.819059999999993</c:v>
                </c:pt>
                <c:pt idx="367">
                  <c:v>122.55929300000001</c:v>
                </c:pt>
                <c:pt idx="368">
                  <c:v>124.41656261530873</c:v>
                </c:pt>
                <c:pt idx="369">
                  <c:v>124.41656261530873</c:v>
                </c:pt>
                <c:pt idx="370">
                  <c:v>124.41656261530873</c:v>
                </c:pt>
                <c:pt idx="371">
                  <c:v>124.41656261530873</c:v>
                </c:pt>
                <c:pt idx="372">
                  <c:v>109.735766</c:v>
                </c:pt>
                <c:pt idx="373">
                  <c:v>124.41656261530873</c:v>
                </c:pt>
                <c:pt idx="374">
                  <c:v>123.06821600000001</c:v>
                </c:pt>
                <c:pt idx="375">
                  <c:v>98.101164999999995</c:v>
                </c:pt>
                <c:pt idx="376">
                  <c:v>71.084524999999999</c:v>
                </c:pt>
                <c:pt idx="377">
                  <c:v>124.41656261530873</c:v>
                </c:pt>
                <c:pt idx="378">
                  <c:v>124.41656261530873</c:v>
                </c:pt>
                <c:pt idx="379">
                  <c:v>114.027739</c:v>
                </c:pt>
                <c:pt idx="380">
                  <c:v>124.41656261530873</c:v>
                </c:pt>
                <c:pt idx="381">
                  <c:v>124.41656261530873</c:v>
                </c:pt>
                <c:pt idx="382">
                  <c:v>124.41656261530873</c:v>
                </c:pt>
                <c:pt idx="383">
                  <c:v>124.41656261530873</c:v>
                </c:pt>
                <c:pt idx="384">
                  <c:v>81.842271999999994</c:v>
                </c:pt>
                <c:pt idx="385">
                  <c:v>118.60642299999999</c:v>
                </c:pt>
                <c:pt idx="386">
                  <c:v>124.41656261530873</c:v>
                </c:pt>
                <c:pt idx="387">
                  <c:v>120.263813</c:v>
                </c:pt>
                <c:pt idx="388">
                  <c:v>96.617430999999996</c:v>
                </c:pt>
                <c:pt idx="389">
                  <c:v>124.41656261530873</c:v>
                </c:pt>
                <c:pt idx="390">
                  <c:v>124.41656261530873</c:v>
                </c:pt>
                <c:pt idx="391">
                  <c:v>100.63822900000001</c:v>
                </c:pt>
                <c:pt idx="392">
                  <c:v>102.533035</c:v>
                </c:pt>
                <c:pt idx="393">
                  <c:v>124.41656261530873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4.5655955870995752</c:v>
                </c:pt>
                <c:pt idx="1">
                  <c:v>24.369447137101439</c:v>
                </c:pt>
                <c:pt idx="2">
                  <c:v>22.849233373095849</c:v>
                </c:pt>
                <c:pt idx="3">
                  <c:v>20.851566048340771</c:v>
                </c:pt>
                <c:pt idx="4">
                  <c:v>20.527216116342636</c:v>
                </c:pt>
                <c:pt idx="5">
                  <c:v>8.4270759103407684</c:v>
                </c:pt>
                <c:pt idx="6">
                  <c:v>3.1181593463426327</c:v>
                </c:pt>
                <c:pt idx="7">
                  <c:v>0.97960024234076992</c:v>
                </c:pt>
                <c:pt idx="8">
                  <c:v>14.443968728340769</c:v>
                </c:pt>
                <c:pt idx="9">
                  <c:v>12.368461616340777</c:v>
                </c:pt>
                <c:pt idx="10">
                  <c:v>12.890011353729017</c:v>
                </c:pt>
                <c:pt idx="11">
                  <c:v>11.795801197727153</c:v>
                </c:pt>
                <c:pt idx="12">
                  <c:v>10.709613341727149</c:v>
                </c:pt>
                <c:pt idx="13">
                  <c:v>8.390193413727145</c:v>
                </c:pt>
                <c:pt idx="14">
                  <c:v>3.8323451297280844</c:v>
                </c:pt>
                <c:pt idx="15">
                  <c:v>1.5208754617262239</c:v>
                </c:pt>
                <c:pt idx="16">
                  <c:v>1.6454641217280805</c:v>
                </c:pt>
                <c:pt idx="17">
                  <c:v>1.1239345109318819</c:v>
                </c:pt>
                <c:pt idx="18">
                  <c:v>12.31830282093188</c:v>
                </c:pt>
                <c:pt idx="19">
                  <c:v>10.13184883293188</c:v>
                </c:pt>
                <c:pt idx="20">
                  <c:v>3.855074796932815</c:v>
                </c:pt>
                <c:pt idx="21">
                  <c:v>0.51473324493095429</c:v>
                </c:pt>
                <c:pt idx="22">
                  <c:v>1.0608810569318812</c:v>
                </c:pt>
                <c:pt idx="23">
                  <c:v>0.95651898293281556</c:v>
                </c:pt>
                <c:pt idx="24">
                  <c:v>7.1533921176681394</c:v>
                </c:pt>
                <c:pt idx="25">
                  <c:v>9.1958073616690665</c:v>
                </c:pt>
                <c:pt idx="26">
                  <c:v>4.1350082336709315</c:v>
                </c:pt>
                <c:pt idx="27">
                  <c:v>0.77185449366814285</c:v>
                </c:pt>
                <c:pt idx="28">
                  <c:v>1.0640044536700006</c:v>
                </c:pt>
                <c:pt idx="29">
                  <c:v>10.140573249667206</c:v>
                </c:pt>
                <c:pt idx="30">
                  <c:v>13.94423220567093</c:v>
                </c:pt>
                <c:pt idx="31">
                  <c:v>24.232942552924062</c:v>
                </c:pt>
                <c:pt idx="32">
                  <c:v>23.923948540925927</c:v>
                </c:pt>
                <c:pt idx="33">
                  <c:v>22.820461948923132</c:v>
                </c:pt>
                <c:pt idx="34">
                  <c:v>16.785473316926858</c:v>
                </c:pt>
                <c:pt idx="35">
                  <c:v>10.244637292924068</c:v>
                </c:pt>
                <c:pt idx="36">
                  <c:v>15.825120408925926</c:v>
                </c:pt>
                <c:pt idx="37">
                  <c:v>6.2947448249249938</c:v>
                </c:pt>
                <c:pt idx="38">
                  <c:v>20.115420491951163</c:v>
                </c:pt>
                <c:pt idx="39">
                  <c:v>20.943244847952091</c:v>
                </c:pt>
                <c:pt idx="40">
                  <c:v>20.22736524795209</c:v>
                </c:pt>
                <c:pt idx="41">
                  <c:v>15.135667991953021</c:v>
                </c:pt>
                <c:pt idx="42">
                  <c:v>20.061154527952095</c:v>
                </c:pt>
                <c:pt idx="43">
                  <c:v>12.823799795953025</c:v>
                </c:pt>
                <c:pt idx="44">
                  <c:v>25.974186331951163</c:v>
                </c:pt>
                <c:pt idx="45">
                  <c:v>38.31835680787313</c:v>
                </c:pt>
                <c:pt idx="46">
                  <c:v>21.487675855873132</c:v>
                </c:pt>
                <c:pt idx="47">
                  <c:v>16.394569441872203</c:v>
                </c:pt>
                <c:pt idx="48">
                  <c:v>11.821708425872202</c:v>
                </c:pt>
                <c:pt idx="49">
                  <c:v>11.033212529874065</c:v>
                </c:pt>
                <c:pt idx="50">
                  <c:v>12.408188627872201</c:v>
                </c:pt>
                <c:pt idx="51">
                  <c:v>11.887315421872204</c:v>
                </c:pt>
                <c:pt idx="52">
                  <c:v>24.565719547283638</c:v>
                </c:pt>
                <c:pt idx="53">
                  <c:v>18.78037494927991</c:v>
                </c:pt>
                <c:pt idx="54">
                  <c:v>28.647999827281776</c:v>
                </c:pt>
                <c:pt idx="55">
                  <c:v>21.776072683282706</c:v>
                </c:pt>
                <c:pt idx="56">
                  <c:v>15.501655585280846</c:v>
                </c:pt>
                <c:pt idx="57">
                  <c:v>22.111520435282706</c:v>
                </c:pt>
                <c:pt idx="58">
                  <c:v>31.315857271280844</c:v>
                </c:pt>
                <c:pt idx="59">
                  <c:v>21.160280351840992</c:v>
                </c:pt>
                <c:pt idx="60">
                  <c:v>20.742861095840059</c:v>
                </c:pt>
                <c:pt idx="61">
                  <c:v>26.522195107839128</c:v>
                </c:pt>
                <c:pt idx="62">
                  <c:v>11.450506385840995</c:v>
                </c:pt>
                <c:pt idx="63">
                  <c:v>7.0336940938400625</c:v>
                </c:pt>
                <c:pt idx="64">
                  <c:v>20.078182471840059</c:v>
                </c:pt>
                <c:pt idx="65">
                  <c:v>20.407965117839129</c:v>
                </c:pt>
                <c:pt idx="66">
                  <c:v>34.537367477795087</c:v>
                </c:pt>
                <c:pt idx="67">
                  <c:v>32.421314555796023</c:v>
                </c:pt>
                <c:pt idx="68">
                  <c:v>28.830218095796024</c:v>
                </c:pt>
                <c:pt idx="69">
                  <c:v>26.074201315795086</c:v>
                </c:pt>
                <c:pt idx="70">
                  <c:v>14.97372190579509</c:v>
                </c:pt>
                <c:pt idx="71">
                  <c:v>18.989537715795091</c:v>
                </c:pt>
                <c:pt idx="72">
                  <c:v>16.810403215795091</c:v>
                </c:pt>
                <c:pt idx="73">
                  <c:v>9.6915650946646714</c:v>
                </c:pt>
                <c:pt idx="74">
                  <c:v>21.102004324664666</c:v>
                </c:pt>
                <c:pt idx="75">
                  <c:v>22.793578934664669</c:v>
                </c:pt>
                <c:pt idx="76">
                  <c:v>22.891749824663741</c:v>
                </c:pt>
                <c:pt idx="77">
                  <c:v>20.531404104664666</c:v>
                </c:pt>
                <c:pt idx="78">
                  <c:v>20.055615194663741</c:v>
                </c:pt>
                <c:pt idx="79">
                  <c:v>13.659925614663738</c:v>
                </c:pt>
                <c:pt idx="80">
                  <c:v>15.363624254522176</c:v>
                </c:pt>
                <c:pt idx="81">
                  <c:v>22.04892331452125</c:v>
                </c:pt>
                <c:pt idx="82">
                  <c:v>15.953329024523107</c:v>
                </c:pt>
                <c:pt idx="83">
                  <c:v>16.079614874521244</c:v>
                </c:pt>
                <c:pt idx="84">
                  <c:v>16.836174644522178</c:v>
                </c:pt>
                <c:pt idx="85">
                  <c:v>28.025825204521244</c:v>
                </c:pt>
                <c:pt idx="86">
                  <c:v>20.552402704523111</c:v>
                </c:pt>
                <c:pt idx="87">
                  <c:v>38.627298912769433</c:v>
                </c:pt>
                <c:pt idx="88">
                  <c:v>29.895004102771292</c:v>
                </c:pt>
                <c:pt idx="89">
                  <c:v>25.749818082769426</c:v>
                </c:pt>
                <c:pt idx="90">
                  <c:v>27.030004642770361</c:v>
                </c:pt>
                <c:pt idx="91">
                  <c:v>14.640549322768496</c:v>
                </c:pt>
                <c:pt idx="92">
                  <c:v>22.313917842770358</c:v>
                </c:pt>
                <c:pt idx="93">
                  <c:v>28.912959306771292</c:v>
                </c:pt>
                <c:pt idx="94">
                  <c:v>55.970923198660778</c:v>
                </c:pt>
                <c:pt idx="95">
                  <c:v>53.446203498659841</c:v>
                </c:pt>
                <c:pt idx="96">
                  <c:v>54.771741696662637</c:v>
                </c:pt>
                <c:pt idx="97">
                  <c:v>51.570235068661717</c:v>
                </c:pt>
                <c:pt idx="98">
                  <c:v>44.703382378660784</c:v>
                </c:pt>
                <c:pt idx="99">
                  <c:v>58.176928336660779</c:v>
                </c:pt>
                <c:pt idx="100">
                  <c:v>60.36964599866171</c:v>
                </c:pt>
                <c:pt idx="101">
                  <c:v>40.97435282420534</c:v>
                </c:pt>
                <c:pt idx="102">
                  <c:v>42.417581774205345</c:v>
                </c:pt>
                <c:pt idx="103">
                  <c:v>41.176484884206282</c:v>
                </c:pt>
                <c:pt idx="104">
                  <c:v>23.390989284206277</c:v>
                </c:pt>
                <c:pt idx="105">
                  <c:v>24.434203184204414</c:v>
                </c:pt>
                <c:pt idx="106">
                  <c:v>34.052250696206279</c:v>
                </c:pt>
                <c:pt idx="107">
                  <c:v>28.129850584206277</c:v>
                </c:pt>
                <c:pt idx="108">
                  <c:v>16.031524459577522</c:v>
                </c:pt>
                <c:pt idx="109">
                  <c:v>19.834301079575656</c:v>
                </c:pt>
                <c:pt idx="110">
                  <c:v>29.031869949575658</c:v>
                </c:pt>
                <c:pt idx="111">
                  <c:v>25.204199631577517</c:v>
                </c:pt>
                <c:pt idx="112">
                  <c:v>27.474410815575656</c:v>
                </c:pt>
                <c:pt idx="113">
                  <c:v>27.98157283157752</c:v>
                </c:pt>
                <c:pt idx="114">
                  <c:v>26.741202983576585</c:v>
                </c:pt>
                <c:pt idx="115">
                  <c:v>45.54969271737734</c:v>
                </c:pt>
                <c:pt idx="116">
                  <c:v>47.647484435378267</c:v>
                </c:pt>
                <c:pt idx="117">
                  <c:v>47.625536095378266</c:v>
                </c:pt>
                <c:pt idx="118">
                  <c:v>51.534761423378264</c:v>
                </c:pt>
                <c:pt idx="119">
                  <c:v>44.432550211378263</c:v>
                </c:pt>
                <c:pt idx="120">
                  <c:v>53.96349179537733</c:v>
                </c:pt>
                <c:pt idx="121">
                  <c:v>68.858192995378261</c:v>
                </c:pt>
                <c:pt idx="122">
                  <c:v>67.914082788547205</c:v>
                </c:pt>
                <c:pt idx="123">
                  <c:v>67.634317772550943</c:v>
                </c:pt>
                <c:pt idx="124">
                  <c:v>79.771890052547207</c:v>
                </c:pt>
                <c:pt idx="125">
                  <c:v>73.835649612549076</c:v>
                </c:pt>
                <c:pt idx="126">
                  <c:v>67.854101322548146</c:v>
                </c:pt>
                <c:pt idx="127">
                  <c:v>75.36825752454908</c:v>
                </c:pt>
                <c:pt idx="128">
                  <c:v>75.19998157054907</c:v>
                </c:pt>
                <c:pt idx="129">
                  <c:v>134.12053199479683</c:v>
                </c:pt>
                <c:pt idx="130">
                  <c:v>149.83404116679773</c:v>
                </c:pt>
                <c:pt idx="131">
                  <c:v>150.75707037479683</c:v>
                </c:pt>
                <c:pt idx="132">
                  <c:v>155.9076950487987</c:v>
                </c:pt>
                <c:pt idx="133">
                  <c:v>165.94317509679775</c:v>
                </c:pt>
                <c:pt idx="134">
                  <c:v>168.94623704479682</c:v>
                </c:pt>
                <c:pt idx="135">
                  <c:v>163.42586551079776</c:v>
                </c:pt>
                <c:pt idx="136">
                  <c:v>99.20214076305858</c:v>
                </c:pt>
                <c:pt idx="137">
                  <c:v>94.316234811056717</c:v>
                </c:pt>
                <c:pt idx="138">
                  <c:v>100.71085091105765</c:v>
                </c:pt>
                <c:pt idx="139">
                  <c:v>107.73071106705764</c:v>
                </c:pt>
                <c:pt idx="140">
                  <c:v>94.236187843058573</c:v>
                </c:pt>
                <c:pt idx="141">
                  <c:v>108.97748723105857</c:v>
                </c:pt>
                <c:pt idx="142">
                  <c:v>115.96634227105858</c:v>
                </c:pt>
                <c:pt idx="143">
                  <c:v>109.5801564097107</c:v>
                </c:pt>
                <c:pt idx="144">
                  <c:v>100.54819594570883</c:v>
                </c:pt>
                <c:pt idx="145">
                  <c:v>73.15339101971162</c:v>
                </c:pt>
                <c:pt idx="146">
                  <c:v>62.947384397708817</c:v>
                </c:pt>
                <c:pt idx="147">
                  <c:v>66.909976297710685</c:v>
                </c:pt>
                <c:pt idx="148">
                  <c:v>70.186913739709752</c:v>
                </c:pt>
                <c:pt idx="149">
                  <c:v>74.018275097710671</c:v>
                </c:pt>
                <c:pt idx="150">
                  <c:v>126.29973371740441</c:v>
                </c:pt>
                <c:pt idx="151">
                  <c:v>127.2610685074044</c:v>
                </c:pt>
                <c:pt idx="152">
                  <c:v>118.3931635174044</c:v>
                </c:pt>
                <c:pt idx="153">
                  <c:v>100.52167251940534</c:v>
                </c:pt>
                <c:pt idx="154">
                  <c:v>103.22243681740534</c:v>
                </c:pt>
                <c:pt idx="155">
                  <c:v>103.6726965474044</c:v>
                </c:pt>
                <c:pt idx="156">
                  <c:v>102.08620951140441</c:v>
                </c:pt>
                <c:pt idx="157">
                  <c:v>90.909745495153444</c:v>
                </c:pt>
                <c:pt idx="158">
                  <c:v>94.512171353151587</c:v>
                </c:pt>
                <c:pt idx="159">
                  <c:v>95.537126759152514</c:v>
                </c:pt>
                <c:pt idx="160">
                  <c:v>90.187151789151585</c:v>
                </c:pt>
                <c:pt idx="161">
                  <c:v>81.717252073152508</c:v>
                </c:pt>
                <c:pt idx="162">
                  <c:v>105.22854815515159</c:v>
                </c:pt>
                <c:pt idx="163">
                  <c:v>106.2701222871525</c:v>
                </c:pt>
                <c:pt idx="164">
                  <c:v>80.343305473632356</c:v>
                </c:pt>
                <c:pt idx="165">
                  <c:v>109.0010561236342</c:v>
                </c:pt>
                <c:pt idx="166">
                  <c:v>110.41291231363421</c:v>
                </c:pt>
                <c:pt idx="167">
                  <c:v>108.17190300363329</c:v>
                </c:pt>
                <c:pt idx="168">
                  <c:v>94.245308171634207</c:v>
                </c:pt>
                <c:pt idx="169">
                  <c:v>103.07861204363422</c:v>
                </c:pt>
                <c:pt idx="170">
                  <c:v>104.61199060363329</c:v>
                </c:pt>
                <c:pt idx="171">
                  <c:v>69.075055574516938</c:v>
                </c:pt>
                <c:pt idx="172">
                  <c:v>59.044554274517871</c:v>
                </c:pt>
                <c:pt idx="173">
                  <c:v>44.737212246516002</c:v>
                </c:pt>
                <c:pt idx="174">
                  <c:v>42.619895036516937</c:v>
                </c:pt>
                <c:pt idx="175">
                  <c:v>55.525915974516934</c:v>
                </c:pt>
                <c:pt idx="176">
                  <c:v>83.009840634515072</c:v>
                </c:pt>
                <c:pt idx="177">
                  <c:v>65.294988462519726</c:v>
                </c:pt>
                <c:pt idx="178">
                  <c:v>60.493583710062175</c:v>
                </c:pt>
                <c:pt idx="179">
                  <c:v>44.85185300206124</c:v>
                </c:pt>
                <c:pt idx="180">
                  <c:v>32.736788530062164</c:v>
                </c:pt>
                <c:pt idx="181">
                  <c:v>31.989722514064962</c:v>
                </c:pt>
                <c:pt idx="182">
                  <c:v>30.868549818062164</c:v>
                </c:pt>
                <c:pt idx="183">
                  <c:v>28.120270556061236</c:v>
                </c:pt>
                <c:pt idx="184">
                  <c:v>21.487646220064963</c:v>
                </c:pt>
                <c:pt idx="185">
                  <c:v>41.651559683846571</c:v>
                </c:pt>
                <c:pt idx="186">
                  <c:v>40.250095097848437</c:v>
                </c:pt>
                <c:pt idx="187">
                  <c:v>39.671995491848435</c:v>
                </c:pt>
                <c:pt idx="188">
                  <c:v>23.922625091847504</c:v>
                </c:pt>
                <c:pt idx="189">
                  <c:v>28.187521431847504</c:v>
                </c:pt>
                <c:pt idx="190">
                  <c:v>29.725018323848438</c:v>
                </c:pt>
                <c:pt idx="191">
                  <c:v>30.513595177848437</c:v>
                </c:pt>
                <c:pt idx="192">
                  <c:v>35.111333372648339</c:v>
                </c:pt>
                <c:pt idx="193">
                  <c:v>42.777986102650196</c:v>
                </c:pt>
                <c:pt idx="194">
                  <c:v>47.478293512649266</c:v>
                </c:pt>
                <c:pt idx="195">
                  <c:v>37.158866846651129</c:v>
                </c:pt>
                <c:pt idx="196">
                  <c:v>19.881522136649266</c:v>
                </c:pt>
                <c:pt idx="197">
                  <c:v>27.611176538649271</c:v>
                </c:pt>
                <c:pt idx="198">
                  <c:v>34.258890400651133</c:v>
                </c:pt>
                <c:pt idx="199">
                  <c:v>28.749563519336924</c:v>
                </c:pt>
                <c:pt idx="200">
                  <c:v>43.197240531335062</c:v>
                </c:pt>
                <c:pt idx="201">
                  <c:v>47.718475881335998</c:v>
                </c:pt>
                <c:pt idx="202">
                  <c:v>33.988274225336923</c:v>
                </c:pt>
                <c:pt idx="203">
                  <c:v>39.823815895335997</c:v>
                </c:pt>
                <c:pt idx="204">
                  <c:v>41.68908106933786</c:v>
                </c:pt>
                <c:pt idx="205">
                  <c:v>42.155632395335061</c:v>
                </c:pt>
                <c:pt idx="206">
                  <c:v>31.339652456992443</c:v>
                </c:pt>
                <c:pt idx="207">
                  <c:v>36.859241576992439</c:v>
                </c:pt>
                <c:pt idx="208">
                  <c:v>31.293420378992444</c:v>
                </c:pt>
                <c:pt idx="209">
                  <c:v>32.225518250991513</c:v>
                </c:pt>
                <c:pt idx="210">
                  <c:v>31.636667194992441</c:v>
                </c:pt>
                <c:pt idx="211">
                  <c:v>24.663975052992441</c:v>
                </c:pt>
                <c:pt idx="212">
                  <c:v>31.211716412993372</c:v>
                </c:pt>
                <c:pt idx="213">
                  <c:v>40.57303017967331</c:v>
                </c:pt>
                <c:pt idx="214">
                  <c:v>49.097572419673313</c:v>
                </c:pt>
                <c:pt idx="215">
                  <c:v>39.132082935674248</c:v>
                </c:pt>
                <c:pt idx="216">
                  <c:v>48.696892543674245</c:v>
                </c:pt>
                <c:pt idx="217">
                  <c:v>45.562907035673312</c:v>
                </c:pt>
                <c:pt idx="218">
                  <c:v>60.436224323673322</c:v>
                </c:pt>
                <c:pt idx="219">
                  <c:v>36.773538775673316</c:v>
                </c:pt>
                <c:pt idx="220">
                  <c:v>62.022237105205562</c:v>
                </c:pt>
                <c:pt idx="221">
                  <c:v>54.58580692720556</c:v>
                </c:pt>
                <c:pt idx="222">
                  <c:v>60.39870195520556</c:v>
                </c:pt>
                <c:pt idx="223">
                  <c:v>58.957142285206494</c:v>
                </c:pt>
                <c:pt idx="224">
                  <c:v>60.333727731206494</c:v>
                </c:pt>
                <c:pt idx="225">
                  <c:v>63.452272503205563</c:v>
                </c:pt>
                <c:pt idx="226">
                  <c:v>88.496498825206487</c:v>
                </c:pt>
                <c:pt idx="227">
                  <c:v>105.71589378317859</c:v>
                </c:pt>
                <c:pt idx="228">
                  <c:v>76.264557677176725</c:v>
                </c:pt>
                <c:pt idx="229">
                  <c:v>83.562964599177647</c:v>
                </c:pt>
                <c:pt idx="230">
                  <c:v>72.890805351177647</c:v>
                </c:pt>
                <c:pt idx="231">
                  <c:v>63.217655083177654</c:v>
                </c:pt>
                <c:pt idx="232">
                  <c:v>64.287039147177651</c:v>
                </c:pt>
                <c:pt idx="233">
                  <c:v>71.233800761177662</c:v>
                </c:pt>
                <c:pt idx="234">
                  <c:v>96.300871922288962</c:v>
                </c:pt>
                <c:pt idx="235">
                  <c:v>108.53630518828989</c:v>
                </c:pt>
                <c:pt idx="236">
                  <c:v>101.10625637829081</c:v>
                </c:pt>
                <c:pt idx="237">
                  <c:v>96.942868272288962</c:v>
                </c:pt>
                <c:pt idx="238">
                  <c:v>76.312869546289875</c:v>
                </c:pt>
                <c:pt idx="239">
                  <c:v>87.289832582288952</c:v>
                </c:pt>
                <c:pt idx="240">
                  <c:v>99.370696372289885</c:v>
                </c:pt>
                <c:pt idx="241">
                  <c:v>76.106027651458618</c:v>
                </c:pt>
                <c:pt idx="242">
                  <c:v>77.720048207456756</c:v>
                </c:pt>
                <c:pt idx="243">
                  <c:v>78.839873601457683</c:v>
                </c:pt>
                <c:pt idx="244">
                  <c:v>63.046450265456755</c:v>
                </c:pt>
                <c:pt idx="245">
                  <c:v>52.072992857457685</c:v>
                </c:pt>
                <c:pt idx="246">
                  <c:v>70.839746007457691</c:v>
                </c:pt>
                <c:pt idx="247">
                  <c:v>95.355469031456749</c:v>
                </c:pt>
                <c:pt idx="248">
                  <c:v>75.585592753457234</c:v>
                </c:pt>
                <c:pt idx="249">
                  <c:v>55.244623899457231</c:v>
                </c:pt>
                <c:pt idx="250">
                  <c:v>51.797464833460026</c:v>
                </c:pt>
                <c:pt idx="251">
                  <c:v>69.802486067457238</c:v>
                </c:pt>
                <c:pt idx="252">
                  <c:v>39.923223189456301</c:v>
                </c:pt>
                <c:pt idx="253">
                  <c:v>45.800387089458162</c:v>
                </c:pt>
                <c:pt idx="254">
                  <c:v>72.032842325457224</c:v>
                </c:pt>
                <c:pt idx="255">
                  <c:v>95.962773481449176</c:v>
                </c:pt>
                <c:pt idx="256">
                  <c:v>80.326796453449177</c:v>
                </c:pt>
                <c:pt idx="257">
                  <c:v>73.794778233448241</c:v>
                </c:pt>
                <c:pt idx="258">
                  <c:v>64.55082363744917</c:v>
                </c:pt>
                <c:pt idx="259">
                  <c:v>71.875160119449163</c:v>
                </c:pt>
                <c:pt idx="260">
                  <c:v>78.589104269448228</c:v>
                </c:pt>
                <c:pt idx="261">
                  <c:v>82.199800059450112</c:v>
                </c:pt>
                <c:pt idx="262">
                  <c:v>90.743445421669946</c:v>
                </c:pt>
                <c:pt idx="263">
                  <c:v>106.76173008966995</c:v>
                </c:pt>
                <c:pt idx="264">
                  <c:v>109.09790919367089</c:v>
                </c:pt>
                <c:pt idx="265">
                  <c:v>78.608218011670886</c:v>
                </c:pt>
                <c:pt idx="266">
                  <c:v>90.865217781669955</c:v>
                </c:pt>
                <c:pt idx="267">
                  <c:v>100.78672183766902</c:v>
                </c:pt>
                <c:pt idx="268">
                  <c:v>103.82701329367089</c:v>
                </c:pt>
                <c:pt idx="269">
                  <c:v>98.870202420552701</c:v>
                </c:pt>
                <c:pt idx="270">
                  <c:v>113.83576418455084</c:v>
                </c:pt>
                <c:pt idx="271">
                  <c:v>117.61099088055269</c:v>
                </c:pt>
                <c:pt idx="272">
                  <c:v>104.52050493055363</c:v>
                </c:pt>
                <c:pt idx="273">
                  <c:v>83.0147551265499</c:v>
                </c:pt>
                <c:pt idx="274">
                  <c:v>91.06957705255364</c:v>
                </c:pt>
                <c:pt idx="275">
                  <c:v>110.91981394855269</c:v>
                </c:pt>
                <c:pt idx="276">
                  <c:v>107.15033297630744</c:v>
                </c:pt>
                <c:pt idx="277">
                  <c:v>86.683863152306515</c:v>
                </c:pt>
                <c:pt idx="278">
                  <c:v>68.982677436307441</c:v>
                </c:pt>
                <c:pt idx="279">
                  <c:v>72.500513806305577</c:v>
                </c:pt>
                <c:pt idx="280">
                  <c:v>64.720858066308367</c:v>
                </c:pt>
                <c:pt idx="281">
                  <c:v>79.137119340306512</c:v>
                </c:pt>
                <c:pt idx="282">
                  <c:v>83.245356604307432</c:v>
                </c:pt>
                <c:pt idx="283">
                  <c:v>64.362133028005019</c:v>
                </c:pt>
                <c:pt idx="284">
                  <c:v>54.736439084005951</c:v>
                </c:pt>
                <c:pt idx="285">
                  <c:v>61.483238572005021</c:v>
                </c:pt>
                <c:pt idx="286">
                  <c:v>40.014589944004086</c:v>
                </c:pt>
                <c:pt idx="287">
                  <c:v>39.084777080005949</c:v>
                </c:pt>
                <c:pt idx="288">
                  <c:v>49.090204322006883</c:v>
                </c:pt>
                <c:pt idx="289">
                  <c:v>51.655152812005021</c:v>
                </c:pt>
                <c:pt idx="290">
                  <c:v>61.070235312259811</c:v>
                </c:pt>
                <c:pt idx="291">
                  <c:v>65.072865836259808</c:v>
                </c:pt>
                <c:pt idx="292">
                  <c:v>61.999757656260741</c:v>
                </c:pt>
                <c:pt idx="293">
                  <c:v>57.684819064259813</c:v>
                </c:pt>
                <c:pt idx="294">
                  <c:v>52.599070350260746</c:v>
                </c:pt>
                <c:pt idx="295">
                  <c:v>62.675239904259811</c:v>
                </c:pt>
                <c:pt idx="296">
                  <c:v>55.72659463226168</c:v>
                </c:pt>
                <c:pt idx="297">
                  <c:v>37.13616316888654</c:v>
                </c:pt>
                <c:pt idx="298">
                  <c:v>32.820767544888398</c:v>
                </c:pt>
                <c:pt idx="299">
                  <c:v>34.811713270888404</c:v>
                </c:pt>
                <c:pt idx="300">
                  <c:v>41.275210382888396</c:v>
                </c:pt>
                <c:pt idx="301">
                  <c:v>28.243800492888397</c:v>
                </c:pt>
                <c:pt idx="302">
                  <c:v>38.748102940888401</c:v>
                </c:pt>
                <c:pt idx="303">
                  <c:v>48.776286006887467</c:v>
                </c:pt>
                <c:pt idx="304">
                  <c:v>41.123223929528258</c:v>
                </c:pt>
                <c:pt idx="305">
                  <c:v>52.456698009527322</c:v>
                </c:pt>
                <c:pt idx="306">
                  <c:v>46.022433545527328</c:v>
                </c:pt>
                <c:pt idx="307">
                  <c:v>32.122847235526393</c:v>
                </c:pt>
                <c:pt idx="308">
                  <c:v>24.04601276152826</c:v>
                </c:pt>
                <c:pt idx="309">
                  <c:v>30.42039194552919</c:v>
                </c:pt>
                <c:pt idx="310">
                  <c:v>29.281747123526394</c:v>
                </c:pt>
                <c:pt idx="311">
                  <c:v>22.808710077752295</c:v>
                </c:pt>
                <c:pt idx="312">
                  <c:v>25.381636507752294</c:v>
                </c:pt>
                <c:pt idx="313">
                  <c:v>30.097485453753222</c:v>
                </c:pt>
                <c:pt idx="314">
                  <c:v>26.399948901751362</c:v>
                </c:pt>
                <c:pt idx="315">
                  <c:v>19.313892079751355</c:v>
                </c:pt>
                <c:pt idx="316">
                  <c:v>46.131497131753228</c:v>
                </c:pt>
                <c:pt idx="317">
                  <c:v>42.376979761752295</c:v>
                </c:pt>
                <c:pt idx="318">
                  <c:v>29.866455020219043</c:v>
                </c:pt>
                <c:pt idx="319">
                  <c:v>5.6858126262199731</c:v>
                </c:pt>
                <c:pt idx="320">
                  <c:v>1.2177814382199685</c:v>
                </c:pt>
                <c:pt idx="321">
                  <c:v>10.570221084219972</c:v>
                </c:pt>
                <c:pt idx="322">
                  <c:v>1.4717802962209026</c:v>
                </c:pt>
                <c:pt idx="323">
                  <c:v>4.6292638182190418</c:v>
                </c:pt>
                <c:pt idx="324">
                  <c:v>7.8382079562199722</c:v>
                </c:pt>
                <c:pt idx="325">
                  <c:v>19.542001010242529</c:v>
                </c:pt>
                <c:pt idx="326">
                  <c:v>11.83257413824346</c:v>
                </c:pt>
                <c:pt idx="327">
                  <c:v>13.604441506245326</c:v>
                </c:pt>
                <c:pt idx="328">
                  <c:v>14.067334344244395</c:v>
                </c:pt>
                <c:pt idx="329">
                  <c:v>14.775482156243463</c:v>
                </c:pt>
                <c:pt idx="330">
                  <c:v>16.261251046242531</c:v>
                </c:pt>
                <c:pt idx="331">
                  <c:v>21.935580164243461</c:v>
                </c:pt>
                <c:pt idx="332">
                  <c:v>9.1596987699111931</c:v>
                </c:pt>
                <c:pt idx="333">
                  <c:v>13.891888505911192</c:v>
                </c:pt>
                <c:pt idx="334">
                  <c:v>18.251279493911191</c:v>
                </c:pt>
                <c:pt idx="335">
                  <c:v>13.30726302791026</c:v>
                </c:pt>
                <c:pt idx="336">
                  <c:v>10.85917095791026</c:v>
                </c:pt>
                <c:pt idx="337">
                  <c:v>12.598542783910263</c:v>
                </c:pt>
                <c:pt idx="338">
                  <c:v>9.8952008619102596</c:v>
                </c:pt>
                <c:pt idx="339">
                  <c:v>11.241820423679</c:v>
                </c:pt>
                <c:pt idx="340">
                  <c:v>8.9794350036817967</c:v>
                </c:pt>
                <c:pt idx="341">
                  <c:v>9.724760133679931</c:v>
                </c:pt>
                <c:pt idx="342">
                  <c:v>10.570958937678999</c:v>
                </c:pt>
                <c:pt idx="343">
                  <c:v>6.7936013716790002</c:v>
                </c:pt>
                <c:pt idx="344">
                  <c:v>9.1090904676808648</c:v>
                </c:pt>
                <c:pt idx="345">
                  <c:v>8.5171420636789996</c:v>
                </c:pt>
                <c:pt idx="346">
                  <c:v>4.7365951573210552</c:v>
                </c:pt>
                <c:pt idx="347">
                  <c:v>6.4466675373191977</c:v>
                </c:pt>
                <c:pt idx="348">
                  <c:v>1.4484459653201265</c:v>
                </c:pt>
                <c:pt idx="349">
                  <c:v>2.2119180733191932</c:v>
                </c:pt>
                <c:pt idx="350">
                  <c:v>2.3806667053201274</c:v>
                </c:pt>
                <c:pt idx="351">
                  <c:v>2.7063242153210596</c:v>
                </c:pt>
                <c:pt idx="352">
                  <c:v>2.1026848313191948</c:v>
                </c:pt>
                <c:pt idx="353">
                  <c:v>15.036435515821358</c:v>
                </c:pt>
                <c:pt idx="354">
                  <c:v>2.2514252478222878</c:v>
                </c:pt>
                <c:pt idx="355">
                  <c:v>9.5429019778213551</c:v>
                </c:pt>
                <c:pt idx="356">
                  <c:v>1.8340053678213553</c:v>
                </c:pt>
                <c:pt idx="357">
                  <c:v>6.3163635378232215</c:v>
                </c:pt>
                <c:pt idx="358">
                  <c:v>2.608429777821355</c:v>
                </c:pt>
                <c:pt idx="359">
                  <c:v>3.9616896878222905</c:v>
                </c:pt>
                <c:pt idx="360">
                  <c:v>1.8403673500869917</c:v>
                </c:pt>
                <c:pt idx="361">
                  <c:v>2.9601499940860667</c:v>
                </c:pt>
                <c:pt idx="362">
                  <c:v>5.9799810000860667</c:v>
                </c:pt>
                <c:pt idx="363">
                  <c:v>2.3192366360860652</c:v>
                </c:pt>
                <c:pt idx="364">
                  <c:v>1.9814935200851322</c:v>
                </c:pt>
                <c:pt idx="365">
                  <c:v>3.3480018080869924</c:v>
                </c:pt>
                <c:pt idx="366">
                  <c:v>4.4647196980869923</c:v>
                </c:pt>
                <c:pt idx="367">
                  <c:v>1.9475356552845768</c:v>
                </c:pt>
                <c:pt idx="368">
                  <c:v>1.3619935172845763</c:v>
                </c:pt>
                <c:pt idx="369">
                  <c:v>1.266150549284579</c:v>
                </c:pt>
                <c:pt idx="370">
                  <c:v>1.8133744832845768</c:v>
                </c:pt>
                <c:pt idx="371">
                  <c:v>1.6537370392845769</c:v>
                </c:pt>
                <c:pt idx="372">
                  <c:v>1.3253862392864393</c:v>
                </c:pt>
                <c:pt idx="373">
                  <c:v>1.6752525472845774</c:v>
                </c:pt>
                <c:pt idx="374">
                  <c:v>1.8884723089984545</c:v>
                </c:pt>
                <c:pt idx="375">
                  <c:v>1.7459365069993873</c:v>
                </c:pt>
                <c:pt idx="376">
                  <c:v>1.1457078429984613</c:v>
                </c:pt>
                <c:pt idx="377">
                  <c:v>1.9975903149993901</c:v>
                </c:pt>
                <c:pt idx="378">
                  <c:v>1.2872926249993908</c:v>
                </c:pt>
                <c:pt idx="379">
                  <c:v>1.4236519209993894</c:v>
                </c:pt>
                <c:pt idx="380">
                  <c:v>1.8889678109975248</c:v>
                </c:pt>
                <c:pt idx="381">
                  <c:v>1.9845312808154885</c:v>
                </c:pt>
                <c:pt idx="382">
                  <c:v>4.2379166648145548</c:v>
                </c:pt>
                <c:pt idx="383">
                  <c:v>12.465486120815491</c:v>
                </c:pt>
                <c:pt idx="384">
                  <c:v>8.5744975528154868</c:v>
                </c:pt>
                <c:pt idx="385">
                  <c:v>1.5943431428145558</c:v>
                </c:pt>
                <c:pt idx="386">
                  <c:v>2.4836923468164205</c:v>
                </c:pt>
                <c:pt idx="387">
                  <c:v>14.290778460814559</c:v>
                </c:pt>
                <c:pt idx="388">
                  <c:v>8.3265916085703431</c:v>
                </c:pt>
                <c:pt idx="389">
                  <c:v>1.4231999785712723</c:v>
                </c:pt>
                <c:pt idx="390">
                  <c:v>0.71767828857127092</c:v>
                </c:pt>
                <c:pt idx="391">
                  <c:v>6.7068071985703392</c:v>
                </c:pt>
                <c:pt idx="392">
                  <c:v>1.1306106725712708</c:v>
                </c:pt>
                <c:pt idx="393">
                  <c:v>7.4316425565703392</c:v>
                </c:pt>
                <c:pt idx="394">
                  <c:v>19.642912736570338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17.065966880459293</c:v>
                </c:pt>
                <c:pt idx="1">
                  <c:v>17.065966880459293</c:v>
                </c:pt>
                <c:pt idx="2">
                  <c:v>17.065966880459293</c:v>
                </c:pt>
                <c:pt idx="3">
                  <c:v>17.065966880459293</c:v>
                </c:pt>
                <c:pt idx="4">
                  <c:v>17.065966880459293</c:v>
                </c:pt>
                <c:pt idx="5">
                  <c:v>17.065966880459293</c:v>
                </c:pt>
                <c:pt idx="6">
                  <c:v>17.065966880459293</c:v>
                </c:pt>
                <c:pt idx="7">
                  <c:v>17.065966880459293</c:v>
                </c:pt>
                <c:pt idx="8">
                  <c:v>17.065966880459293</c:v>
                </c:pt>
                <c:pt idx="9">
                  <c:v>17.065966880459293</c:v>
                </c:pt>
                <c:pt idx="10">
                  <c:v>17.065966880459293</c:v>
                </c:pt>
                <c:pt idx="11">
                  <c:v>17.065966880459293</c:v>
                </c:pt>
                <c:pt idx="12">
                  <c:v>17.065966880459293</c:v>
                </c:pt>
                <c:pt idx="13">
                  <c:v>17.065966880459293</c:v>
                </c:pt>
                <c:pt idx="14">
                  <c:v>17.065966880459293</c:v>
                </c:pt>
                <c:pt idx="15">
                  <c:v>17.065966880459293</c:v>
                </c:pt>
                <c:pt idx="16">
                  <c:v>17.065966880459293</c:v>
                </c:pt>
                <c:pt idx="17">
                  <c:v>17.065966880459293</c:v>
                </c:pt>
                <c:pt idx="18">
                  <c:v>17.065966880459293</c:v>
                </c:pt>
                <c:pt idx="19">
                  <c:v>17.065966880459293</c:v>
                </c:pt>
                <c:pt idx="20">
                  <c:v>17.065966880459293</c:v>
                </c:pt>
                <c:pt idx="21">
                  <c:v>17.065966880459293</c:v>
                </c:pt>
                <c:pt idx="22">
                  <c:v>17.065966880459293</c:v>
                </c:pt>
                <c:pt idx="23">
                  <c:v>17.065966880459293</c:v>
                </c:pt>
                <c:pt idx="24">
                  <c:v>17.065966880459293</c:v>
                </c:pt>
                <c:pt idx="25">
                  <c:v>17.065966880459293</c:v>
                </c:pt>
                <c:pt idx="26">
                  <c:v>17.065966880459293</c:v>
                </c:pt>
                <c:pt idx="27">
                  <c:v>17.065966880459293</c:v>
                </c:pt>
                <c:pt idx="28">
                  <c:v>17.065966880459293</c:v>
                </c:pt>
                <c:pt idx="29">
                  <c:v>17.065966880459293</c:v>
                </c:pt>
                <c:pt idx="30">
                  <c:v>17.065966880459293</c:v>
                </c:pt>
                <c:pt idx="31">
                  <c:v>21.014323006984561</c:v>
                </c:pt>
                <c:pt idx="32">
                  <c:v>21.014323006984561</c:v>
                </c:pt>
                <c:pt idx="33">
                  <c:v>21.014323006984561</c:v>
                </c:pt>
                <c:pt idx="34">
                  <c:v>21.014323006984561</c:v>
                </c:pt>
                <c:pt idx="35">
                  <c:v>21.014323006984561</c:v>
                </c:pt>
                <c:pt idx="36">
                  <c:v>21.014323006984561</c:v>
                </c:pt>
                <c:pt idx="37">
                  <c:v>21.014323006984561</c:v>
                </c:pt>
                <c:pt idx="38">
                  <c:v>21.014323006984561</c:v>
                </c:pt>
                <c:pt idx="39">
                  <c:v>21.014323006984561</c:v>
                </c:pt>
                <c:pt idx="40">
                  <c:v>21.014323006984561</c:v>
                </c:pt>
                <c:pt idx="41">
                  <c:v>21.014323006984561</c:v>
                </c:pt>
                <c:pt idx="42">
                  <c:v>21.014323006984561</c:v>
                </c:pt>
                <c:pt idx="43">
                  <c:v>21.014323006984561</c:v>
                </c:pt>
                <c:pt idx="44">
                  <c:v>21.014323006984561</c:v>
                </c:pt>
                <c:pt idx="45">
                  <c:v>21.014323006984561</c:v>
                </c:pt>
                <c:pt idx="46">
                  <c:v>21.014323006984561</c:v>
                </c:pt>
                <c:pt idx="47">
                  <c:v>21.014323006984561</c:v>
                </c:pt>
                <c:pt idx="48">
                  <c:v>21.014323006984561</c:v>
                </c:pt>
                <c:pt idx="49">
                  <c:v>21.014323006984561</c:v>
                </c:pt>
                <c:pt idx="50">
                  <c:v>21.014323006984561</c:v>
                </c:pt>
                <c:pt idx="51">
                  <c:v>21.014323006984561</c:v>
                </c:pt>
                <c:pt idx="52">
                  <c:v>21.014323006984561</c:v>
                </c:pt>
                <c:pt idx="53">
                  <c:v>21.014323006984561</c:v>
                </c:pt>
                <c:pt idx="54">
                  <c:v>21.014323006984561</c:v>
                </c:pt>
                <c:pt idx="55">
                  <c:v>21.014323006984561</c:v>
                </c:pt>
                <c:pt idx="56">
                  <c:v>21.014323006984561</c:v>
                </c:pt>
                <c:pt idx="57">
                  <c:v>21.014323006984561</c:v>
                </c:pt>
                <c:pt idx="58">
                  <c:v>21.014323006984561</c:v>
                </c:pt>
                <c:pt idx="59">
                  <c:v>21.014323006984561</c:v>
                </c:pt>
                <c:pt idx="60">
                  <c:v>21.014323006984561</c:v>
                </c:pt>
                <c:pt idx="61">
                  <c:v>42.895784539321873</c:v>
                </c:pt>
                <c:pt idx="62">
                  <c:v>42.895784539321873</c:v>
                </c:pt>
                <c:pt idx="63">
                  <c:v>42.895784539321873</c:v>
                </c:pt>
                <c:pt idx="64">
                  <c:v>42.895784539321873</c:v>
                </c:pt>
                <c:pt idx="65">
                  <c:v>42.895784539321873</c:v>
                </c:pt>
                <c:pt idx="66">
                  <c:v>42.895784539321873</c:v>
                </c:pt>
                <c:pt idx="67">
                  <c:v>42.895784539321873</c:v>
                </c:pt>
                <c:pt idx="68">
                  <c:v>42.895784539321873</c:v>
                </c:pt>
                <c:pt idx="69">
                  <c:v>42.895784539321873</c:v>
                </c:pt>
                <c:pt idx="70">
                  <c:v>42.895784539321873</c:v>
                </c:pt>
                <c:pt idx="71">
                  <c:v>42.895784539321873</c:v>
                </c:pt>
                <c:pt idx="72">
                  <c:v>42.895784539321873</c:v>
                </c:pt>
                <c:pt idx="73">
                  <c:v>42.895784539321873</c:v>
                </c:pt>
                <c:pt idx="74">
                  <c:v>42.895784539321873</c:v>
                </c:pt>
                <c:pt idx="75">
                  <c:v>42.895784539321873</c:v>
                </c:pt>
                <c:pt idx="76">
                  <c:v>42.895784539321873</c:v>
                </c:pt>
                <c:pt idx="77">
                  <c:v>42.895784539321873</c:v>
                </c:pt>
                <c:pt idx="78">
                  <c:v>42.895784539321873</c:v>
                </c:pt>
                <c:pt idx="79">
                  <c:v>42.895784539321873</c:v>
                </c:pt>
                <c:pt idx="80">
                  <c:v>42.895784539321873</c:v>
                </c:pt>
                <c:pt idx="81">
                  <c:v>42.895784539321873</c:v>
                </c:pt>
                <c:pt idx="82">
                  <c:v>42.895784539321873</c:v>
                </c:pt>
                <c:pt idx="83">
                  <c:v>42.895784539321873</c:v>
                </c:pt>
                <c:pt idx="84">
                  <c:v>42.895784539321873</c:v>
                </c:pt>
                <c:pt idx="85">
                  <c:v>42.895784539321873</c:v>
                </c:pt>
                <c:pt idx="86">
                  <c:v>42.895784539321873</c:v>
                </c:pt>
                <c:pt idx="87">
                  <c:v>42.895784539321873</c:v>
                </c:pt>
                <c:pt idx="88">
                  <c:v>42.895784539321873</c:v>
                </c:pt>
                <c:pt idx="89">
                  <c:v>42.895784539321873</c:v>
                </c:pt>
                <c:pt idx="90">
                  <c:v>42.895784539321873</c:v>
                </c:pt>
                <c:pt idx="91">
                  <c:v>42.895784539321873</c:v>
                </c:pt>
                <c:pt idx="92">
                  <c:v>83.114057360768328</c:v>
                </c:pt>
                <c:pt idx="93">
                  <c:v>83.114057360768328</c:v>
                </c:pt>
                <c:pt idx="94">
                  <c:v>83.114057360768328</c:v>
                </c:pt>
                <c:pt idx="95">
                  <c:v>83.114057360768328</c:v>
                </c:pt>
                <c:pt idx="96">
                  <c:v>83.114057360768328</c:v>
                </c:pt>
                <c:pt idx="97">
                  <c:v>83.114057360768328</c:v>
                </c:pt>
                <c:pt idx="98">
                  <c:v>83.114057360768328</c:v>
                </c:pt>
                <c:pt idx="99">
                  <c:v>83.114057360768328</c:v>
                </c:pt>
                <c:pt idx="100">
                  <c:v>83.114057360768328</c:v>
                </c:pt>
                <c:pt idx="101">
                  <c:v>83.114057360768328</c:v>
                </c:pt>
                <c:pt idx="102">
                  <c:v>83.114057360768328</c:v>
                </c:pt>
                <c:pt idx="103">
                  <c:v>83.114057360768328</c:v>
                </c:pt>
                <c:pt idx="104">
                  <c:v>83.114057360768328</c:v>
                </c:pt>
                <c:pt idx="105">
                  <c:v>83.114057360768328</c:v>
                </c:pt>
                <c:pt idx="106">
                  <c:v>83.114057360768328</c:v>
                </c:pt>
                <c:pt idx="107">
                  <c:v>83.114057360768328</c:v>
                </c:pt>
                <c:pt idx="108">
                  <c:v>83.114057360768328</c:v>
                </c:pt>
                <c:pt idx="109">
                  <c:v>83.114057360768328</c:v>
                </c:pt>
                <c:pt idx="110">
                  <c:v>83.114057360768328</c:v>
                </c:pt>
                <c:pt idx="111">
                  <c:v>83.114057360768328</c:v>
                </c:pt>
                <c:pt idx="112">
                  <c:v>83.114057360768328</c:v>
                </c:pt>
                <c:pt idx="113">
                  <c:v>83.114057360768328</c:v>
                </c:pt>
                <c:pt idx="114">
                  <c:v>83.114057360768328</c:v>
                </c:pt>
                <c:pt idx="115">
                  <c:v>83.114057360768328</c:v>
                </c:pt>
                <c:pt idx="116">
                  <c:v>83.114057360768328</c:v>
                </c:pt>
                <c:pt idx="117">
                  <c:v>83.114057360768328</c:v>
                </c:pt>
                <c:pt idx="118">
                  <c:v>83.114057360768328</c:v>
                </c:pt>
                <c:pt idx="119">
                  <c:v>83.114057360768328</c:v>
                </c:pt>
                <c:pt idx="120">
                  <c:v>83.114057360768328</c:v>
                </c:pt>
                <c:pt idx="121">
                  <c:v>83.114057360768328</c:v>
                </c:pt>
                <c:pt idx="122">
                  <c:v>104.11073943778104</c:v>
                </c:pt>
                <c:pt idx="123">
                  <c:v>104.11073943778104</c:v>
                </c:pt>
                <c:pt idx="124">
                  <c:v>104.11073943778104</c:v>
                </c:pt>
                <c:pt idx="125">
                  <c:v>104.11073943778104</c:v>
                </c:pt>
                <c:pt idx="126">
                  <c:v>104.11073943778104</c:v>
                </c:pt>
                <c:pt idx="127">
                  <c:v>104.11073943778104</c:v>
                </c:pt>
                <c:pt idx="128">
                  <c:v>104.11073943778104</c:v>
                </c:pt>
                <c:pt idx="129">
                  <c:v>104.11073943778104</c:v>
                </c:pt>
                <c:pt idx="130">
                  <c:v>104.11073943778104</c:v>
                </c:pt>
                <c:pt idx="131">
                  <c:v>104.11073943778104</c:v>
                </c:pt>
                <c:pt idx="132">
                  <c:v>104.11073943778104</c:v>
                </c:pt>
                <c:pt idx="133">
                  <c:v>104.11073943778104</c:v>
                </c:pt>
                <c:pt idx="134">
                  <c:v>104.11073943778104</c:v>
                </c:pt>
                <c:pt idx="135">
                  <c:v>104.11073943778104</c:v>
                </c:pt>
                <c:pt idx="136">
                  <c:v>104.11073943778104</c:v>
                </c:pt>
                <c:pt idx="137">
                  <c:v>104.11073943778104</c:v>
                </c:pt>
                <c:pt idx="138">
                  <c:v>104.11073943778104</c:v>
                </c:pt>
                <c:pt idx="139">
                  <c:v>104.11073943778104</c:v>
                </c:pt>
                <c:pt idx="140">
                  <c:v>104.11073943778104</c:v>
                </c:pt>
                <c:pt idx="141">
                  <c:v>104.11073943778104</c:v>
                </c:pt>
                <c:pt idx="142">
                  <c:v>104.11073943778104</c:v>
                </c:pt>
                <c:pt idx="143">
                  <c:v>104.11073943778104</c:v>
                </c:pt>
                <c:pt idx="144">
                  <c:v>104.11073943778104</c:v>
                </c:pt>
                <c:pt idx="145">
                  <c:v>104.11073943778104</c:v>
                </c:pt>
                <c:pt idx="146">
                  <c:v>104.11073943778104</c:v>
                </c:pt>
                <c:pt idx="147">
                  <c:v>104.11073943778104</c:v>
                </c:pt>
                <c:pt idx="148">
                  <c:v>104.11073943778104</c:v>
                </c:pt>
                <c:pt idx="149">
                  <c:v>104.11073943778104</c:v>
                </c:pt>
                <c:pt idx="150">
                  <c:v>104.11073943778104</c:v>
                </c:pt>
                <c:pt idx="151">
                  <c:v>104.11073943778104</c:v>
                </c:pt>
                <c:pt idx="152">
                  <c:v>104.11073943778104</c:v>
                </c:pt>
                <c:pt idx="153">
                  <c:v>117.91214619510544</c:v>
                </c:pt>
                <c:pt idx="154">
                  <c:v>117.91214619510544</c:v>
                </c:pt>
                <c:pt idx="155">
                  <c:v>117.91214619510544</c:v>
                </c:pt>
                <c:pt idx="156">
                  <c:v>117.91214619510544</c:v>
                </c:pt>
                <c:pt idx="157">
                  <c:v>117.91214619510544</c:v>
                </c:pt>
                <c:pt idx="158">
                  <c:v>117.91214619510544</c:v>
                </c:pt>
                <c:pt idx="159">
                  <c:v>117.91214619510544</c:v>
                </c:pt>
                <c:pt idx="160">
                  <c:v>117.91214619510544</c:v>
                </c:pt>
                <c:pt idx="161">
                  <c:v>117.91214619510544</c:v>
                </c:pt>
                <c:pt idx="162">
                  <c:v>117.91214619510544</c:v>
                </c:pt>
                <c:pt idx="163">
                  <c:v>117.91214619510544</c:v>
                </c:pt>
                <c:pt idx="164">
                  <c:v>117.91214619510544</c:v>
                </c:pt>
                <c:pt idx="165">
                  <c:v>117.91214619510544</c:v>
                </c:pt>
                <c:pt idx="166">
                  <c:v>117.91214619510544</c:v>
                </c:pt>
                <c:pt idx="167">
                  <c:v>117.91214619510544</c:v>
                </c:pt>
                <c:pt idx="168">
                  <c:v>117.91214619510544</c:v>
                </c:pt>
                <c:pt idx="169">
                  <c:v>117.91214619510544</c:v>
                </c:pt>
                <c:pt idx="170">
                  <c:v>117.91214619510544</c:v>
                </c:pt>
                <c:pt idx="171">
                  <c:v>117.91214619510544</c:v>
                </c:pt>
                <c:pt idx="172">
                  <c:v>117.91214619510544</c:v>
                </c:pt>
                <c:pt idx="173">
                  <c:v>117.91214619510544</c:v>
                </c:pt>
                <c:pt idx="174">
                  <c:v>117.91214619510544</c:v>
                </c:pt>
                <c:pt idx="175">
                  <c:v>117.91214619510544</c:v>
                </c:pt>
                <c:pt idx="176">
                  <c:v>117.91214619510544</c:v>
                </c:pt>
                <c:pt idx="177">
                  <c:v>117.91214619510544</c:v>
                </c:pt>
                <c:pt idx="178">
                  <c:v>117.91214619510544</c:v>
                </c:pt>
                <c:pt idx="179">
                  <c:v>117.91214619510544</c:v>
                </c:pt>
                <c:pt idx="180">
                  <c:v>117.91214619510544</c:v>
                </c:pt>
                <c:pt idx="181">
                  <c:v>117.91214619510544</c:v>
                </c:pt>
                <c:pt idx="182">
                  <c:v>117.91214619510544</c:v>
                </c:pt>
                <c:pt idx="183">
                  <c:v>117.91214619510544</c:v>
                </c:pt>
                <c:pt idx="184">
                  <c:v>129.94088839596503</c:v>
                </c:pt>
                <c:pt idx="185">
                  <c:v>129.94088839596503</c:v>
                </c:pt>
                <c:pt idx="186">
                  <c:v>129.94088839596503</c:v>
                </c:pt>
                <c:pt idx="187">
                  <c:v>129.94088839596503</c:v>
                </c:pt>
                <c:pt idx="188">
                  <c:v>129.94088839596503</c:v>
                </c:pt>
                <c:pt idx="189">
                  <c:v>129.94088839596503</c:v>
                </c:pt>
                <c:pt idx="190">
                  <c:v>129.94088839596503</c:v>
                </c:pt>
                <c:pt idx="191">
                  <c:v>129.94088839596503</c:v>
                </c:pt>
                <c:pt idx="192">
                  <c:v>129.94088839596503</c:v>
                </c:pt>
                <c:pt idx="193">
                  <c:v>129.94088839596503</c:v>
                </c:pt>
                <c:pt idx="194">
                  <c:v>129.94088839596503</c:v>
                </c:pt>
                <c:pt idx="195">
                  <c:v>129.94088839596503</c:v>
                </c:pt>
                <c:pt idx="196">
                  <c:v>129.94088839596503</c:v>
                </c:pt>
                <c:pt idx="197">
                  <c:v>129.94088839596503</c:v>
                </c:pt>
                <c:pt idx="198">
                  <c:v>129.94088839596503</c:v>
                </c:pt>
                <c:pt idx="199">
                  <c:v>129.94088839596503</c:v>
                </c:pt>
                <c:pt idx="200">
                  <c:v>129.94088839596503</c:v>
                </c:pt>
                <c:pt idx="201">
                  <c:v>129.94088839596503</c:v>
                </c:pt>
                <c:pt idx="202">
                  <c:v>129.94088839596503</c:v>
                </c:pt>
                <c:pt idx="203">
                  <c:v>129.94088839596503</c:v>
                </c:pt>
                <c:pt idx="204">
                  <c:v>129.94088839596503</c:v>
                </c:pt>
                <c:pt idx="205">
                  <c:v>129.94088839596503</c:v>
                </c:pt>
                <c:pt idx="206">
                  <c:v>129.94088839596503</c:v>
                </c:pt>
                <c:pt idx="207">
                  <c:v>129.94088839596503</c:v>
                </c:pt>
                <c:pt idx="208">
                  <c:v>129.94088839596503</c:v>
                </c:pt>
                <c:pt idx="209">
                  <c:v>129.94088839596503</c:v>
                </c:pt>
                <c:pt idx="210">
                  <c:v>129.94088839596503</c:v>
                </c:pt>
                <c:pt idx="211">
                  <c:v>129.94088839596503</c:v>
                </c:pt>
                <c:pt idx="212">
                  <c:v>128.70213492494773</c:v>
                </c:pt>
                <c:pt idx="213">
                  <c:v>128.70213492494773</c:v>
                </c:pt>
                <c:pt idx="214">
                  <c:v>128.70213492494773</c:v>
                </c:pt>
                <c:pt idx="215">
                  <c:v>128.70213492494773</c:v>
                </c:pt>
                <c:pt idx="216">
                  <c:v>128.70213492494773</c:v>
                </c:pt>
                <c:pt idx="217">
                  <c:v>128.70213492494773</c:v>
                </c:pt>
                <c:pt idx="218">
                  <c:v>128.70213492494773</c:v>
                </c:pt>
                <c:pt idx="219">
                  <c:v>128.70213492494773</c:v>
                </c:pt>
                <c:pt idx="220">
                  <c:v>128.70213492494773</c:v>
                </c:pt>
                <c:pt idx="221">
                  <c:v>128.70213492494773</c:v>
                </c:pt>
                <c:pt idx="222">
                  <c:v>128.70213492494773</c:v>
                </c:pt>
                <c:pt idx="223">
                  <c:v>128.70213492494773</c:v>
                </c:pt>
                <c:pt idx="224">
                  <c:v>128.70213492494773</c:v>
                </c:pt>
                <c:pt idx="225">
                  <c:v>128.70213492494773</c:v>
                </c:pt>
                <c:pt idx="226">
                  <c:v>128.70213492494773</c:v>
                </c:pt>
                <c:pt idx="227">
                  <c:v>128.70213492494773</c:v>
                </c:pt>
                <c:pt idx="228">
                  <c:v>128.70213492494773</c:v>
                </c:pt>
                <c:pt idx="229">
                  <c:v>128.70213492494773</c:v>
                </c:pt>
                <c:pt idx="230">
                  <c:v>128.70213492494773</c:v>
                </c:pt>
                <c:pt idx="231">
                  <c:v>128.70213492494773</c:v>
                </c:pt>
                <c:pt idx="232">
                  <c:v>128.70213492494773</c:v>
                </c:pt>
                <c:pt idx="233">
                  <c:v>128.70213492494773</c:v>
                </c:pt>
                <c:pt idx="234">
                  <c:v>128.70213492494773</c:v>
                </c:pt>
                <c:pt idx="235">
                  <c:v>128.70213492494773</c:v>
                </c:pt>
                <c:pt idx="236">
                  <c:v>128.70213492494773</c:v>
                </c:pt>
                <c:pt idx="237">
                  <c:v>128.70213492494773</c:v>
                </c:pt>
                <c:pt idx="238">
                  <c:v>128.70213492494773</c:v>
                </c:pt>
                <c:pt idx="239">
                  <c:v>128.70213492494773</c:v>
                </c:pt>
                <c:pt idx="240">
                  <c:v>128.70213492494773</c:v>
                </c:pt>
                <c:pt idx="241">
                  <c:v>128.70213492494773</c:v>
                </c:pt>
                <c:pt idx="242">
                  <c:v>128.70213492494773</c:v>
                </c:pt>
                <c:pt idx="243">
                  <c:v>125.24455872987446</c:v>
                </c:pt>
                <c:pt idx="244">
                  <c:v>125.24455872987446</c:v>
                </c:pt>
                <c:pt idx="245">
                  <c:v>125.24455872987446</c:v>
                </c:pt>
                <c:pt idx="246">
                  <c:v>125.24455872987446</c:v>
                </c:pt>
                <c:pt idx="247">
                  <c:v>125.24455872987446</c:v>
                </c:pt>
                <c:pt idx="248">
                  <c:v>125.24455872987446</c:v>
                </c:pt>
                <c:pt idx="249">
                  <c:v>125.24455872987446</c:v>
                </c:pt>
                <c:pt idx="250">
                  <c:v>125.24455872987446</c:v>
                </c:pt>
                <c:pt idx="251">
                  <c:v>125.24455872987446</c:v>
                </c:pt>
                <c:pt idx="252">
                  <c:v>125.24455872987446</c:v>
                </c:pt>
                <c:pt idx="253">
                  <c:v>125.24455872987446</c:v>
                </c:pt>
                <c:pt idx="254">
                  <c:v>125.24455872987446</c:v>
                </c:pt>
                <c:pt idx="255">
                  <c:v>125.24455872987446</c:v>
                </c:pt>
                <c:pt idx="256">
                  <c:v>125.24455872987446</c:v>
                </c:pt>
                <c:pt idx="257">
                  <c:v>125.24455872987446</c:v>
                </c:pt>
                <c:pt idx="258">
                  <c:v>125.24455872987446</c:v>
                </c:pt>
                <c:pt idx="259">
                  <c:v>125.24455872987446</c:v>
                </c:pt>
                <c:pt idx="260">
                  <c:v>125.24455872987446</c:v>
                </c:pt>
                <c:pt idx="261">
                  <c:v>125.24455872987446</c:v>
                </c:pt>
                <c:pt idx="262">
                  <c:v>125.24455872987446</c:v>
                </c:pt>
                <c:pt idx="263">
                  <c:v>125.24455872987446</c:v>
                </c:pt>
                <c:pt idx="264">
                  <c:v>125.24455872987446</c:v>
                </c:pt>
                <c:pt idx="265">
                  <c:v>125.24455872987446</c:v>
                </c:pt>
                <c:pt idx="266">
                  <c:v>125.24455872987446</c:v>
                </c:pt>
                <c:pt idx="267">
                  <c:v>125.24455872987446</c:v>
                </c:pt>
                <c:pt idx="268">
                  <c:v>125.24455872987446</c:v>
                </c:pt>
                <c:pt idx="269">
                  <c:v>125.24455872987446</c:v>
                </c:pt>
                <c:pt idx="270">
                  <c:v>125.24455872987446</c:v>
                </c:pt>
                <c:pt idx="271">
                  <c:v>125.24455872987446</c:v>
                </c:pt>
                <c:pt idx="272">
                  <c:v>125.24455872987446</c:v>
                </c:pt>
                <c:pt idx="273">
                  <c:v>99.174715760964361</c:v>
                </c:pt>
                <c:pt idx="274">
                  <c:v>99.174715760964361</c:v>
                </c:pt>
                <c:pt idx="275">
                  <c:v>99.174715760964361</c:v>
                </c:pt>
                <c:pt idx="276">
                  <c:v>99.174715760964361</c:v>
                </c:pt>
                <c:pt idx="277">
                  <c:v>99.174715760964361</c:v>
                </c:pt>
                <c:pt idx="278">
                  <c:v>99.174715760964361</c:v>
                </c:pt>
                <c:pt idx="279">
                  <c:v>99.174715760964361</c:v>
                </c:pt>
                <c:pt idx="280">
                  <c:v>99.174715760964361</c:v>
                </c:pt>
                <c:pt idx="281">
                  <c:v>99.174715760964361</c:v>
                </c:pt>
                <c:pt idx="282">
                  <c:v>99.174715760964361</c:v>
                </c:pt>
                <c:pt idx="283">
                  <c:v>99.174715760964361</c:v>
                </c:pt>
                <c:pt idx="284">
                  <c:v>99.174715760964361</c:v>
                </c:pt>
                <c:pt idx="285">
                  <c:v>99.174715760964361</c:v>
                </c:pt>
                <c:pt idx="286">
                  <c:v>99.174715760964361</c:v>
                </c:pt>
                <c:pt idx="287">
                  <c:v>99.174715760964361</c:v>
                </c:pt>
                <c:pt idx="288">
                  <c:v>99.174715760964361</c:v>
                </c:pt>
                <c:pt idx="289">
                  <c:v>99.174715760964361</c:v>
                </c:pt>
                <c:pt idx="290">
                  <c:v>99.174715760964361</c:v>
                </c:pt>
                <c:pt idx="291">
                  <c:v>99.174715760964361</c:v>
                </c:pt>
                <c:pt idx="292">
                  <c:v>99.174715760964361</c:v>
                </c:pt>
                <c:pt idx="293">
                  <c:v>99.174715760964361</c:v>
                </c:pt>
                <c:pt idx="294">
                  <c:v>99.174715760964361</c:v>
                </c:pt>
                <c:pt idx="295">
                  <c:v>99.174715760964361</c:v>
                </c:pt>
                <c:pt idx="296">
                  <c:v>99.174715760964361</c:v>
                </c:pt>
                <c:pt idx="297">
                  <c:v>99.174715760964361</c:v>
                </c:pt>
                <c:pt idx="298">
                  <c:v>99.174715760964361</c:v>
                </c:pt>
                <c:pt idx="299">
                  <c:v>99.174715760964361</c:v>
                </c:pt>
                <c:pt idx="300">
                  <c:v>99.174715760964361</c:v>
                </c:pt>
                <c:pt idx="301">
                  <c:v>99.174715760964361</c:v>
                </c:pt>
                <c:pt idx="302">
                  <c:v>99.174715760964361</c:v>
                </c:pt>
                <c:pt idx="303">
                  <c:v>99.174715760964361</c:v>
                </c:pt>
                <c:pt idx="304">
                  <c:v>63.620103867145374</c:v>
                </c:pt>
                <c:pt idx="305">
                  <c:v>63.620103867145374</c:v>
                </c:pt>
                <c:pt idx="306">
                  <c:v>63.620103867145374</c:v>
                </c:pt>
                <c:pt idx="307">
                  <c:v>63.620103867145374</c:v>
                </c:pt>
                <c:pt idx="308">
                  <c:v>63.620103867145374</c:v>
                </c:pt>
                <c:pt idx="309">
                  <c:v>63.620103867145374</c:v>
                </c:pt>
                <c:pt idx="310">
                  <c:v>63.620103867145374</c:v>
                </c:pt>
                <c:pt idx="311">
                  <c:v>63.620103867145374</c:v>
                </c:pt>
                <c:pt idx="312">
                  <c:v>63.620103867145374</c:v>
                </c:pt>
                <c:pt idx="313">
                  <c:v>63.620103867145374</c:v>
                </c:pt>
                <c:pt idx="314">
                  <c:v>63.620103867145374</c:v>
                </c:pt>
                <c:pt idx="315">
                  <c:v>63.620103867145374</c:v>
                </c:pt>
                <c:pt idx="316">
                  <c:v>63.620103867145374</c:v>
                </c:pt>
                <c:pt idx="317">
                  <c:v>63.620103867145374</c:v>
                </c:pt>
                <c:pt idx="318">
                  <c:v>63.620103867145374</c:v>
                </c:pt>
                <c:pt idx="319">
                  <c:v>63.620103867145374</c:v>
                </c:pt>
                <c:pt idx="320">
                  <c:v>63.620103867145374</c:v>
                </c:pt>
                <c:pt idx="321">
                  <c:v>63.620103867145374</c:v>
                </c:pt>
                <c:pt idx="322">
                  <c:v>63.620103867145374</c:v>
                </c:pt>
                <c:pt idx="323">
                  <c:v>63.620103867145374</c:v>
                </c:pt>
                <c:pt idx="324">
                  <c:v>63.620103867145374</c:v>
                </c:pt>
                <c:pt idx="325">
                  <c:v>63.620103867145374</c:v>
                </c:pt>
                <c:pt idx="326">
                  <c:v>63.620103867145374</c:v>
                </c:pt>
                <c:pt idx="327">
                  <c:v>63.620103867145374</c:v>
                </c:pt>
                <c:pt idx="328">
                  <c:v>63.620103867145374</c:v>
                </c:pt>
                <c:pt idx="329">
                  <c:v>63.620103867145374</c:v>
                </c:pt>
                <c:pt idx="330">
                  <c:v>63.620103867145374</c:v>
                </c:pt>
                <c:pt idx="331">
                  <c:v>63.620103867145374</c:v>
                </c:pt>
                <c:pt idx="332">
                  <c:v>63.620103867145374</c:v>
                </c:pt>
                <c:pt idx="333">
                  <c:v>63.620103867145374</c:v>
                </c:pt>
                <c:pt idx="334">
                  <c:v>27.438293490002458</c:v>
                </c:pt>
                <c:pt idx="335">
                  <c:v>27.438293490002458</c:v>
                </c:pt>
                <c:pt idx="336">
                  <c:v>27.438293490002458</c:v>
                </c:pt>
                <c:pt idx="337">
                  <c:v>27.438293490002458</c:v>
                </c:pt>
                <c:pt idx="338">
                  <c:v>27.438293490002458</c:v>
                </c:pt>
                <c:pt idx="339">
                  <c:v>27.438293490002458</c:v>
                </c:pt>
                <c:pt idx="340">
                  <c:v>27.438293490002458</c:v>
                </c:pt>
                <c:pt idx="341">
                  <c:v>27.438293490002458</c:v>
                </c:pt>
                <c:pt idx="342">
                  <c:v>27.438293490002458</c:v>
                </c:pt>
                <c:pt idx="343">
                  <c:v>27.438293490002458</c:v>
                </c:pt>
                <c:pt idx="344">
                  <c:v>27.438293490002458</c:v>
                </c:pt>
                <c:pt idx="345">
                  <c:v>27.438293490002458</c:v>
                </c:pt>
                <c:pt idx="346">
                  <c:v>27.438293490002458</c:v>
                </c:pt>
                <c:pt idx="347">
                  <c:v>27.438293490002458</c:v>
                </c:pt>
                <c:pt idx="348">
                  <c:v>27.438293490002458</c:v>
                </c:pt>
                <c:pt idx="349">
                  <c:v>27.438293490002458</c:v>
                </c:pt>
                <c:pt idx="350">
                  <c:v>27.438293490002458</c:v>
                </c:pt>
                <c:pt idx="351">
                  <c:v>27.438293490002458</c:v>
                </c:pt>
                <c:pt idx="352">
                  <c:v>27.438293490002458</c:v>
                </c:pt>
                <c:pt idx="353">
                  <c:v>27.438293490002458</c:v>
                </c:pt>
                <c:pt idx="354">
                  <c:v>27.438293490002458</c:v>
                </c:pt>
                <c:pt idx="355">
                  <c:v>27.438293490002458</c:v>
                </c:pt>
                <c:pt idx="356">
                  <c:v>27.438293490002458</c:v>
                </c:pt>
                <c:pt idx="357">
                  <c:v>27.438293490002458</c:v>
                </c:pt>
                <c:pt idx="358">
                  <c:v>27.438293490002458</c:v>
                </c:pt>
                <c:pt idx="359">
                  <c:v>27.438293490002458</c:v>
                </c:pt>
                <c:pt idx="360">
                  <c:v>27.438293490002458</c:v>
                </c:pt>
                <c:pt idx="361">
                  <c:v>27.438293490002458</c:v>
                </c:pt>
                <c:pt idx="362">
                  <c:v>27.438293490002458</c:v>
                </c:pt>
                <c:pt idx="363">
                  <c:v>27.438293490002458</c:v>
                </c:pt>
                <c:pt idx="364">
                  <c:v>27.438293490002458</c:v>
                </c:pt>
                <c:pt idx="365">
                  <c:v>16.5757661006012</c:v>
                </c:pt>
                <c:pt idx="366">
                  <c:v>16.5757661006012</c:v>
                </c:pt>
                <c:pt idx="367">
                  <c:v>16.5757661006012</c:v>
                </c:pt>
                <c:pt idx="368">
                  <c:v>16.5757661006012</c:v>
                </c:pt>
                <c:pt idx="369">
                  <c:v>16.5757661006012</c:v>
                </c:pt>
                <c:pt idx="370">
                  <c:v>16.5757661006012</c:v>
                </c:pt>
                <c:pt idx="371">
                  <c:v>16.5757661006012</c:v>
                </c:pt>
                <c:pt idx="372">
                  <c:v>16.5757661006012</c:v>
                </c:pt>
                <c:pt idx="373">
                  <c:v>16.5757661006012</c:v>
                </c:pt>
                <c:pt idx="374">
                  <c:v>16.5757661006012</c:v>
                </c:pt>
                <c:pt idx="375">
                  <c:v>16.5757661006012</c:v>
                </c:pt>
                <c:pt idx="376">
                  <c:v>16.5757661006012</c:v>
                </c:pt>
                <c:pt idx="377">
                  <c:v>16.5757661006012</c:v>
                </c:pt>
                <c:pt idx="378">
                  <c:v>16.5757661006012</c:v>
                </c:pt>
                <c:pt idx="379">
                  <c:v>16.5757661006012</c:v>
                </c:pt>
                <c:pt idx="380">
                  <c:v>16.5757661006012</c:v>
                </c:pt>
                <c:pt idx="381">
                  <c:v>16.5757661006012</c:v>
                </c:pt>
                <c:pt idx="382">
                  <c:v>16.5757661006012</c:v>
                </c:pt>
                <c:pt idx="383">
                  <c:v>16.5757661006012</c:v>
                </c:pt>
                <c:pt idx="384">
                  <c:v>16.5757661006012</c:v>
                </c:pt>
                <c:pt idx="385">
                  <c:v>16.5757661006012</c:v>
                </c:pt>
                <c:pt idx="386">
                  <c:v>16.5757661006012</c:v>
                </c:pt>
                <c:pt idx="387">
                  <c:v>16.5757661006012</c:v>
                </c:pt>
                <c:pt idx="388">
                  <c:v>16.5757661006012</c:v>
                </c:pt>
                <c:pt idx="389">
                  <c:v>16.5757661006012</c:v>
                </c:pt>
                <c:pt idx="390">
                  <c:v>16.5757661006012</c:v>
                </c:pt>
                <c:pt idx="391">
                  <c:v>16.5757661006012</c:v>
                </c:pt>
                <c:pt idx="392">
                  <c:v>16.5757661006012</c:v>
                </c:pt>
                <c:pt idx="393">
                  <c:v>16.5757661006012</c:v>
                </c:pt>
                <c:pt idx="394">
                  <c:v>16.5757661006012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4.5655955870995752</c:v>
                </c:pt>
                <c:pt idx="1">
                  <c:v>17.065966880459293</c:v>
                </c:pt>
                <c:pt idx="2">
                  <c:v>17.065966880459293</c:v>
                </c:pt>
                <c:pt idx="3">
                  <c:v>17.065966880459293</c:v>
                </c:pt>
                <c:pt idx="4">
                  <c:v>17.065966880459293</c:v>
                </c:pt>
                <c:pt idx="5">
                  <c:v>8.4270759103407684</c:v>
                </c:pt>
                <c:pt idx="6">
                  <c:v>3.1181593463426327</c:v>
                </c:pt>
                <c:pt idx="7">
                  <c:v>0.97960024234076992</c:v>
                </c:pt>
                <c:pt idx="8">
                  <c:v>14.443968728340769</c:v>
                </c:pt>
                <c:pt idx="9">
                  <c:v>12.368461616340777</c:v>
                </c:pt>
                <c:pt idx="10">
                  <c:v>12.890011353729017</c:v>
                </c:pt>
                <c:pt idx="11">
                  <c:v>11.795801197727153</c:v>
                </c:pt>
                <c:pt idx="12">
                  <c:v>10.709613341727149</c:v>
                </c:pt>
                <c:pt idx="13">
                  <c:v>8.390193413727145</c:v>
                </c:pt>
                <c:pt idx="14">
                  <c:v>3.8323451297280844</c:v>
                </c:pt>
                <c:pt idx="15">
                  <c:v>1.5208754617262239</c:v>
                </c:pt>
                <c:pt idx="16">
                  <c:v>1.6454641217280805</c:v>
                </c:pt>
                <c:pt idx="17">
                  <c:v>1.1239345109318819</c:v>
                </c:pt>
                <c:pt idx="18">
                  <c:v>12.31830282093188</c:v>
                </c:pt>
                <c:pt idx="19">
                  <c:v>10.13184883293188</c:v>
                </c:pt>
                <c:pt idx="20">
                  <c:v>3.855074796932815</c:v>
                </c:pt>
                <c:pt idx="21">
                  <c:v>0.51473324493095429</c:v>
                </c:pt>
                <c:pt idx="22">
                  <c:v>1.0608810569318812</c:v>
                </c:pt>
                <c:pt idx="23">
                  <c:v>0.95651898293281556</c:v>
                </c:pt>
                <c:pt idx="24">
                  <c:v>7.1533921176681394</c:v>
                </c:pt>
                <c:pt idx="25">
                  <c:v>9.1958073616690665</c:v>
                </c:pt>
                <c:pt idx="26">
                  <c:v>4.1350082336709315</c:v>
                </c:pt>
                <c:pt idx="27">
                  <c:v>0.77185449366814285</c:v>
                </c:pt>
                <c:pt idx="28">
                  <c:v>1.0640044536700006</c:v>
                </c:pt>
                <c:pt idx="29">
                  <c:v>10.140573249667206</c:v>
                </c:pt>
                <c:pt idx="30">
                  <c:v>13.94423220567093</c:v>
                </c:pt>
                <c:pt idx="31">
                  <c:v>21.014323006984561</c:v>
                </c:pt>
                <c:pt idx="32">
                  <c:v>21.014323006984561</c:v>
                </c:pt>
                <c:pt idx="33">
                  <c:v>21.014323006984561</c:v>
                </c:pt>
                <c:pt idx="34">
                  <c:v>16.785473316926858</c:v>
                </c:pt>
                <c:pt idx="35">
                  <c:v>10.244637292924068</c:v>
                </c:pt>
                <c:pt idx="36">
                  <c:v>15.825120408925926</c:v>
                </c:pt>
                <c:pt idx="37">
                  <c:v>6.2947448249249938</c:v>
                </c:pt>
                <c:pt idx="38">
                  <c:v>20.115420491951163</c:v>
                </c:pt>
                <c:pt idx="39">
                  <c:v>20.943244847952091</c:v>
                </c:pt>
                <c:pt idx="40">
                  <c:v>20.22736524795209</c:v>
                </c:pt>
                <c:pt idx="41">
                  <c:v>15.135667991953021</c:v>
                </c:pt>
                <c:pt idx="42">
                  <c:v>20.061154527952095</c:v>
                </c:pt>
                <c:pt idx="43">
                  <c:v>12.823799795953025</c:v>
                </c:pt>
                <c:pt idx="44">
                  <c:v>21.014323006984561</c:v>
                </c:pt>
                <c:pt idx="45">
                  <c:v>21.014323006984561</c:v>
                </c:pt>
                <c:pt idx="46">
                  <c:v>21.014323006984561</c:v>
                </c:pt>
                <c:pt idx="47">
                  <c:v>16.394569441872203</c:v>
                </c:pt>
                <c:pt idx="48">
                  <c:v>11.821708425872202</c:v>
                </c:pt>
                <c:pt idx="49">
                  <c:v>11.033212529874065</c:v>
                </c:pt>
                <c:pt idx="50">
                  <c:v>12.408188627872201</c:v>
                </c:pt>
                <c:pt idx="51">
                  <c:v>11.887315421872204</c:v>
                </c:pt>
                <c:pt idx="52">
                  <c:v>21.014323006984561</c:v>
                </c:pt>
                <c:pt idx="53">
                  <c:v>18.78037494927991</c:v>
                </c:pt>
                <c:pt idx="54">
                  <c:v>21.014323006984561</c:v>
                </c:pt>
                <c:pt idx="55">
                  <c:v>21.014323006984561</c:v>
                </c:pt>
                <c:pt idx="56">
                  <c:v>15.501655585280846</c:v>
                </c:pt>
                <c:pt idx="57">
                  <c:v>21.014323006984561</c:v>
                </c:pt>
                <c:pt idx="58">
                  <c:v>21.014323006984561</c:v>
                </c:pt>
                <c:pt idx="59">
                  <c:v>21.014323006984561</c:v>
                </c:pt>
                <c:pt idx="60">
                  <c:v>20.742861095840059</c:v>
                </c:pt>
                <c:pt idx="61">
                  <c:v>26.522195107839128</c:v>
                </c:pt>
                <c:pt idx="62">
                  <c:v>11.450506385840995</c:v>
                </c:pt>
                <c:pt idx="63">
                  <c:v>7.0336940938400625</c:v>
                </c:pt>
                <c:pt idx="64">
                  <c:v>20.078182471840059</c:v>
                </c:pt>
                <c:pt idx="65">
                  <c:v>20.407965117839129</c:v>
                </c:pt>
                <c:pt idx="66">
                  <c:v>34.537367477795087</c:v>
                </c:pt>
                <c:pt idx="67">
                  <c:v>32.421314555796023</c:v>
                </c:pt>
                <c:pt idx="68">
                  <c:v>28.830218095796024</c:v>
                </c:pt>
                <c:pt idx="69">
                  <c:v>26.074201315795086</c:v>
                </c:pt>
                <c:pt idx="70">
                  <c:v>14.97372190579509</c:v>
                </c:pt>
                <c:pt idx="71">
                  <c:v>18.989537715795091</c:v>
                </c:pt>
                <c:pt idx="72">
                  <c:v>16.810403215795091</c:v>
                </c:pt>
                <c:pt idx="73">
                  <c:v>9.6915650946646714</c:v>
                </c:pt>
                <c:pt idx="74">
                  <c:v>21.102004324664666</c:v>
                </c:pt>
                <c:pt idx="75">
                  <c:v>22.793578934664669</c:v>
                </c:pt>
                <c:pt idx="76">
                  <c:v>22.891749824663741</c:v>
                </c:pt>
                <c:pt idx="77">
                  <c:v>20.531404104664666</c:v>
                </c:pt>
                <c:pt idx="78">
                  <c:v>20.055615194663741</c:v>
                </c:pt>
                <c:pt idx="79">
                  <c:v>13.659925614663738</c:v>
                </c:pt>
                <c:pt idx="80">
                  <c:v>15.363624254522176</c:v>
                </c:pt>
                <c:pt idx="81">
                  <c:v>22.04892331452125</c:v>
                </c:pt>
                <c:pt idx="82">
                  <c:v>15.953329024523107</c:v>
                </c:pt>
                <c:pt idx="83">
                  <c:v>16.079614874521244</c:v>
                </c:pt>
                <c:pt idx="84">
                  <c:v>16.836174644522178</c:v>
                </c:pt>
                <c:pt idx="85">
                  <c:v>28.025825204521244</c:v>
                </c:pt>
                <c:pt idx="86">
                  <c:v>20.552402704523111</c:v>
                </c:pt>
                <c:pt idx="87">
                  <c:v>38.627298912769433</c:v>
                </c:pt>
                <c:pt idx="88">
                  <c:v>29.895004102771292</c:v>
                </c:pt>
                <c:pt idx="89">
                  <c:v>25.749818082769426</c:v>
                </c:pt>
                <c:pt idx="90">
                  <c:v>27.030004642770361</c:v>
                </c:pt>
                <c:pt idx="91">
                  <c:v>14.640549322768496</c:v>
                </c:pt>
                <c:pt idx="92">
                  <c:v>22.313917842770358</c:v>
                </c:pt>
                <c:pt idx="93">
                  <c:v>28.912959306771292</c:v>
                </c:pt>
                <c:pt idx="94">
                  <c:v>55.970923198660778</c:v>
                </c:pt>
                <c:pt idx="95">
                  <c:v>53.446203498659841</c:v>
                </c:pt>
                <c:pt idx="96">
                  <c:v>54.771741696662637</c:v>
                </c:pt>
                <c:pt idx="97">
                  <c:v>51.570235068661717</c:v>
                </c:pt>
                <c:pt idx="98">
                  <c:v>44.703382378660784</c:v>
                </c:pt>
                <c:pt idx="99">
                  <c:v>58.176928336660779</c:v>
                </c:pt>
                <c:pt idx="100">
                  <c:v>60.36964599866171</c:v>
                </c:pt>
                <c:pt idx="101">
                  <c:v>40.97435282420534</c:v>
                </c:pt>
                <c:pt idx="102">
                  <c:v>42.417581774205345</c:v>
                </c:pt>
                <c:pt idx="103">
                  <c:v>41.176484884206282</c:v>
                </c:pt>
                <c:pt idx="104">
                  <c:v>23.390989284206277</c:v>
                </c:pt>
                <c:pt idx="105">
                  <c:v>24.434203184204414</c:v>
                </c:pt>
                <c:pt idx="106">
                  <c:v>34.052250696206279</c:v>
                </c:pt>
                <c:pt idx="107">
                  <c:v>28.129850584206277</c:v>
                </c:pt>
                <c:pt idx="108">
                  <c:v>16.031524459577522</c:v>
                </c:pt>
                <c:pt idx="109">
                  <c:v>19.834301079575656</c:v>
                </c:pt>
                <c:pt idx="110">
                  <c:v>29.031869949575658</c:v>
                </c:pt>
                <c:pt idx="111">
                  <c:v>25.204199631577517</c:v>
                </c:pt>
                <c:pt idx="112">
                  <c:v>27.474410815575656</c:v>
                </c:pt>
                <c:pt idx="113">
                  <c:v>27.98157283157752</c:v>
                </c:pt>
                <c:pt idx="114">
                  <c:v>26.741202983576585</c:v>
                </c:pt>
                <c:pt idx="115">
                  <c:v>45.54969271737734</c:v>
                </c:pt>
                <c:pt idx="116">
                  <c:v>47.647484435378267</c:v>
                </c:pt>
                <c:pt idx="117">
                  <c:v>47.625536095378266</c:v>
                </c:pt>
                <c:pt idx="118">
                  <c:v>51.534761423378264</c:v>
                </c:pt>
                <c:pt idx="119">
                  <c:v>44.432550211378263</c:v>
                </c:pt>
                <c:pt idx="120">
                  <c:v>53.96349179537733</c:v>
                </c:pt>
                <c:pt idx="121">
                  <c:v>68.858192995378261</c:v>
                </c:pt>
                <c:pt idx="122">
                  <c:v>67.914082788547205</c:v>
                </c:pt>
                <c:pt idx="123">
                  <c:v>67.634317772550943</c:v>
                </c:pt>
                <c:pt idx="124">
                  <c:v>79.771890052547207</c:v>
                </c:pt>
                <c:pt idx="125">
                  <c:v>73.835649612549076</c:v>
                </c:pt>
                <c:pt idx="126">
                  <c:v>67.854101322548146</c:v>
                </c:pt>
                <c:pt idx="127">
                  <c:v>75.36825752454908</c:v>
                </c:pt>
                <c:pt idx="128">
                  <c:v>75.19998157054907</c:v>
                </c:pt>
                <c:pt idx="129">
                  <c:v>104.11073943778104</c:v>
                </c:pt>
                <c:pt idx="130">
                  <c:v>104.11073943778104</c:v>
                </c:pt>
                <c:pt idx="131">
                  <c:v>104.11073943778104</c:v>
                </c:pt>
                <c:pt idx="132">
                  <c:v>104.11073943778104</c:v>
                </c:pt>
                <c:pt idx="133">
                  <c:v>104.11073943778104</c:v>
                </c:pt>
                <c:pt idx="134">
                  <c:v>104.11073943778104</c:v>
                </c:pt>
                <c:pt idx="135">
                  <c:v>104.11073943778104</c:v>
                </c:pt>
                <c:pt idx="136">
                  <c:v>99.20214076305858</c:v>
                </c:pt>
                <c:pt idx="137">
                  <c:v>94.316234811056717</c:v>
                </c:pt>
                <c:pt idx="138">
                  <c:v>100.71085091105765</c:v>
                </c:pt>
                <c:pt idx="139">
                  <c:v>104.11073943778104</c:v>
                </c:pt>
                <c:pt idx="140">
                  <c:v>94.236187843058573</c:v>
                </c:pt>
                <c:pt idx="141">
                  <c:v>104.11073943778104</c:v>
                </c:pt>
                <c:pt idx="142">
                  <c:v>104.11073943778104</c:v>
                </c:pt>
                <c:pt idx="143">
                  <c:v>104.11073943778104</c:v>
                </c:pt>
                <c:pt idx="144">
                  <c:v>100.54819594570883</c:v>
                </c:pt>
                <c:pt idx="145">
                  <c:v>73.15339101971162</c:v>
                </c:pt>
                <c:pt idx="146">
                  <c:v>62.947384397708817</c:v>
                </c:pt>
                <c:pt idx="147">
                  <c:v>66.909976297710685</c:v>
                </c:pt>
                <c:pt idx="148">
                  <c:v>70.186913739709752</c:v>
                </c:pt>
                <c:pt idx="149">
                  <c:v>74.018275097710671</c:v>
                </c:pt>
                <c:pt idx="150">
                  <c:v>104.11073943778104</c:v>
                </c:pt>
                <c:pt idx="151">
                  <c:v>104.11073943778104</c:v>
                </c:pt>
                <c:pt idx="152">
                  <c:v>104.11073943778104</c:v>
                </c:pt>
                <c:pt idx="153">
                  <c:v>100.52167251940534</c:v>
                </c:pt>
                <c:pt idx="154">
                  <c:v>103.22243681740534</c:v>
                </c:pt>
                <c:pt idx="155">
                  <c:v>103.6726965474044</c:v>
                </c:pt>
                <c:pt idx="156">
                  <c:v>102.08620951140441</c:v>
                </c:pt>
                <c:pt idx="157">
                  <c:v>90.909745495153444</c:v>
                </c:pt>
                <c:pt idx="158">
                  <c:v>94.512171353151587</c:v>
                </c:pt>
                <c:pt idx="159">
                  <c:v>95.537126759152514</c:v>
                </c:pt>
                <c:pt idx="160">
                  <c:v>90.187151789151585</c:v>
                </c:pt>
                <c:pt idx="161">
                  <c:v>81.717252073152508</c:v>
                </c:pt>
                <c:pt idx="162">
                  <c:v>105.22854815515159</c:v>
                </c:pt>
                <c:pt idx="163">
                  <c:v>106.2701222871525</c:v>
                </c:pt>
                <c:pt idx="164">
                  <c:v>80.343305473632356</c:v>
                </c:pt>
                <c:pt idx="165">
                  <c:v>109.0010561236342</c:v>
                </c:pt>
                <c:pt idx="166">
                  <c:v>110.41291231363421</c:v>
                </c:pt>
                <c:pt idx="167">
                  <c:v>108.17190300363329</c:v>
                </c:pt>
                <c:pt idx="168">
                  <c:v>94.245308171634207</c:v>
                </c:pt>
                <c:pt idx="169">
                  <c:v>103.07861204363422</c:v>
                </c:pt>
                <c:pt idx="170">
                  <c:v>104.61199060363329</c:v>
                </c:pt>
                <c:pt idx="171">
                  <c:v>69.075055574516938</c:v>
                </c:pt>
                <c:pt idx="172">
                  <c:v>59.044554274517871</c:v>
                </c:pt>
                <c:pt idx="173">
                  <c:v>44.737212246516002</c:v>
                </c:pt>
                <c:pt idx="174">
                  <c:v>42.619895036516937</c:v>
                </c:pt>
                <c:pt idx="175">
                  <c:v>55.525915974516934</c:v>
                </c:pt>
                <c:pt idx="176">
                  <c:v>83.009840634515072</c:v>
                </c:pt>
                <c:pt idx="177">
                  <c:v>65.294988462519726</c:v>
                </c:pt>
                <c:pt idx="178">
                  <c:v>60.493583710062175</c:v>
                </c:pt>
                <c:pt idx="179">
                  <c:v>44.85185300206124</c:v>
                </c:pt>
                <c:pt idx="180">
                  <c:v>32.736788530062164</c:v>
                </c:pt>
                <c:pt idx="181">
                  <c:v>31.989722514064962</c:v>
                </c:pt>
                <c:pt idx="182">
                  <c:v>30.868549818062164</c:v>
                </c:pt>
                <c:pt idx="183">
                  <c:v>28.120270556061236</c:v>
                </c:pt>
                <c:pt idx="184">
                  <c:v>21.487646220064963</c:v>
                </c:pt>
                <c:pt idx="185">
                  <c:v>41.651559683846571</c:v>
                </c:pt>
                <c:pt idx="186">
                  <c:v>40.250095097848437</c:v>
                </c:pt>
                <c:pt idx="187">
                  <c:v>39.671995491848435</c:v>
                </c:pt>
                <c:pt idx="188">
                  <c:v>23.922625091847504</c:v>
                </c:pt>
                <c:pt idx="189">
                  <c:v>28.187521431847504</c:v>
                </c:pt>
                <c:pt idx="190">
                  <c:v>29.725018323848438</c:v>
                </c:pt>
                <c:pt idx="191">
                  <c:v>30.513595177848437</c:v>
                </c:pt>
                <c:pt idx="192">
                  <c:v>35.111333372648339</c:v>
                </c:pt>
                <c:pt idx="193">
                  <c:v>42.777986102650196</c:v>
                </c:pt>
                <c:pt idx="194">
                  <c:v>47.478293512649266</c:v>
                </c:pt>
                <c:pt idx="195">
                  <c:v>37.158866846651129</c:v>
                </c:pt>
                <c:pt idx="196">
                  <c:v>19.881522136649266</c:v>
                </c:pt>
                <c:pt idx="197">
                  <c:v>27.611176538649271</c:v>
                </c:pt>
                <c:pt idx="198">
                  <c:v>34.258890400651133</c:v>
                </c:pt>
                <c:pt idx="199">
                  <c:v>28.749563519336924</c:v>
                </c:pt>
                <c:pt idx="200">
                  <c:v>43.197240531335062</c:v>
                </c:pt>
                <c:pt idx="201">
                  <c:v>47.718475881335998</c:v>
                </c:pt>
                <c:pt idx="202">
                  <c:v>33.988274225336923</c:v>
                </c:pt>
                <c:pt idx="203">
                  <c:v>39.823815895335997</c:v>
                </c:pt>
                <c:pt idx="204">
                  <c:v>41.68908106933786</c:v>
                </c:pt>
                <c:pt idx="205">
                  <c:v>42.155632395335061</c:v>
                </c:pt>
                <c:pt idx="206">
                  <c:v>31.339652456992443</c:v>
                </c:pt>
                <c:pt idx="207">
                  <c:v>36.859241576992439</c:v>
                </c:pt>
                <c:pt idx="208">
                  <c:v>31.293420378992444</c:v>
                </c:pt>
                <c:pt idx="209">
                  <c:v>32.225518250991513</c:v>
                </c:pt>
                <c:pt idx="210">
                  <c:v>31.636667194992441</c:v>
                </c:pt>
                <c:pt idx="211">
                  <c:v>24.663975052992441</c:v>
                </c:pt>
                <c:pt idx="212">
                  <c:v>31.211716412993372</c:v>
                </c:pt>
                <c:pt idx="213">
                  <c:v>40.57303017967331</c:v>
                </c:pt>
                <c:pt idx="214">
                  <c:v>49.097572419673313</c:v>
                </c:pt>
                <c:pt idx="215">
                  <c:v>39.132082935674248</c:v>
                </c:pt>
                <c:pt idx="216">
                  <c:v>48.696892543674245</c:v>
                </c:pt>
                <c:pt idx="217">
                  <c:v>45.562907035673312</c:v>
                </c:pt>
                <c:pt idx="218">
                  <c:v>60.436224323673322</c:v>
                </c:pt>
                <c:pt idx="219">
                  <c:v>36.773538775673316</c:v>
                </c:pt>
                <c:pt idx="220">
                  <c:v>62.022237105205562</c:v>
                </c:pt>
                <c:pt idx="221">
                  <c:v>54.58580692720556</c:v>
                </c:pt>
                <c:pt idx="222">
                  <c:v>60.39870195520556</c:v>
                </c:pt>
                <c:pt idx="223">
                  <c:v>58.957142285206494</c:v>
                </c:pt>
                <c:pt idx="224">
                  <c:v>60.333727731206494</c:v>
                </c:pt>
                <c:pt idx="225">
                  <c:v>63.452272503205563</c:v>
                </c:pt>
                <c:pt idx="226">
                  <c:v>88.496498825206487</c:v>
                </c:pt>
                <c:pt idx="227">
                  <c:v>105.71589378317859</c:v>
                </c:pt>
                <c:pt idx="228">
                  <c:v>76.264557677176725</c:v>
                </c:pt>
                <c:pt idx="229">
                  <c:v>83.562964599177647</c:v>
                </c:pt>
                <c:pt idx="230">
                  <c:v>72.890805351177647</c:v>
                </c:pt>
                <c:pt idx="231">
                  <c:v>63.217655083177654</c:v>
                </c:pt>
                <c:pt idx="232">
                  <c:v>64.287039147177651</c:v>
                </c:pt>
                <c:pt idx="233">
                  <c:v>71.233800761177662</c:v>
                </c:pt>
                <c:pt idx="234">
                  <c:v>96.300871922288962</c:v>
                </c:pt>
                <c:pt idx="235">
                  <c:v>108.53630518828989</c:v>
                </c:pt>
                <c:pt idx="236">
                  <c:v>101.10625637829081</c:v>
                </c:pt>
                <c:pt idx="237">
                  <c:v>96.942868272288962</c:v>
                </c:pt>
                <c:pt idx="238">
                  <c:v>76.312869546289875</c:v>
                </c:pt>
                <c:pt idx="239">
                  <c:v>87.289832582288952</c:v>
                </c:pt>
                <c:pt idx="240">
                  <c:v>99.370696372289885</c:v>
                </c:pt>
                <c:pt idx="241">
                  <c:v>76.106027651458618</c:v>
                </c:pt>
                <c:pt idx="242">
                  <c:v>77.720048207456756</c:v>
                </c:pt>
                <c:pt idx="243">
                  <c:v>78.839873601457683</c:v>
                </c:pt>
                <c:pt idx="244">
                  <c:v>63.046450265456755</c:v>
                </c:pt>
                <c:pt idx="245">
                  <c:v>52.072992857457685</c:v>
                </c:pt>
                <c:pt idx="246">
                  <c:v>70.839746007457691</c:v>
                </c:pt>
                <c:pt idx="247">
                  <c:v>95.355469031456749</c:v>
                </c:pt>
                <c:pt idx="248">
                  <c:v>75.585592753457234</c:v>
                </c:pt>
                <c:pt idx="249">
                  <c:v>55.244623899457231</c:v>
                </c:pt>
                <c:pt idx="250">
                  <c:v>51.797464833460026</c:v>
                </c:pt>
                <c:pt idx="251">
                  <c:v>69.802486067457238</c:v>
                </c:pt>
                <c:pt idx="252">
                  <c:v>39.923223189456301</c:v>
                </c:pt>
                <c:pt idx="253">
                  <c:v>45.800387089458162</c:v>
                </c:pt>
                <c:pt idx="254">
                  <c:v>72.032842325457224</c:v>
                </c:pt>
                <c:pt idx="255">
                  <c:v>95.962773481449176</c:v>
                </c:pt>
                <c:pt idx="256">
                  <c:v>80.326796453449177</c:v>
                </c:pt>
                <c:pt idx="257">
                  <c:v>73.794778233448241</c:v>
                </c:pt>
                <c:pt idx="258">
                  <c:v>64.55082363744917</c:v>
                </c:pt>
                <c:pt idx="259">
                  <c:v>71.875160119449163</c:v>
                </c:pt>
                <c:pt idx="260">
                  <c:v>78.589104269448228</c:v>
                </c:pt>
                <c:pt idx="261">
                  <c:v>82.199800059450112</c:v>
                </c:pt>
                <c:pt idx="262">
                  <c:v>90.743445421669946</c:v>
                </c:pt>
                <c:pt idx="263">
                  <c:v>106.76173008966995</c:v>
                </c:pt>
                <c:pt idx="264">
                  <c:v>109.09790919367089</c:v>
                </c:pt>
                <c:pt idx="265">
                  <c:v>78.608218011670886</c:v>
                </c:pt>
                <c:pt idx="266">
                  <c:v>90.865217781669955</c:v>
                </c:pt>
                <c:pt idx="267">
                  <c:v>100.78672183766902</c:v>
                </c:pt>
                <c:pt idx="268">
                  <c:v>103.82701329367089</c:v>
                </c:pt>
                <c:pt idx="269">
                  <c:v>98.870202420552701</c:v>
                </c:pt>
                <c:pt idx="270">
                  <c:v>113.83576418455084</c:v>
                </c:pt>
                <c:pt idx="271">
                  <c:v>117.61099088055269</c:v>
                </c:pt>
                <c:pt idx="272">
                  <c:v>104.52050493055363</c:v>
                </c:pt>
                <c:pt idx="273">
                  <c:v>83.0147551265499</c:v>
                </c:pt>
                <c:pt idx="274">
                  <c:v>91.06957705255364</c:v>
                </c:pt>
                <c:pt idx="275">
                  <c:v>99.174715760964361</c:v>
                </c:pt>
                <c:pt idx="276">
                  <c:v>99.174715760964361</c:v>
                </c:pt>
                <c:pt idx="277">
                  <c:v>86.683863152306515</c:v>
                </c:pt>
                <c:pt idx="278">
                  <c:v>68.982677436307441</c:v>
                </c:pt>
                <c:pt idx="279">
                  <c:v>72.500513806305577</c:v>
                </c:pt>
                <c:pt idx="280">
                  <c:v>64.720858066308367</c:v>
                </c:pt>
                <c:pt idx="281">
                  <c:v>79.137119340306512</c:v>
                </c:pt>
                <c:pt idx="282">
                  <c:v>83.245356604307432</c:v>
                </c:pt>
                <c:pt idx="283">
                  <c:v>64.362133028005019</c:v>
                </c:pt>
                <c:pt idx="284">
                  <c:v>54.736439084005951</c:v>
                </c:pt>
                <c:pt idx="285">
                  <c:v>61.483238572005021</c:v>
                </c:pt>
                <c:pt idx="286">
                  <c:v>40.014589944004086</c:v>
                </c:pt>
                <c:pt idx="287">
                  <c:v>39.084777080005949</c:v>
                </c:pt>
                <c:pt idx="288">
                  <c:v>49.090204322006883</c:v>
                </c:pt>
                <c:pt idx="289">
                  <c:v>51.655152812005021</c:v>
                </c:pt>
                <c:pt idx="290">
                  <c:v>61.070235312259811</c:v>
                </c:pt>
                <c:pt idx="291">
                  <c:v>65.072865836259808</c:v>
                </c:pt>
                <c:pt idx="292">
                  <c:v>61.999757656260741</c:v>
                </c:pt>
                <c:pt idx="293">
                  <c:v>57.684819064259813</c:v>
                </c:pt>
                <c:pt idx="294">
                  <c:v>52.599070350260746</c:v>
                </c:pt>
                <c:pt idx="295">
                  <c:v>62.675239904259811</c:v>
                </c:pt>
                <c:pt idx="296">
                  <c:v>55.72659463226168</c:v>
                </c:pt>
                <c:pt idx="297">
                  <c:v>37.13616316888654</c:v>
                </c:pt>
                <c:pt idx="298">
                  <c:v>32.820767544888398</c:v>
                </c:pt>
                <c:pt idx="299">
                  <c:v>34.811713270888404</c:v>
                </c:pt>
                <c:pt idx="300">
                  <c:v>41.275210382888396</c:v>
                </c:pt>
                <c:pt idx="301">
                  <c:v>28.243800492888397</c:v>
                </c:pt>
                <c:pt idx="302">
                  <c:v>38.748102940888401</c:v>
                </c:pt>
                <c:pt idx="303">
                  <c:v>48.776286006887467</c:v>
                </c:pt>
                <c:pt idx="304">
                  <c:v>41.123223929528258</c:v>
                </c:pt>
                <c:pt idx="305">
                  <c:v>52.456698009527322</c:v>
                </c:pt>
                <c:pt idx="306">
                  <c:v>46.022433545527328</c:v>
                </c:pt>
                <c:pt idx="307">
                  <c:v>32.122847235526393</c:v>
                </c:pt>
                <c:pt idx="308">
                  <c:v>24.04601276152826</c:v>
                </c:pt>
                <c:pt idx="309">
                  <c:v>30.42039194552919</c:v>
                </c:pt>
                <c:pt idx="310">
                  <c:v>29.281747123526394</c:v>
                </c:pt>
                <c:pt idx="311">
                  <c:v>22.808710077752295</c:v>
                </c:pt>
                <c:pt idx="312">
                  <c:v>25.381636507752294</c:v>
                </c:pt>
                <c:pt idx="313">
                  <c:v>30.097485453753222</c:v>
                </c:pt>
                <c:pt idx="314">
                  <c:v>26.399948901751362</c:v>
                </c:pt>
                <c:pt idx="315">
                  <c:v>19.313892079751355</c:v>
                </c:pt>
                <c:pt idx="316">
                  <c:v>46.131497131753228</c:v>
                </c:pt>
                <c:pt idx="317">
                  <c:v>42.376979761752295</c:v>
                </c:pt>
                <c:pt idx="318">
                  <c:v>29.866455020219043</c:v>
                </c:pt>
                <c:pt idx="319">
                  <c:v>5.6858126262199731</c:v>
                </c:pt>
                <c:pt idx="320">
                  <c:v>1.2177814382199685</c:v>
                </c:pt>
                <c:pt idx="321">
                  <c:v>10.570221084219972</c:v>
                </c:pt>
                <c:pt idx="322">
                  <c:v>1.4717802962209026</c:v>
                </c:pt>
                <c:pt idx="323">
                  <c:v>4.6292638182190418</c:v>
                </c:pt>
                <c:pt idx="324">
                  <c:v>7.8382079562199722</c:v>
                </c:pt>
                <c:pt idx="325">
                  <c:v>19.542001010242529</c:v>
                </c:pt>
                <c:pt idx="326">
                  <c:v>11.83257413824346</c:v>
                </c:pt>
                <c:pt idx="327">
                  <c:v>13.604441506245326</c:v>
                </c:pt>
                <c:pt idx="328">
                  <c:v>14.067334344244395</c:v>
                </c:pt>
                <c:pt idx="329">
                  <c:v>14.775482156243463</c:v>
                </c:pt>
                <c:pt idx="330">
                  <c:v>16.261251046242531</c:v>
                </c:pt>
                <c:pt idx="331">
                  <c:v>21.935580164243461</c:v>
                </c:pt>
                <c:pt idx="332">
                  <c:v>9.1596987699111931</c:v>
                </c:pt>
                <c:pt idx="333">
                  <c:v>13.891888505911192</c:v>
                </c:pt>
                <c:pt idx="334">
                  <c:v>18.251279493911191</c:v>
                </c:pt>
                <c:pt idx="335">
                  <c:v>13.30726302791026</c:v>
                </c:pt>
                <c:pt idx="336">
                  <c:v>10.85917095791026</c:v>
                </c:pt>
                <c:pt idx="337">
                  <c:v>12.598542783910263</c:v>
                </c:pt>
                <c:pt idx="338">
                  <c:v>9.8952008619102596</c:v>
                </c:pt>
                <c:pt idx="339">
                  <c:v>11.241820423679</c:v>
                </c:pt>
                <c:pt idx="340">
                  <c:v>8.9794350036817967</c:v>
                </c:pt>
                <c:pt idx="341">
                  <c:v>9.724760133679931</c:v>
                </c:pt>
                <c:pt idx="342">
                  <c:v>10.570958937678999</c:v>
                </c:pt>
                <c:pt idx="343">
                  <c:v>6.7936013716790002</c:v>
                </c:pt>
                <c:pt idx="344">
                  <c:v>9.1090904676808648</c:v>
                </c:pt>
                <c:pt idx="345">
                  <c:v>8.5171420636789996</c:v>
                </c:pt>
                <c:pt idx="346">
                  <c:v>4.7365951573210552</c:v>
                </c:pt>
                <c:pt idx="347">
                  <c:v>6.4466675373191977</c:v>
                </c:pt>
                <c:pt idx="348">
                  <c:v>1.4484459653201265</c:v>
                </c:pt>
                <c:pt idx="349">
                  <c:v>2.2119180733191932</c:v>
                </c:pt>
                <c:pt idx="350">
                  <c:v>2.3806667053201274</c:v>
                </c:pt>
                <c:pt idx="351">
                  <c:v>2.7063242153210596</c:v>
                </c:pt>
                <c:pt idx="352">
                  <c:v>2.1026848313191948</c:v>
                </c:pt>
                <c:pt idx="353">
                  <c:v>15.036435515821358</c:v>
                </c:pt>
                <c:pt idx="354">
                  <c:v>2.2514252478222878</c:v>
                </c:pt>
                <c:pt idx="355">
                  <c:v>9.5429019778213551</c:v>
                </c:pt>
                <c:pt idx="356">
                  <c:v>1.8340053678213553</c:v>
                </c:pt>
                <c:pt idx="357">
                  <c:v>6.3163635378232215</c:v>
                </c:pt>
                <c:pt idx="358">
                  <c:v>2.608429777821355</c:v>
                </c:pt>
                <c:pt idx="359">
                  <c:v>3.9616896878222905</c:v>
                </c:pt>
                <c:pt idx="360">
                  <c:v>1.8403673500869917</c:v>
                </c:pt>
                <c:pt idx="361">
                  <c:v>2.9601499940860667</c:v>
                </c:pt>
                <c:pt idx="362">
                  <c:v>5.9799810000860667</c:v>
                </c:pt>
                <c:pt idx="363">
                  <c:v>2.3192366360860652</c:v>
                </c:pt>
                <c:pt idx="364">
                  <c:v>1.9814935200851322</c:v>
                </c:pt>
                <c:pt idx="365">
                  <c:v>3.3480018080869924</c:v>
                </c:pt>
                <c:pt idx="366">
                  <c:v>4.4647196980869923</c:v>
                </c:pt>
                <c:pt idx="367">
                  <c:v>1.9475356552845768</c:v>
                </c:pt>
                <c:pt idx="368">
                  <c:v>1.3619935172845763</c:v>
                </c:pt>
                <c:pt idx="369">
                  <c:v>1.266150549284579</c:v>
                </c:pt>
                <c:pt idx="370">
                  <c:v>1.8133744832845768</c:v>
                </c:pt>
                <c:pt idx="371">
                  <c:v>1.6537370392845769</c:v>
                </c:pt>
                <c:pt idx="372">
                  <c:v>1.3253862392864393</c:v>
                </c:pt>
                <c:pt idx="373">
                  <c:v>1.6752525472845774</c:v>
                </c:pt>
                <c:pt idx="374">
                  <c:v>1.8884723089984545</c:v>
                </c:pt>
                <c:pt idx="375">
                  <c:v>1.7459365069993873</c:v>
                </c:pt>
                <c:pt idx="376">
                  <c:v>1.1457078429984613</c:v>
                </c:pt>
                <c:pt idx="377">
                  <c:v>1.9975903149993901</c:v>
                </c:pt>
                <c:pt idx="378">
                  <c:v>1.2872926249993908</c:v>
                </c:pt>
                <c:pt idx="379">
                  <c:v>1.4236519209993894</c:v>
                </c:pt>
                <c:pt idx="380">
                  <c:v>1.8889678109975248</c:v>
                </c:pt>
                <c:pt idx="381">
                  <c:v>1.9845312808154885</c:v>
                </c:pt>
                <c:pt idx="382">
                  <c:v>4.2379166648145548</c:v>
                </c:pt>
                <c:pt idx="383">
                  <c:v>12.465486120815491</c:v>
                </c:pt>
                <c:pt idx="384">
                  <c:v>8.5744975528154868</c:v>
                </c:pt>
                <c:pt idx="385">
                  <c:v>1.5943431428145558</c:v>
                </c:pt>
                <c:pt idx="386">
                  <c:v>2.4836923468164205</c:v>
                </c:pt>
                <c:pt idx="387">
                  <c:v>14.290778460814559</c:v>
                </c:pt>
                <c:pt idx="388">
                  <c:v>8.3265916085703431</c:v>
                </c:pt>
                <c:pt idx="389">
                  <c:v>1.4231999785712723</c:v>
                </c:pt>
                <c:pt idx="390">
                  <c:v>0.71767828857127092</c:v>
                </c:pt>
                <c:pt idx="391">
                  <c:v>6.7068071985703392</c:v>
                </c:pt>
                <c:pt idx="392">
                  <c:v>1.1306106725712708</c:v>
                </c:pt>
                <c:pt idx="393">
                  <c:v>7.4316425565703392</c:v>
                </c:pt>
                <c:pt idx="394">
                  <c:v>16.5757661006012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2.2229582224881153E-3"/>
                  <c:y val="-4.798189596379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7.2365445499773858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084124830389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0.100475334284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5.312583958501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17.065966880459293</c:v>
                </c:pt>
                <c:pt idx="45">
                  <c:v>21.014323006984561</c:v>
                </c:pt>
                <c:pt idx="75">
                  <c:v>42.895784539321873</c:v>
                </c:pt>
                <c:pt idx="106">
                  <c:v>83.114057360768328</c:v>
                </c:pt>
                <c:pt idx="136">
                  <c:v>104.11073943778104</c:v>
                </c:pt>
                <c:pt idx="167">
                  <c:v>117.91214619510544</c:v>
                </c:pt>
                <c:pt idx="198">
                  <c:v>129.94088839596503</c:v>
                </c:pt>
                <c:pt idx="226">
                  <c:v>128.70213492494773</c:v>
                </c:pt>
                <c:pt idx="257">
                  <c:v>125.24455872987446</c:v>
                </c:pt>
                <c:pt idx="287">
                  <c:v>99.174715760964361</c:v>
                </c:pt>
                <c:pt idx="318">
                  <c:v>63.620103867145374</c:v>
                </c:pt>
                <c:pt idx="348">
                  <c:v>27.438293490002458</c:v>
                </c:pt>
                <c:pt idx="379">
                  <c:v>16.5757661006012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3'!$F$48:$F$60</c:f>
              <c:numCache>
                <c:formatCode>#,##0\ _)</c:formatCode>
                <c:ptCount val="13"/>
                <c:pt idx="0">
                  <c:v>11082.055950350004</c:v>
                </c:pt>
                <c:pt idx="1">
                  <c:v>10288.729394799997</c:v>
                </c:pt>
                <c:pt idx="2">
                  <c:v>9948.8780525499988</c:v>
                </c:pt>
                <c:pt idx="3">
                  <c:v>11222.871138699997</c:v>
                </c:pt>
                <c:pt idx="4">
                  <c:v>13273.133537799993</c:v>
                </c:pt>
                <c:pt idx="5">
                  <c:v>13035.252519200001</c:v>
                </c:pt>
                <c:pt idx="6">
                  <c:v>13419.170344149999</c:v>
                </c:pt>
                <c:pt idx="7">
                  <c:v>13898.837668799999</c:v>
                </c:pt>
                <c:pt idx="8">
                  <c:v>13999.32071715</c:v>
                </c:pt>
                <c:pt idx="9">
                  <c:v>14194.180336200001</c:v>
                </c:pt>
                <c:pt idx="10">
                  <c:v>13918.899108600002</c:v>
                </c:pt>
                <c:pt idx="11">
                  <c:v>12486.880997399992</c:v>
                </c:pt>
                <c:pt idx="12">
                  <c:v>11155.732386300004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3'!$G$48:$G$60</c:f>
              <c:numCache>
                <c:formatCode>#,##0\ _)</c:formatCode>
                <c:ptCount val="13"/>
                <c:pt idx="0">
                  <c:v>5069.3133357481856</c:v>
                </c:pt>
                <c:pt idx="1">
                  <c:v>4739.6054379773832</c:v>
                </c:pt>
                <c:pt idx="2">
                  <c:v>4467.0470089624023</c:v>
                </c:pt>
                <c:pt idx="3">
                  <c:v>4812.1705738000001</c:v>
                </c:pt>
                <c:pt idx="4">
                  <c:v>5316.2767810999994</c:v>
                </c:pt>
                <c:pt idx="5">
                  <c:v>5477.0266986999977</c:v>
                </c:pt>
                <c:pt idx="6">
                  <c:v>5596.8493599999993</c:v>
                </c:pt>
                <c:pt idx="7">
                  <c:v>5950.5832111499976</c:v>
                </c:pt>
                <c:pt idx="8">
                  <c:v>7213.8650399999988</c:v>
                </c:pt>
                <c:pt idx="9">
                  <c:v>7275.1757219999972</c:v>
                </c:pt>
                <c:pt idx="10">
                  <c:v>6720.2938423489422</c:v>
                </c:pt>
                <c:pt idx="11">
                  <c:v>5861.5753199858218</c:v>
                </c:pt>
                <c:pt idx="12">
                  <c:v>5122.4186417062165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3'!$H$48:$H$60</c:f>
              <c:numCache>
                <c:formatCode>#,##0\ _)</c:formatCode>
                <c:ptCount val="13"/>
                <c:pt idx="0">
                  <c:v>8745.5835792961407</c:v>
                </c:pt>
                <c:pt idx="1">
                  <c:v>7973.9046291740378</c:v>
                </c:pt>
                <c:pt idx="2">
                  <c:v>7820.7365874517254</c:v>
                </c:pt>
                <c:pt idx="3">
                  <c:v>8187.5351249509931</c:v>
                </c:pt>
                <c:pt idx="4">
                  <c:v>8633.7092310648623</c:v>
                </c:pt>
                <c:pt idx="5">
                  <c:v>9325.0652119229526</c:v>
                </c:pt>
                <c:pt idx="6">
                  <c:v>10034.297981343811</c:v>
                </c:pt>
                <c:pt idx="7">
                  <c:v>10651.382707382183</c:v>
                </c:pt>
                <c:pt idx="8">
                  <c:v>11224.845272938524</c:v>
                </c:pt>
                <c:pt idx="9">
                  <c:v>11376.573024106245</c:v>
                </c:pt>
                <c:pt idx="10">
                  <c:v>10871.053378959414</c:v>
                </c:pt>
                <c:pt idx="11">
                  <c:v>9714.3243532549059</c:v>
                </c:pt>
                <c:pt idx="12">
                  <c:v>8618.9540563929877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3'!$E$48:$E$60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3'!$D$48:$D$60</c:f>
              <c:numCache>
                <c:formatCode>#,##0</c:formatCode>
                <c:ptCount val="13"/>
                <c:pt idx="0">
                  <c:v>7124.7383119369397</c:v>
                </c:pt>
                <c:pt idx="1">
                  <c:v>6314.3165171768396</c:v>
                </c:pt>
                <c:pt idx="2">
                  <c:v>5952.5394311548098</c:v>
                </c:pt>
                <c:pt idx="3">
                  <c:v>5955.5060306251098</c:v>
                </c:pt>
                <c:pt idx="4">
                  <c:v>6678.5636735501203</c:v>
                </c:pt>
                <c:pt idx="5">
                  <c:v>7030.3147235812303</c:v>
                </c:pt>
                <c:pt idx="6">
                  <c:v>6849.7365063100897</c:v>
                </c:pt>
                <c:pt idx="7">
                  <c:v>7242.5224796164302</c:v>
                </c:pt>
                <c:pt idx="8">
                  <c:v>7896.3920571419603</c:v>
                </c:pt>
                <c:pt idx="9">
                  <c:v>7862.6649207238397</c:v>
                </c:pt>
                <c:pt idx="10">
                  <c:v>7336.6756913938698</c:v>
                </c:pt>
                <c:pt idx="11">
                  <c:v>6503.7333101836002</c:v>
                </c:pt>
                <c:pt idx="12">
                  <c:v>5663.3995666707096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81300813008130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-9.80392156862749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3333333333333333"/>
                  <c:y val="0.1987015593639030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9.52941176470587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1.4259897085537558</c:v>
                </c:pt>
                <c:pt idx="1">
                  <c:v>21.522192197065944</c:v>
                </c:pt>
                <c:pt idx="2">
                  <c:v>3.4222252897632628</c:v>
                </c:pt>
                <c:pt idx="3">
                  <c:v>30.90750256134563</c:v>
                </c:pt>
                <c:pt idx="4">
                  <c:v>3.2700959519336603</c:v>
                </c:pt>
                <c:pt idx="5">
                  <c:v>0.63002558717022739</c:v>
                </c:pt>
                <c:pt idx="6">
                  <c:v>0.21557982293373606</c:v>
                </c:pt>
                <c:pt idx="7">
                  <c:v>17.031891831396887</c:v>
                </c:pt>
                <c:pt idx="8">
                  <c:v>4.0766106217249236</c:v>
                </c:pt>
                <c:pt idx="9">
                  <c:v>13.287088690864596</c:v>
                </c:pt>
                <c:pt idx="10">
                  <c:v>2.6041563298928607</c:v>
                </c:pt>
                <c:pt idx="11">
                  <c:v>1.6066414073545101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40.104466148288068</c:v>
                </c:pt>
                <c:pt idx="1">
                  <c:v>59.895533851711946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61.178031295832483</c:v>
                </c:pt>
                <c:pt idx="1">
                  <c:v>38.82196870416751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05/08/2022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0.1161051927332612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65"/>
                  <c:y val="-7.882126498893525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53.678647010834176</c:v>
                </c:pt>
                <c:pt idx="1">
                  <c:v>46.321352989165817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806939376480379"/>
                  <c:y val="9.30941279398898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45880545419628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1886178861788618"/>
                  <c:y val="8.4869744223148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49464258144202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788617886178861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3.199217744840766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9112732859612061"/>
                  <c:y val="2.382172816633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"/>
                  <c:y val="5.22875816993461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0.27453894809620794</c:v>
                </c:pt>
                <c:pt idx="1">
                  <c:v>19.591788557195102</c:v>
                </c:pt>
                <c:pt idx="2">
                  <c:v>2.2800450237495165</c:v>
                </c:pt>
                <c:pt idx="3">
                  <c:v>28.298132082862342</c:v>
                </c:pt>
                <c:pt idx="4">
                  <c:v>2.6766467202603268</c:v>
                </c:pt>
                <c:pt idx="5">
                  <c:v>0.5574956786706734</c:v>
                </c:pt>
                <c:pt idx="6">
                  <c:v>0.17960631629193038</c:v>
                </c:pt>
                <c:pt idx="7">
                  <c:v>24.613832892875863</c:v>
                </c:pt>
                <c:pt idx="8">
                  <c:v>3.5526474627296003</c:v>
                </c:pt>
                <c:pt idx="9">
                  <c:v>13.42821422200317</c:v>
                </c:pt>
                <c:pt idx="10">
                  <c:v>3.0369609510366913</c:v>
                </c:pt>
                <c:pt idx="11">
                  <c:v>1.5100911442285705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44.322486326831402</c:v>
                </c:pt>
                <c:pt idx="1">
                  <c:v>37.599074281716803</c:v>
                </c:pt>
                <c:pt idx="2">
                  <c:v>40.16552921133092</c:v>
                </c:pt>
                <c:pt idx="3">
                  <c:v>43.448883863380608</c:v>
                </c:pt>
                <c:pt idx="4">
                  <c:v>48.214737471003019</c:v>
                </c:pt>
                <c:pt idx="5">
                  <c:v>41.701194589436149</c:v>
                </c:pt>
                <c:pt idx="6">
                  <c:v>40.272253168233732</c:v>
                </c:pt>
                <c:pt idx="7">
                  <c:v>47.289792071308845</c:v>
                </c:pt>
                <c:pt idx="8">
                  <c:v>52.095446701776588</c:v>
                </c:pt>
                <c:pt idx="9">
                  <c:v>52.103583565884968</c:v>
                </c:pt>
                <c:pt idx="10">
                  <c:v>40.901154134651861</c:v>
                </c:pt>
                <c:pt idx="11">
                  <c:v>39.437116554496477</c:v>
                </c:pt>
                <c:pt idx="12">
                  <c:v>38.82196870416751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55.677513673168605</c:v>
                </c:pt>
                <c:pt idx="1">
                  <c:v>62.400925718283197</c:v>
                </c:pt>
                <c:pt idx="2">
                  <c:v>59.83447078866908</c:v>
                </c:pt>
                <c:pt idx="3">
                  <c:v>56.551116136619399</c:v>
                </c:pt>
                <c:pt idx="4">
                  <c:v>51.785262528996981</c:v>
                </c:pt>
                <c:pt idx="5">
                  <c:v>58.298805410563851</c:v>
                </c:pt>
                <c:pt idx="6">
                  <c:v>59.727746831766268</c:v>
                </c:pt>
                <c:pt idx="7">
                  <c:v>52.710207928691155</c:v>
                </c:pt>
                <c:pt idx="8">
                  <c:v>47.904553298223412</c:v>
                </c:pt>
                <c:pt idx="9">
                  <c:v>47.896416434115032</c:v>
                </c:pt>
                <c:pt idx="10">
                  <c:v>59.098845865348139</c:v>
                </c:pt>
                <c:pt idx="11">
                  <c:v>60.562883445503523</c:v>
                </c:pt>
                <c:pt idx="12">
                  <c:v>61.17803129583249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2398715.8202499999</c:v>
                </c:pt>
                <c:pt idx="1">
                  <c:v>2924350.6090500001</c:v>
                </c:pt>
                <c:pt idx="2">
                  <c:v>2781603.4622999998</c:v>
                </c:pt>
                <c:pt idx="3">
                  <c:v>3542322.02232</c:v>
                </c:pt>
                <c:pt idx="4">
                  <c:v>3225284.4641900002</c:v>
                </c:pt>
                <c:pt idx="5">
                  <c:v>3450282.7792500001</c:v>
                </c:pt>
                <c:pt idx="6">
                  <c:v>2887710.34418</c:v>
                </c:pt>
                <c:pt idx="7">
                  <c:v>2760606.7462399998</c:v>
                </c:pt>
                <c:pt idx="8">
                  <c:v>2312922.18132</c:v>
                </c:pt>
                <c:pt idx="9">
                  <c:v>2398012.3315400002</c:v>
                </c:pt>
                <c:pt idx="10">
                  <c:v>3515194.0406599999</c:v>
                </c:pt>
                <c:pt idx="11">
                  <c:v>4125585.5571900001</c:v>
                </c:pt>
                <c:pt idx="12">
                  <c:v>3854277.26352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70.356367665428508</c:v>
                </c:pt>
                <c:pt idx="1">
                  <c:v>63.183770762370735</c:v>
                </c:pt>
                <c:pt idx="2">
                  <c:v>65.373966879233677</c:v>
                </c:pt>
                <c:pt idx="3">
                  <c:v>60.288160077764388</c:v>
                </c:pt>
                <c:pt idx="4">
                  <c:v>66.287092790756589</c:v>
                </c:pt>
                <c:pt idx="5">
                  <c:v>64.140344965979594</c:v>
                </c:pt>
                <c:pt idx="6">
                  <c:v>65.006004137612209</c:v>
                </c:pt>
                <c:pt idx="7">
                  <c:v>70.251586694415082</c:v>
                </c:pt>
                <c:pt idx="8">
                  <c:v>74.698706481447758</c:v>
                </c:pt>
                <c:pt idx="9">
                  <c:v>72.594956716067415</c:v>
                </c:pt>
                <c:pt idx="10">
                  <c:v>61.987500148097283</c:v>
                </c:pt>
                <c:pt idx="11">
                  <c:v>60.299597975178862</c:v>
                </c:pt>
                <c:pt idx="12">
                  <c:v>61.217110598238293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29.643632334571492</c:v>
                </c:pt>
                <c:pt idx="1">
                  <c:v>36.816229237629258</c:v>
                </c:pt>
                <c:pt idx="2">
                  <c:v>34.626033120766323</c:v>
                </c:pt>
                <c:pt idx="3">
                  <c:v>39.711839922235619</c:v>
                </c:pt>
                <c:pt idx="4">
                  <c:v>33.712907209243411</c:v>
                </c:pt>
                <c:pt idx="5">
                  <c:v>35.85965503402042</c:v>
                </c:pt>
                <c:pt idx="6">
                  <c:v>34.993995862387827</c:v>
                </c:pt>
                <c:pt idx="7">
                  <c:v>29.748413305584933</c:v>
                </c:pt>
                <c:pt idx="8">
                  <c:v>25.301293518552228</c:v>
                </c:pt>
                <c:pt idx="9">
                  <c:v>27.405043283932581</c:v>
                </c:pt>
                <c:pt idx="10">
                  <c:v>38.012499851902717</c:v>
                </c:pt>
                <c:pt idx="11">
                  <c:v>39.70040202482113</c:v>
                </c:pt>
                <c:pt idx="12">
                  <c:v>38.782889401761679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1879.5875821039999</c:v>
                </c:pt>
                <c:pt idx="1">
                  <c:v>1393.78333174</c:v>
                </c:pt>
                <c:pt idx="2">
                  <c:v>1021.4348056600001</c:v>
                </c:pt>
                <c:pt idx="3">
                  <c:v>1193.7558425120001</c:v>
                </c:pt>
                <c:pt idx="4">
                  <c:v>2523.893467504</c:v>
                </c:pt>
                <c:pt idx="5">
                  <c:v>2080.347401344</c:v>
                </c:pt>
                <c:pt idx="6">
                  <c:v>1145.6069011300001</c:v>
                </c:pt>
                <c:pt idx="7">
                  <c:v>1763.8028711760001</c:v>
                </c:pt>
                <c:pt idx="8">
                  <c:v>1779.2985286959999</c:v>
                </c:pt>
                <c:pt idx="9">
                  <c:v>1920.2191653340001</c:v>
                </c:pt>
                <c:pt idx="10">
                  <c:v>1190.322507676</c:v>
                </c:pt>
                <c:pt idx="11">
                  <c:v>1041.456428836</c:v>
                </c:pt>
                <c:pt idx="12">
                  <c:v>970.18800342400004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3598.5848070000002</c:v>
                </c:pt>
                <c:pt idx="1">
                  <c:v>3123.0617010000001</c:v>
                </c:pt>
                <c:pt idx="2">
                  <c:v>4231.9807010000004</c:v>
                </c:pt>
                <c:pt idx="3">
                  <c:v>6320.8397629999999</c:v>
                </c:pt>
                <c:pt idx="4">
                  <c:v>6813.1904430000004</c:v>
                </c:pt>
                <c:pt idx="5">
                  <c:v>5354.4356269999998</c:v>
                </c:pt>
                <c:pt idx="6">
                  <c:v>4621.4652409999999</c:v>
                </c:pt>
                <c:pt idx="7">
                  <c:v>6418.3320880000001</c:v>
                </c:pt>
                <c:pt idx="8">
                  <c:v>5534.8026630000004</c:v>
                </c:pt>
                <c:pt idx="9">
                  <c:v>4569.3410210000002</c:v>
                </c:pt>
                <c:pt idx="10">
                  <c:v>3629.2420929999998</c:v>
                </c:pt>
                <c:pt idx="11">
                  <c:v>4381.3838820000001</c:v>
                </c:pt>
                <c:pt idx="12">
                  <c:v>4053.4008920000001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2343.78982</c:v>
                </c:pt>
                <c:pt idx="1">
                  <c:v>1881.431521</c:v>
                </c:pt>
                <c:pt idx="2">
                  <c:v>1732.6711969999999</c:v>
                </c:pt>
                <c:pt idx="3">
                  <c:v>1320.8873840000001</c:v>
                </c:pt>
                <c:pt idx="4">
                  <c:v>993.85091399999999</c:v>
                </c:pt>
                <c:pt idx="5">
                  <c:v>1535.8762589999999</c:v>
                </c:pt>
                <c:pt idx="6">
                  <c:v>1653.6707039999999</c:v>
                </c:pt>
                <c:pt idx="7">
                  <c:v>1416.057168</c:v>
                </c:pt>
                <c:pt idx="8">
                  <c:v>2530.8183819999999</c:v>
                </c:pt>
                <c:pt idx="9">
                  <c:v>3318.6785220000002</c:v>
                </c:pt>
                <c:pt idx="10">
                  <c:v>3144.0390179999999</c:v>
                </c:pt>
                <c:pt idx="11">
                  <c:v>3279.3319849999998</c:v>
                </c:pt>
                <c:pt idx="12">
                  <c:v>3162.17938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661.44510200000002</c:v>
                </c:pt>
                <c:pt idx="1">
                  <c:v>447.44465700000001</c:v>
                </c:pt>
                <c:pt idx="2">
                  <c:v>328.16178000000002</c:v>
                </c:pt>
                <c:pt idx="3">
                  <c:v>172.42624599999999</c:v>
                </c:pt>
                <c:pt idx="4">
                  <c:v>103.956001</c:v>
                </c:pt>
                <c:pt idx="5">
                  <c:v>170.90534199999999</c:v>
                </c:pt>
                <c:pt idx="6">
                  <c:v>208.578486</c:v>
                </c:pt>
                <c:pt idx="7">
                  <c:v>120.568316</c:v>
                </c:pt>
                <c:pt idx="8">
                  <c:v>412.77760999999998</c:v>
                </c:pt>
                <c:pt idx="9">
                  <c:v>621.24744099999998</c:v>
                </c:pt>
                <c:pt idx="10">
                  <c:v>534.18592699999999</c:v>
                </c:pt>
                <c:pt idx="11">
                  <c:v>667.23557600000004</c:v>
                </c:pt>
                <c:pt idx="12">
                  <c:v>619.76025300000003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409.93549100000001</c:v>
                </c:pt>
                <c:pt idx="1">
                  <c:v>395.48078299999997</c:v>
                </c:pt>
                <c:pt idx="2">
                  <c:v>431.48129999999998</c:v>
                </c:pt>
                <c:pt idx="3">
                  <c:v>433.27252499999997</c:v>
                </c:pt>
                <c:pt idx="4">
                  <c:v>435.29937000000001</c:v>
                </c:pt>
                <c:pt idx="5">
                  <c:v>428.33291300000002</c:v>
                </c:pt>
                <c:pt idx="6">
                  <c:v>373.905303</c:v>
                </c:pt>
                <c:pt idx="7">
                  <c:v>422.67529400000001</c:v>
                </c:pt>
                <c:pt idx="8">
                  <c:v>429.86890699999998</c:v>
                </c:pt>
                <c:pt idx="9">
                  <c:v>396.13051400000001</c:v>
                </c:pt>
                <c:pt idx="10">
                  <c:v>414.75039800000002</c:v>
                </c:pt>
                <c:pt idx="11">
                  <c:v>408.444975</c:v>
                </c:pt>
                <c:pt idx="12">
                  <c:v>382.36279200000001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67.951940500000006</c:v>
                </c:pt>
                <c:pt idx="1">
                  <c:v>55.639892500000002</c:v>
                </c:pt>
                <c:pt idx="2">
                  <c:v>61.837724000000001</c:v>
                </c:pt>
                <c:pt idx="3">
                  <c:v>65.901263499999999</c:v>
                </c:pt>
                <c:pt idx="4">
                  <c:v>72.807829999999996</c:v>
                </c:pt>
                <c:pt idx="5">
                  <c:v>68.975128999999995</c:v>
                </c:pt>
                <c:pt idx="6">
                  <c:v>66.906879000000004</c:v>
                </c:pt>
                <c:pt idx="7">
                  <c:v>71.978429000000006</c:v>
                </c:pt>
                <c:pt idx="8">
                  <c:v>64.772149999999996</c:v>
                </c:pt>
                <c:pt idx="9">
                  <c:v>67.480593499999998</c:v>
                </c:pt>
                <c:pt idx="10">
                  <c:v>63.217403500000003</c:v>
                </c:pt>
                <c:pt idx="11">
                  <c:v>59.032142</c:v>
                </c:pt>
                <c:pt idx="12">
                  <c:v>51.305601000000003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0.41936</cdr:x>
      <cdr:y>0.06633</cdr:y>
    </cdr:from>
    <cdr:to>
      <cdr:x>0.42149</cdr:x>
      <cdr:y>0.81108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24034" y="241345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0.4092</cdr:x>
      <cdr:y>0.09228</cdr:y>
    </cdr:from>
    <cdr:to>
      <cdr:x>0.40928</cdr:x>
      <cdr:y>0.75492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64774" y="28302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123825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52650"/>
          <a:ext cx="252000" cy="15089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133350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62175"/>
          <a:ext cx="238125" cy="14448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142875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9950" y="2171700"/>
          <a:ext cx="252000" cy="1214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5.663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Agosto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Agosto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8" t="s">
        <v>25</v>
      </c>
      <c r="E7" s="114"/>
      <c r="F7" s="339" t="str">
        <f>Dat_01!A2</f>
        <v>Agosto 2022</v>
      </c>
      <c r="G7" s="340"/>
      <c r="H7" s="341" t="s">
        <v>27</v>
      </c>
      <c r="I7" s="34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8"/>
      <c r="E8" s="115" t="s">
        <v>28</v>
      </c>
      <c r="F8" s="299">
        <v>14102</v>
      </c>
      <c r="G8" s="300" t="s">
        <v>241</v>
      </c>
      <c r="H8" s="299">
        <v>20130</v>
      </c>
      <c r="I8" s="300" t="s">
        <v>204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48.6</v>
      </c>
      <c r="G9" s="278" t="s">
        <v>242</v>
      </c>
      <c r="H9" s="273">
        <v>83.6</v>
      </c>
      <c r="I9" s="278" t="s">
        <v>205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Agosto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Agosto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8" t="s">
        <v>176</v>
      </c>
      <c r="E7" s="4"/>
    </row>
    <row r="8" spans="3:34">
      <c r="C8" s="338"/>
      <c r="E8" s="4"/>
    </row>
    <row r="9" spans="3:34">
      <c r="C9" s="338"/>
      <c r="E9" s="4"/>
    </row>
    <row r="10" spans="3:34">
      <c r="C10" s="33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Agosto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8" t="s">
        <v>26</v>
      </c>
      <c r="V7" s="54"/>
    </row>
    <row r="8" spans="2:22">
      <c r="B8" s="338"/>
      <c r="V8" s="54"/>
    </row>
    <row r="9" spans="2:22">
      <c r="B9" s="33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Agosto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-4.5330161024461013</v>
      </c>
      <c r="O64" s="62">
        <f>'Data 3'!I60-'Data 3'!I48</f>
        <v>-7.882906184069693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3" sqref="J23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Agosto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8"/>
      <c r="D8" s="77"/>
      <c r="E8" s="78"/>
      <c r="P8" s="80"/>
      <c r="Q8" s="80"/>
      <c r="R8" s="80"/>
    </row>
    <row r="9" spans="2:18" s="74" customFormat="1" ht="12.75" customHeight="1">
      <c r="B9" s="73"/>
      <c r="C9" s="33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31"/>
    </row>
    <row r="29" spans="2:9">
      <c r="E29" s="33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115" zoomScaleNormal="100" workbookViewId="0">
      <selection activeCell="P148" sqref="P148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3.0218227513250127</v>
      </c>
      <c r="E5" s="107"/>
      <c r="F5" s="108" t="s">
        <v>16</v>
      </c>
      <c r="G5" s="109">
        <f>SUM(D5:D10)</f>
        <v>40.097254918512888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6.4559010775583836</v>
      </c>
      <c r="E6" s="107"/>
      <c r="F6" s="203" t="s">
        <v>17</v>
      </c>
      <c r="G6" s="204">
        <f>SUM(D11:D16)</f>
        <v>59.895533851711946</v>
      </c>
    </row>
    <row r="7" spans="2:7">
      <c r="B7" s="108" t="s">
        <v>4</v>
      </c>
      <c r="C7" s="127">
        <f>Dat_01!B35</f>
        <v>3223.165</v>
      </c>
      <c r="D7" s="109">
        <f t="shared" si="0"/>
        <v>2.9236457129958824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22.279384653754729</v>
      </c>
      <c r="E8" s="107"/>
    </row>
    <row r="9" spans="2:7">
      <c r="B9" s="108" t="s">
        <v>9</v>
      </c>
      <c r="C9" s="127">
        <f>Dat_01!B37</f>
        <v>5588.4695000000002</v>
      </c>
      <c r="D9" s="109">
        <f t="shared" si="0"/>
        <v>5.0691493907023828</v>
      </c>
      <c r="E9" s="107"/>
    </row>
    <row r="10" spans="2:7">
      <c r="B10" s="108" t="s">
        <v>70</v>
      </c>
      <c r="C10" s="127">
        <f>Dat_01!B39</f>
        <v>382.93650000000002</v>
      </c>
      <c r="D10" s="109">
        <f t="shared" si="0"/>
        <v>0.34735133217649355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0.11939574179024827</v>
      </c>
      <c r="E11" s="107"/>
    </row>
    <row r="12" spans="2:7">
      <c r="B12" s="108" t="s">
        <v>5</v>
      </c>
      <c r="C12" s="127">
        <f>Dat_01!B41</f>
        <v>28945.808499999999</v>
      </c>
      <c r="D12" s="109">
        <f t="shared" si="0"/>
        <v>26.255959260610233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15.504237472360222</v>
      </c>
      <c r="E13" s="107"/>
    </row>
    <row r="14" spans="2:7">
      <c r="B14" s="108" t="s">
        <v>6</v>
      </c>
      <c r="C14" s="127">
        <f>Dat_01!B43</f>
        <v>16470.770940999999</v>
      </c>
      <c r="D14" s="109">
        <f t="shared" si="0"/>
        <v>14.940190418855941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2.0899078173586467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0.98584314073665003</v>
      </c>
      <c r="E16" s="107"/>
    </row>
    <row r="17" spans="2:7">
      <c r="B17" s="110" t="s">
        <v>15</v>
      </c>
      <c r="C17" s="128">
        <f>SUM(C5:C16)+C18</f>
        <v>110244.71897099999</v>
      </c>
      <c r="D17" s="111">
        <f>SUM(D5:D16)+D18</f>
        <v>100.00000000000001</v>
      </c>
      <c r="E17" s="107"/>
    </row>
    <row r="18" spans="2:7">
      <c r="B18" s="108" t="s">
        <v>187</v>
      </c>
      <c r="C18" s="127">
        <f>Dat_01!B38</f>
        <v>7.95</v>
      </c>
      <c r="D18" s="109">
        <f>C18/$C$17*100</f>
        <v>7.2112297751797585E-3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339.36969620600001</v>
      </c>
      <c r="D21" s="109">
        <f>C21/$C$33*100</f>
        <v>1.4259897085537558</v>
      </c>
      <c r="E21" s="107"/>
      <c r="F21" s="108" t="s">
        <v>16</v>
      </c>
      <c r="G21" s="109">
        <f>SUM(D21:D26)</f>
        <v>61.178031295832483</v>
      </c>
    </row>
    <row r="22" spans="2:7">
      <c r="B22" s="108" t="s">
        <v>3</v>
      </c>
      <c r="C22" s="127">
        <f>Dat_01!B51</f>
        <v>5122.0424549999998</v>
      </c>
      <c r="D22" s="109">
        <f t="shared" ref="D22:D24" si="1">C22/$C$33*100</f>
        <v>21.522192197065944</v>
      </c>
      <c r="E22" s="129"/>
      <c r="F22" s="203" t="s">
        <v>17</v>
      </c>
      <c r="G22" s="204">
        <f>SUM(D27:D32)</f>
        <v>38.82196870416751</v>
      </c>
    </row>
    <row r="23" spans="2:7">
      <c r="B23" s="108" t="s">
        <v>4</v>
      </c>
      <c r="C23" s="127">
        <f>Dat_01!B52</f>
        <v>814.45156999999995</v>
      </c>
      <c r="D23" s="109">
        <f t="shared" si="1"/>
        <v>3.4222252897632628</v>
      </c>
      <c r="E23" s="129"/>
    </row>
    <row r="24" spans="2:7">
      <c r="B24" s="108" t="s">
        <v>11</v>
      </c>
      <c r="C24" s="127">
        <f>Dat_01!B53</f>
        <v>7355.6419740000001</v>
      </c>
      <c r="D24" s="109">
        <f t="shared" si="1"/>
        <v>30.90750256134563</v>
      </c>
      <c r="E24" s="129"/>
    </row>
    <row r="25" spans="2:7">
      <c r="B25" s="108" t="s">
        <v>9</v>
      </c>
      <c r="C25" s="127">
        <f>Dat_01!B54</f>
        <v>778.24647900000002</v>
      </c>
      <c r="D25" s="109">
        <f>C25/$C$33*100</f>
        <v>3.2700959519336603</v>
      </c>
      <c r="E25" s="129"/>
    </row>
    <row r="26" spans="2:7">
      <c r="B26" s="108" t="s">
        <v>70</v>
      </c>
      <c r="C26" s="127">
        <f>Dat_01!B55</f>
        <v>149.93908500000001</v>
      </c>
      <c r="D26" s="109">
        <f>C26/$C$33*100</f>
        <v>0.63002558717022739</v>
      </c>
      <c r="E26" s="129"/>
    </row>
    <row r="27" spans="2:7">
      <c r="B27" s="108" t="s">
        <v>69</v>
      </c>
      <c r="C27" s="127">
        <f>Dat_01!B56</f>
        <v>51.305601000000003</v>
      </c>
      <c r="D27" s="109">
        <f t="shared" ref="D27:D28" si="2">C27/$C$33*100</f>
        <v>0.21557982293373606</v>
      </c>
      <c r="E27" s="129"/>
    </row>
    <row r="28" spans="2:7">
      <c r="B28" s="108" t="s">
        <v>5</v>
      </c>
      <c r="C28" s="127">
        <f>Dat_01!B57</f>
        <v>4053.4008920000001</v>
      </c>
      <c r="D28" s="109">
        <f t="shared" si="2"/>
        <v>17.031891831396887</v>
      </c>
      <c r="E28" s="129"/>
    </row>
    <row r="29" spans="2:7">
      <c r="B29" s="108" t="s">
        <v>2</v>
      </c>
      <c r="C29" s="127">
        <f>Dat_01!B58</f>
        <v>970.18800342400004</v>
      </c>
      <c r="D29" s="109">
        <f>C29/$C$33*100</f>
        <v>4.0766106217249236</v>
      </c>
      <c r="E29" s="129"/>
    </row>
    <row r="30" spans="2:7">
      <c r="B30" s="108" t="s">
        <v>6</v>
      </c>
      <c r="C30" s="127">
        <f>Dat_01!B59</f>
        <v>3162.17938</v>
      </c>
      <c r="D30" s="109">
        <f t="shared" ref="D30:D32" si="3">C30/$C$33*100</f>
        <v>13.287088690864596</v>
      </c>
      <c r="E30" s="129"/>
    </row>
    <row r="31" spans="2:7">
      <c r="B31" s="108" t="s">
        <v>7</v>
      </c>
      <c r="C31" s="127">
        <f>Dat_01!B60</f>
        <v>619.76025300000003</v>
      </c>
      <c r="D31" s="109">
        <f t="shared" si="3"/>
        <v>2.6041563298928607</v>
      </c>
      <c r="E31" s="129"/>
    </row>
    <row r="32" spans="2:7">
      <c r="B32" s="108" t="s">
        <v>8</v>
      </c>
      <c r="C32" s="127">
        <f>Dat_01!B61</f>
        <v>382.36279200000001</v>
      </c>
      <c r="D32" s="109">
        <f t="shared" si="3"/>
        <v>1.6066414073545101</v>
      </c>
      <c r="E32" s="129"/>
    </row>
    <row r="33" spans="2:6">
      <c r="B33" s="110" t="s">
        <v>15</v>
      </c>
      <c r="C33" s="128">
        <f>SUM(C21:C32)</f>
        <v>23798.888180630001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0.27453894809620794</v>
      </c>
      <c r="D37" s="107"/>
      <c r="E37" s="108" t="s">
        <v>16</v>
      </c>
      <c r="F37" s="109">
        <f>SUM(C37:C42)</f>
        <v>53.678647010834176</v>
      </c>
    </row>
    <row r="38" spans="2:6">
      <c r="B38" s="108" t="s">
        <v>3</v>
      </c>
      <c r="C38" s="109">
        <f>Dat_01!B95</f>
        <v>19.591788557195102</v>
      </c>
      <c r="D38" s="107"/>
      <c r="E38" s="203" t="s">
        <v>17</v>
      </c>
      <c r="F38" s="204">
        <f>SUM(C43:C48)</f>
        <v>46.321352989165817</v>
      </c>
    </row>
    <row r="39" spans="2:6">
      <c r="B39" s="108" t="s">
        <v>4</v>
      </c>
      <c r="C39" s="109">
        <f>Dat_01!B96</f>
        <v>2.2800450237495165</v>
      </c>
      <c r="D39" s="107"/>
    </row>
    <row r="40" spans="2:6">
      <c r="B40" s="108" t="s">
        <v>11</v>
      </c>
      <c r="C40" s="109">
        <f>Dat_01!B97</f>
        <v>28.298132082862342</v>
      </c>
      <c r="D40" s="107"/>
    </row>
    <row r="41" spans="2:6">
      <c r="B41" s="108" t="s">
        <v>9</v>
      </c>
      <c r="C41" s="109">
        <f>Dat_01!B98</f>
        <v>2.6766467202603268</v>
      </c>
      <c r="D41" s="107"/>
      <c r="E41" s="107"/>
      <c r="F41" s="107"/>
    </row>
    <row r="42" spans="2:6">
      <c r="B42" s="108" t="s">
        <v>70</v>
      </c>
      <c r="C42" s="109">
        <f>Dat_01!B99</f>
        <v>0.5574956786706734</v>
      </c>
      <c r="D42" s="107"/>
      <c r="E42" s="107"/>
      <c r="F42" s="107"/>
    </row>
    <row r="43" spans="2:6">
      <c r="B43" s="108" t="s">
        <v>69</v>
      </c>
      <c r="C43" s="109">
        <f>Dat_01!B100</f>
        <v>0.17960631629193038</v>
      </c>
      <c r="D43" s="107"/>
      <c r="E43" s="107"/>
      <c r="F43" s="107"/>
    </row>
    <row r="44" spans="2:6">
      <c r="B44" s="108" t="s">
        <v>5</v>
      </c>
      <c r="C44" s="109">
        <f>Dat_01!B101</f>
        <v>24.613832892875863</v>
      </c>
      <c r="D44" s="107"/>
      <c r="E44" s="107"/>
      <c r="F44" s="107"/>
    </row>
    <row r="45" spans="2:6">
      <c r="B45" s="108" t="s">
        <v>2</v>
      </c>
      <c r="C45" s="109">
        <f>Dat_01!B102</f>
        <v>3.5526474627296003</v>
      </c>
      <c r="D45" s="107"/>
      <c r="E45" s="107"/>
      <c r="F45" s="107"/>
    </row>
    <row r="46" spans="2:6">
      <c r="B46" s="108" t="s">
        <v>6</v>
      </c>
      <c r="C46" s="109">
        <f>Dat_01!B103</f>
        <v>13.42821422200317</v>
      </c>
      <c r="D46" s="107"/>
      <c r="E46" s="107"/>
      <c r="F46" s="107"/>
    </row>
    <row r="47" spans="2:6">
      <c r="B47" s="108" t="s">
        <v>7</v>
      </c>
      <c r="C47" s="109">
        <f>Dat_01!B104</f>
        <v>3.0369609510366913</v>
      </c>
      <c r="D47" s="107"/>
      <c r="E47" s="107"/>
      <c r="F47" s="107"/>
    </row>
    <row r="48" spans="2:6">
      <c r="B48" s="108" t="s">
        <v>8</v>
      </c>
      <c r="C48" s="109">
        <f>Dat_01!B105</f>
        <v>1.5100911442285705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A</v>
      </c>
      <c r="D68" s="208" t="str">
        <f>Dat_01!C140</f>
        <v>S</v>
      </c>
      <c r="E68" s="208" t="str">
        <f>Dat_01!D140</f>
        <v>O</v>
      </c>
      <c r="F68" s="208" t="str">
        <f>Dat_01!E140</f>
        <v>N</v>
      </c>
      <c r="G68" s="208" t="str">
        <f>Dat_01!F140</f>
        <v>D</v>
      </c>
      <c r="H68" s="208" t="str">
        <f>Dat_01!G140</f>
        <v>E</v>
      </c>
      <c r="I68" s="208" t="str">
        <f>Dat_01!H140</f>
        <v>F</v>
      </c>
      <c r="J68" s="208" t="str">
        <f>Dat_01!I140</f>
        <v>M</v>
      </c>
      <c r="K68" s="208" t="str">
        <f>Dat_01!J140</f>
        <v>A</v>
      </c>
      <c r="L68" s="208" t="str">
        <f>Dat_01!K140</f>
        <v>M</v>
      </c>
      <c r="M68" s="208" t="str">
        <f>Dat_01!L140</f>
        <v>J</v>
      </c>
      <c r="N68" s="208" t="str">
        <f>Dat_01!M140</f>
        <v>J</v>
      </c>
      <c r="O68" s="208" t="str">
        <f>Dat_01!N140</f>
        <v>A</v>
      </c>
      <c r="P68" s="209"/>
    </row>
    <row r="69" spans="2:16">
      <c r="B69" s="210" t="s">
        <v>2</v>
      </c>
      <c r="C69" s="211">
        <f>Dat_01!B142</f>
        <v>1879.5875821039999</v>
      </c>
      <c r="D69" s="211">
        <f>Dat_01!C142</f>
        <v>1393.78333174</v>
      </c>
      <c r="E69" s="211">
        <f>Dat_01!D142</f>
        <v>1021.4348056600001</v>
      </c>
      <c r="F69" s="211">
        <f>Dat_01!E142</f>
        <v>1193.7558425120001</v>
      </c>
      <c r="G69" s="211">
        <f>Dat_01!F142</f>
        <v>2523.893467504</v>
      </c>
      <c r="H69" s="211">
        <f>Dat_01!G142</f>
        <v>2080.347401344</v>
      </c>
      <c r="I69" s="211">
        <f>Dat_01!H142</f>
        <v>1145.6069011300001</v>
      </c>
      <c r="J69" s="211">
        <f>Dat_01!I142</f>
        <v>1763.8028711760001</v>
      </c>
      <c r="K69" s="211">
        <f>Dat_01!J142</f>
        <v>1779.2985286959999</v>
      </c>
      <c r="L69" s="211">
        <f>Dat_01!K142</f>
        <v>1920.2191653340001</v>
      </c>
      <c r="M69" s="211">
        <f>Dat_01!L142</f>
        <v>1190.322507676</v>
      </c>
      <c r="N69" s="211">
        <f>Dat_01!M142</f>
        <v>1041.456428836</v>
      </c>
      <c r="O69" s="211">
        <f>Dat_01!N142</f>
        <v>970.18800342400004</v>
      </c>
    </row>
    <row r="70" spans="2:16">
      <c r="B70" s="210" t="s">
        <v>81</v>
      </c>
      <c r="C70" s="211">
        <f>Dat_01!B143</f>
        <v>159.74251133199999</v>
      </c>
      <c r="D70" s="211">
        <f>Dat_01!C143</f>
        <v>118.239862456</v>
      </c>
      <c r="E70" s="211">
        <f>Dat_01!D143</f>
        <v>232.11323870199999</v>
      </c>
      <c r="F70" s="211">
        <f>Dat_01!E143</f>
        <v>202.78682990199999</v>
      </c>
      <c r="G70" s="211">
        <f>Dat_01!F143</f>
        <v>269.90862404000001</v>
      </c>
      <c r="H70" s="211">
        <f>Dat_01!G143</f>
        <v>215.45218475999999</v>
      </c>
      <c r="I70" s="211">
        <f>Dat_01!H143</f>
        <v>285.08618899800001</v>
      </c>
      <c r="J70" s="211">
        <f>Dat_01!I143</f>
        <v>273.84815268400001</v>
      </c>
      <c r="K70" s="211">
        <f>Dat_01!J143</f>
        <v>336.71035219200002</v>
      </c>
      <c r="L70" s="211">
        <f>Dat_01!K143</f>
        <v>299.88006930400002</v>
      </c>
      <c r="M70" s="211">
        <f>Dat_01!L143</f>
        <v>270.92395723800001</v>
      </c>
      <c r="N70" s="211">
        <f>Dat_01!M143</f>
        <v>216.61761802000001</v>
      </c>
      <c r="O70" s="211">
        <f>Dat_01!N143</f>
        <v>339.36969620600001</v>
      </c>
    </row>
    <row r="71" spans="2:16">
      <c r="B71" s="210" t="s">
        <v>3</v>
      </c>
      <c r="C71" s="211">
        <f>Dat_01!B144</f>
        <v>5151.2435720000003</v>
      </c>
      <c r="D71" s="211">
        <f>Dat_01!C144</f>
        <v>4890.5065249999998</v>
      </c>
      <c r="E71" s="211">
        <f>Dat_01!D144</f>
        <v>4748.3949460000003</v>
      </c>
      <c r="F71" s="211">
        <f>Dat_01!E144</f>
        <v>3562.3582710000001</v>
      </c>
      <c r="G71" s="211">
        <f>Dat_01!F144</f>
        <v>3922.855106</v>
      </c>
      <c r="H71" s="211">
        <f>Dat_01!G144</f>
        <v>5048.424951</v>
      </c>
      <c r="I71" s="211">
        <f>Dat_01!H144</f>
        <v>4771.058908</v>
      </c>
      <c r="J71" s="211">
        <f>Dat_01!I144</f>
        <v>4766.7915640000001</v>
      </c>
      <c r="K71" s="211">
        <f>Dat_01!J144</f>
        <v>4413.7242699999997</v>
      </c>
      <c r="L71" s="211">
        <f>Dat_01!K144</f>
        <v>4066.3553310000002</v>
      </c>
      <c r="M71" s="211">
        <f>Dat_01!L144</f>
        <v>4459.4591659999996</v>
      </c>
      <c r="N71" s="211">
        <f>Dat_01!M144</f>
        <v>5073.1541569999999</v>
      </c>
      <c r="O71" s="211">
        <f>Dat_01!N144</f>
        <v>5122.0424549999998</v>
      </c>
    </row>
    <row r="72" spans="2:16">
      <c r="B72" s="210" t="s">
        <v>4</v>
      </c>
      <c r="C72" s="211">
        <f>Dat_01!B145</f>
        <v>320.34443199999998</v>
      </c>
      <c r="D72" s="211">
        <f>Dat_01!C145</f>
        <v>477.92579699999999</v>
      </c>
      <c r="E72" s="211">
        <f>Dat_01!D145</f>
        <v>528.18759499999999</v>
      </c>
      <c r="F72" s="211">
        <f>Dat_01!E145</f>
        <v>577.43674399999998</v>
      </c>
      <c r="G72" s="211">
        <f>Dat_01!F145</f>
        <v>721.09479699999997</v>
      </c>
      <c r="H72" s="211">
        <f>Dat_01!G145</f>
        <v>710.59119999999996</v>
      </c>
      <c r="I72" s="211">
        <f>Dat_01!H145</f>
        <v>571.69617900000003</v>
      </c>
      <c r="J72" s="211">
        <f>Dat_01!I145</f>
        <v>705.89505599999995</v>
      </c>
      <c r="K72" s="211">
        <f>Dat_01!J145</f>
        <v>691.80370400000004</v>
      </c>
      <c r="L72" s="211">
        <f>Dat_01!K145</f>
        <v>528.38689499999998</v>
      </c>
      <c r="M72" s="211">
        <f>Dat_01!L145</f>
        <v>804.07860300000004</v>
      </c>
      <c r="N72" s="211">
        <f>Dat_01!M145</f>
        <v>832.23787000000004</v>
      </c>
      <c r="O72" s="211">
        <f>Dat_01!N145</f>
        <v>814.45156999999995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3325.1556350000001</v>
      </c>
      <c r="D74" s="211">
        <f>Dat_01!C146</f>
        <v>4296.9849320000003</v>
      </c>
      <c r="E74" s="211">
        <f>Dat_01!D146</f>
        <v>3806.271381</v>
      </c>
      <c r="F74" s="211">
        <f>Dat_01!E146</f>
        <v>5697.61654</v>
      </c>
      <c r="G74" s="211">
        <f>Dat_01!F146</f>
        <v>4499.7333719999997</v>
      </c>
      <c r="H74" s="211">
        <f>Dat_01!G146</f>
        <v>5197.3442679999998</v>
      </c>
      <c r="I74" s="211">
        <f>Dat_01!H146</f>
        <v>4086.8628920000001</v>
      </c>
      <c r="J74" s="211">
        <f>Dat_01!I146</f>
        <v>3253.5901749999998</v>
      </c>
      <c r="K74" s="211">
        <f>Dat_01!J146</f>
        <v>2573.7803039999999</v>
      </c>
      <c r="L74" s="211">
        <f>Dat_01!K146</f>
        <v>3092.3859029999999</v>
      </c>
      <c r="M74" s="211">
        <f>Dat_01!L146</f>
        <v>5827.5517829999999</v>
      </c>
      <c r="N74" s="211">
        <f>Dat_01!M146</f>
        <v>7767.8468700000003</v>
      </c>
      <c r="O74" s="211">
        <f>Dat_01!N146</f>
        <v>7355.6419740000001</v>
      </c>
    </row>
    <row r="75" spans="2:16">
      <c r="B75" s="210" t="s">
        <v>5</v>
      </c>
      <c r="C75" s="211">
        <f>Dat_01!B147</f>
        <v>3598.5848070000002</v>
      </c>
      <c r="D75" s="211">
        <f>Dat_01!C147</f>
        <v>3123.0617010000001</v>
      </c>
      <c r="E75" s="211">
        <f>Dat_01!D147</f>
        <v>4231.9807010000004</v>
      </c>
      <c r="F75" s="211">
        <f>Dat_01!E147</f>
        <v>6320.8397629999999</v>
      </c>
      <c r="G75" s="211">
        <f>Dat_01!F147</f>
        <v>6813.1904430000004</v>
      </c>
      <c r="H75" s="211">
        <f>Dat_01!G147</f>
        <v>5354.4356269999998</v>
      </c>
      <c r="I75" s="211">
        <f>Dat_01!H147</f>
        <v>4621.4652409999999</v>
      </c>
      <c r="J75" s="211">
        <f>Dat_01!I147</f>
        <v>6418.3320880000001</v>
      </c>
      <c r="K75" s="211">
        <f>Dat_01!J147</f>
        <v>5534.8026630000004</v>
      </c>
      <c r="L75" s="211">
        <f>Dat_01!K147</f>
        <v>4569.3410210000002</v>
      </c>
      <c r="M75" s="211">
        <f>Dat_01!L147</f>
        <v>3629.2420929999998</v>
      </c>
      <c r="N75" s="211">
        <f>Dat_01!M147</f>
        <v>4381.3838820000001</v>
      </c>
      <c r="O75" s="211">
        <f>Dat_01!N147</f>
        <v>4053.4008920000001</v>
      </c>
    </row>
    <row r="76" spans="2:16">
      <c r="B76" s="210" t="s">
        <v>131</v>
      </c>
      <c r="C76" s="211">
        <f>Dat_01!B148</f>
        <v>2343.78982</v>
      </c>
      <c r="D76" s="211">
        <f>Dat_01!C148</f>
        <v>1881.431521</v>
      </c>
      <c r="E76" s="211">
        <f>Dat_01!D148</f>
        <v>1732.6711969999999</v>
      </c>
      <c r="F76" s="211">
        <f>Dat_01!E148</f>
        <v>1320.8873840000001</v>
      </c>
      <c r="G76" s="211">
        <f>Dat_01!F148</f>
        <v>993.85091399999999</v>
      </c>
      <c r="H76" s="211">
        <f>Dat_01!G148</f>
        <v>1535.8762589999999</v>
      </c>
      <c r="I76" s="211">
        <f>Dat_01!H148</f>
        <v>1653.6707039999999</v>
      </c>
      <c r="J76" s="211">
        <f>Dat_01!I148</f>
        <v>1416.057168</v>
      </c>
      <c r="K76" s="211">
        <f>Dat_01!J148</f>
        <v>2530.8183819999999</v>
      </c>
      <c r="L76" s="211">
        <f>Dat_01!K148</f>
        <v>3318.6785220000002</v>
      </c>
      <c r="M76" s="211">
        <f>Dat_01!L148</f>
        <v>3144.0390179999999</v>
      </c>
      <c r="N76" s="211">
        <f>Dat_01!M148</f>
        <v>3279.3319849999998</v>
      </c>
      <c r="O76" s="211">
        <f>Dat_01!N148</f>
        <v>3162.17938</v>
      </c>
    </row>
    <row r="77" spans="2:16">
      <c r="B77" s="210" t="s">
        <v>132</v>
      </c>
      <c r="C77" s="211">
        <f>Dat_01!B149</f>
        <v>661.44510200000002</v>
      </c>
      <c r="D77" s="211">
        <f>Dat_01!C149</f>
        <v>447.44465700000001</v>
      </c>
      <c r="E77" s="211">
        <f>Dat_01!D149</f>
        <v>328.16178000000002</v>
      </c>
      <c r="F77" s="211">
        <f>Dat_01!E149</f>
        <v>172.42624599999999</v>
      </c>
      <c r="G77" s="211">
        <f>Dat_01!F149</f>
        <v>103.956001</v>
      </c>
      <c r="H77" s="211">
        <f>Dat_01!G149</f>
        <v>170.90534199999999</v>
      </c>
      <c r="I77" s="211">
        <f>Dat_01!H149</f>
        <v>208.578486</v>
      </c>
      <c r="J77" s="211">
        <f>Dat_01!I149</f>
        <v>120.568316</v>
      </c>
      <c r="K77" s="211">
        <f>Dat_01!J149</f>
        <v>412.77760999999998</v>
      </c>
      <c r="L77" s="211">
        <f>Dat_01!K149</f>
        <v>621.24744099999998</v>
      </c>
      <c r="M77" s="211">
        <f>Dat_01!L149</f>
        <v>534.18592699999999</v>
      </c>
      <c r="N77" s="211">
        <f>Dat_01!M149</f>
        <v>667.23557600000004</v>
      </c>
      <c r="O77" s="211">
        <f>Dat_01!N149</f>
        <v>619.76025300000003</v>
      </c>
    </row>
    <row r="78" spans="2:16">
      <c r="B78" s="210" t="s">
        <v>9</v>
      </c>
      <c r="C78" s="211">
        <f>Dat_01!B151</f>
        <v>2102.2103360000001</v>
      </c>
      <c r="D78" s="211">
        <f>Dat_01!C151</f>
        <v>2159.0921499999999</v>
      </c>
      <c r="E78" s="211">
        <f>Dat_01!D151</f>
        <v>2136.4721209999998</v>
      </c>
      <c r="F78" s="211">
        <f>Dat_01!E151</f>
        <v>2168.9871889999999</v>
      </c>
      <c r="G78" s="211">
        <f>Dat_01!F151</f>
        <v>2167.9654059999998</v>
      </c>
      <c r="H78" s="211">
        <f>Dat_01!G151</f>
        <v>2143.8983720000001</v>
      </c>
      <c r="I78" s="211">
        <f>Dat_01!H151</f>
        <v>2115.5816890000001</v>
      </c>
      <c r="J78" s="211">
        <f>Dat_01!I151</f>
        <v>2210.0593690000001</v>
      </c>
      <c r="K78" s="211">
        <f>Dat_01!J151</f>
        <v>1707.4825519999999</v>
      </c>
      <c r="L78" s="211">
        <f>Dat_01!K151</f>
        <v>1868.41066</v>
      </c>
      <c r="M78" s="211">
        <f>Dat_01!L151</f>
        <v>1465.0524499999999</v>
      </c>
      <c r="N78" s="211">
        <f>Dat_01!M151</f>
        <v>1052.153912</v>
      </c>
      <c r="O78" s="211">
        <f>Dat_01!N151</f>
        <v>778.24647900000002</v>
      </c>
    </row>
    <row r="79" spans="2:16">
      <c r="B79" s="210" t="s">
        <v>133</v>
      </c>
      <c r="C79" s="211">
        <f>Dat_01!B152</f>
        <v>198.4023795</v>
      </c>
      <c r="D79" s="211">
        <f>Dat_01!C152</f>
        <v>167.38102850000001</v>
      </c>
      <c r="E79" s="211">
        <f>Dat_01!D152</f>
        <v>179.471082</v>
      </c>
      <c r="F79" s="211">
        <f>Dat_01!E152</f>
        <v>164.8067685</v>
      </c>
      <c r="G79" s="211">
        <f>Dat_01!F152</f>
        <v>171.82050699999999</v>
      </c>
      <c r="H79" s="211">
        <f>Dat_01!G152</f>
        <v>159.55676600000001</v>
      </c>
      <c r="I79" s="211">
        <f>Dat_01!H152</f>
        <v>138.52277699999999</v>
      </c>
      <c r="J79" s="211">
        <f>Dat_01!I152</f>
        <v>173.90431599999999</v>
      </c>
      <c r="K79" s="211">
        <f>Dat_01!J152</f>
        <v>163.84968900000001</v>
      </c>
      <c r="L79" s="211">
        <f>Dat_01!K152</f>
        <v>158.10203150000001</v>
      </c>
      <c r="M79" s="211">
        <f>Dat_01!L152</f>
        <v>142.17442550000001</v>
      </c>
      <c r="N79" s="211">
        <f>Dat_01!M152</f>
        <v>164.320134</v>
      </c>
      <c r="O79" s="211">
        <f>Dat_01!N152</f>
        <v>149.93908500000001</v>
      </c>
    </row>
    <row r="80" spans="2:16">
      <c r="B80" s="210" t="s">
        <v>134</v>
      </c>
      <c r="C80" s="211">
        <f>Dat_01!B153</f>
        <v>67.951940500000006</v>
      </c>
      <c r="D80" s="211">
        <f>Dat_01!C153</f>
        <v>55.639892500000002</v>
      </c>
      <c r="E80" s="211">
        <f>Dat_01!D153</f>
        <v>61.837724000000001</v>
      </c>
      <c r="F80" s="211">
        <f>Dat_01!E153</f>
        <v>65.901263499999999</v>
      </c>
      <c r="G80" s="211">
        <f>Dat_01!F153</f>
        <v>72.807829999999996</v>
      </c>
      <c r="H80" s="211">
        <f>Dat_01!G153</f>
        <v>68.975128999999995</v>
      </c>
      <c r="I80" s="211">
        <f>Dat_01!H153</f>
        <v>66.906879000000004</v>
      </c>
      <c r="J80" s="211">
        <f>Dat_01!I153</f>
        <v>71.978429000000006</v>
      </c>
      <c r="K80" s="211">
        <f>Dat_01!J153</f>
        <v>64.772149999999996</v>
      </c>
      <c r="L80" s="211">
        <f>Dat_01!K153</f>
        <v>67.480593499999998</v>
      </c>
      <c r="M80" s="211">
        <f>Dat_01!L153</f>
        <v>63.217403500000003</v>
      </c>
      <c r="N80" s="211">
        <f>Dat_01!M153</f>
        <v>59.032142</v>
      </c>
      <c r="O80" s="211">
        <f>Dat_01!N153</f>
        <v>51.305601000000003</v>
      </c>
    </row>
    <row r="81" spans="2:15">
      <c r="B81" s="210" t="s">
        <v>135</v>
      </c>
      <c r="C81" s="211">
        <f>Dat_01!B150</f>
        <v>409.93549100000001</v>
      </c>
      <c r="D81" s="211">
        <f>Dat_01!C150</f>
        <v>395.48078299999997</v>
      </c>
      <c r="E81" s="211">
        <f>Dat_01!D150</f>
        <v>431.48129999999998</v>
      </c>
      <c r="F81" s="211">
        <f>Dat_01!E150</f>
        <v>433.27252499999997</v>
      </c>
      <c r="G81" s="211">
        <f>Dat_01!F150</f>
        <v>435.29937000000001</v>
      </c>
      <c r="H81" s="211">
        <f>Dat_01!G150</f>
        <v>428.33291300000002</v>
      </c>
      <c r="I81" s="211">
        <f>Dat_01!H150</f>
        <v>373.905303</v>
      </c>
      <c r="J81" s="211">
        <f>Dat_01!I150</f>
        <v>422.67529400000001</v>
      </c>
      <c r="K81" s="211">
        <f>Dat_01!J150</f>
        <v>429.86890699999998</v>
      </c>
      <c r="L81" s="211">
        <f>Dat_01!K150</f>
        <v>396.13051400000001</v>
      </c>
      <c r="M81" s="211">
        <f>Dat_01!L150</f>
        <v>414.75039800000002</v>
      </c>
      <c r="N81" s="211">
        <f>Dat_01!M150</f>
        <v>408.444975</v>
      </c>
      <c r="O81" s="211">
        <f>Dat_01!N150</f>
        <v>382.36279200000001</v>
      </c>
    </row>
    <row r="82" spans="2:15">
      <c r="B82" s="210" t="s">
        <v>136</v>
      </c>
      <c r="C82" s="211">
        <f>Dat_01!B154</f>
        <v>20218.393608435999</v>
      </c>
      <c r="D82" s="211">
        <f>Dat_01!C154</f>
        <v>19406.972181196001</v>
      </c>
      <c r="E82" s="211">
        <f>Dat_01!D154</f>
        <v>19438.477871362</v>
      </c>
      <c r="F82" s="211">
        <f>Dat_01!E154</f>
        <v>21881.075366413999</v>
      </c>
      <c r="G82" s="211">
        <f>Dat_01!F154</f>
        <v>22696.375837543997</v>
      </c>
      <c r="H82" s="211">
        <f>Dat_01!G154</f>
        <v>23114.140413103996</v>
      </c>
      <c r="I82" s="211">
        <f>Dat_01!H154</f>
        <v>20038.942148127993</v>
      </c>
      <c r="J82" s="211">
        <f>Dat_01!I154</f>
        <v>21597.502798859998</v>
      </c>
      <c r="K82" s="211">
        <f>Dat_01!J154</f>
        <v>20639.689111888001</v>
      </c>
      <c r="L82" s="211">
        <f>Dat_01!K154</f>
        <v>20906.618146638</v>
      </c>
      <c r="M82" s="211">
        <f>Dat_01!L154</f>
        <v>21944.997731913998</v>
      </c>
      <c r="N82" s="211">
        <f>Dat_01!M154</f>
        <v>24943.215549856002</v>
      </c>
      <c r="O82" s="211">
        <f>Dat_01!N154</f>
        <v>23798.888180630005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8961.2947426039991</v>
      </c>
      <c r="D88" s="215">
        <f t="shared" si="4"/>
        <v>7296.8418862400013</v>
      </c>
      <c r="E88" s="215">
        <f t="shared" si="4"/>
        <v>7807.567507660001</v>
      </c>
      <c r="F88" s="215">
        <f t="shared" si="4"/>
        <v>9507.0830240120013</v>
      </c>
      <c r="G88" s="215">
        <f t="shared" si="4"/>
        <v>10942.998025504001</v>
      </c>
      <c r="H88" s="215">
        <f t="shared" si="4"/>
        <v>9638.872671344001</v>
      </c>
      <c r="I88" s="215">
        <f t="shared" si="4"/>
        <v>8070.1335141300005</v>
      </c>
      <c r="J88" s="215">
        <f t="shared" si="4"/>
        <v>10213.414166176002</v>
      </c>
      <c r="K88" s="215">
        <f t="shared" si="4"/>
        <v>10752.338240696001</v>
      </c>
      <c r="L88" s="215">
        <f t="shared" si="4"/>
        <v>10893.097256834</v>
      </c>
      <c r="M88" s="215">
        <f t="shared" si="4"/>
        <v>8975.7573471760006</v>
      </c>
      <c r="N88" s="215">
        <f t="shared" si="4"/>
        <v>9836.884988836</v>
      </c>
      <c r="O88" s="215">
        <f t="shared" si="4"/>
        <v>9239.1969214239998</v>
      </c>
    </row>
    <row r="89" spans="2:15">
      <c r="B89" s="212" t="s">
        <v>16</v>
      </c>
      <c r="C89" s="213">
        <f t="shared" ref="C89:O89" si="5">SUM(C70:C74,C78:C79)</f>
        <v>11257.098865831998</v>
      </c>
      <c r="D89" s="213">
        <f t="shared" si="5"/>
        <v>12110.130294956001</v>
      </c>
      <c r="E89" s="213">
        <f t="shared" si="5"/>
        <v>11630.910363702002</v>
      </c>
      <c r="F89" s="213">
        <f t="shared" si="5"/>
        <v>12373.992342402</v>
      </c>
      <c r="G89" s="213">
        <f t="shared" si="5"/>
        <v>11753.377812039998</v>
      </c>
      <c r="H89" s="213">
        <f t="shared" si="5"/>
        <v>13475.267741759999</v>
      </c>
      <c r="I89" s="213">
        <f t="shared" si="5"/>
        <v>11968.808633998</v>
      </c>
      <c r="J89" s="213">
        <f t="shared" si="5"/>
        <v>11384.088632684001</v>
      </c>
      <c r="K89" s="213">
        <f t="shared" si="5"/>
        <v>9887.3508711920003</v>
      </c>
      <c r="L89" s="213">
        <f t="shared" si="5"/>
        <v>10013.520889804</v>
      </c>
      <c r="M89" s="213">
        <f t="shared" si="5"/>
        <v>12969.240384737999</v>
      </c>
      <c r="N89" s="213">
        <f t="shared" si="5"/>
        <v>15106.33056102</v>
      </c>
      <c r="O89" s="213">
        <f t="shared" si="5"/>
        <v>14559.691259206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44.32248632683141</v>
      </c>
      <c r="D91" s="216">
        <f t="shared" ref="D91:O91" si="6">SUM(D69/SUM(D88:D89)*100,D75/SUM(D88:D89)*100,D76/SUM(D88:D89)*100,D77/SUM(D88:D89)*100,D80/SUM(D88:D89)*100,D81/SUM(D88:D89)*100)</f>
        <v>37.599074281716796</v>
      </c>
      <c r="E91" s="216">
        <f t="shared" si="6"/>
        <v>40.165529211330913</v>
      </c>
      <c r="F91" s="216">
        <f t="shared" si="6"/>
        <v>43.448883863380608</v>
      </c>
      <c r="G91" s="216">
        <f t="shared" si="6"/>
        <v>48.214737471003012</v>
      </c>
      <c r="H91" s="216">
        <f t="shared" si="6"/>
        <v>41.701194589436149</v>
      </c>
      <c r="I91" s="216">
        <f t="shared" si="6"/>
        <v>40.272253168233718</v>
      </c>
      <c r="J91" s="216">
        <f t="shared" si="6"/>
        <v>47.289792071308824</v>
      </c>
      <c r="K91" s="216">
        <f t="shared" si="6"/>
        <v>52.095446701776588</v>
      </c>
      <c r="L91" s="216">
        <f t="shared" si="6"/>
        <v>52.103583565884968</v>
      </c>
      <c r="M91" s="216">
        <f t="shared" si="6"/>
        <v>40.901154134651854</v>
      </c>
      <c r="N91" s="216">
        <f t="shared" si="6"/>
        <v>39.437116554496477</v>
      </c>
      <c r="O91" s="216">
        <f t="shared" si="6"/>
        <v>38.821968704167517</v>
      </c>
    </row>
    <row r="92" spans="2:15">
      <c r="B92" s="212" t="s">
        <v>16</v>
      </c>
      <c r="C92" s="298">
        <f t="shared" ref="C92" si="7">100-C91</f>
        <v>55.67751367316859</v>
      </c>
      <c r="D92" s="298">
        <f t="shared" ref="D92:O92" si="8">100-D91</f>
        <v>62.400925718283204</v>
      </c>
      <c r="E92" s="298">
        <f t="shared" si="8"/>
        <v>59.834470788669087</v>
      </c>
      <c r="F92" s="298">
        <f t="shared" si="8"/>
        <v>56.551116136619392</v>
      </c>
      <c r="G92" s="298">
        <f t="shared" si="8"/>
        <v>51.785262528996988</v>
      </c>
      <c r="H92" s="298">
        <f t="shared" si="8"/>
        <v>58.298805410563851</v>
      </c>
      <c r="I92" s="298">
        <f t="shared" si="8"/>
        <v>59.727746831766282</v>
      </c>
      <c r="J92" s="298">
        <f t="shared" si="8"/>
        <v>52.710207928691176</v>
      </c>
      <c r="K92" s="298">
        <f t="shared" si="8"/>
        <v>47.904553298223412</v>
      </c>
      <c r="L92" s="298">
        <f t="shared" si="8"/>
        <v>47.896416434115032</v>
      </c>
      <c r="M92" s="298">
        <f t="shared" si="8"/>
        <v>59.098845865348146</v>
      </c>
      <c r="N92" s="298">
        <f t="shared" si="8"/>
        <v>60.562883445503523</v>
      </c>
      <c r="O92" s="298">
        <f t="shared" si="8"/>
        <v>61.178031295832483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209"/>
    </row>
    <row r="98" spans="2:16">
      <c r="B98" s="317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209"/>
    </row>
    <row r="99" spans="2:16">
      <c r="B99" s="319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</row>
    <row r="100" spans="2:16">
      <c r="B100" s="319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</row>
    <row r="101" spans="2:16">
      <c r="B101" s="319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</row>
    <row r="102" spans="2:16">
      <c r="B102" s="319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</row>
    <row r="103" spans="2:16">
      <c r="B103" s="319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</row>
    <row r="104" spans="2:16">
      <c r="B104" s="319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</row>
    <row r="105" spans="2:16">
      <c r="B105" s="319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</row>
    <row r="106" spans="2:16">
      <c r="B106" s="319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</row>
    <row r="107" spans="2:16">
      <c r="B107" s="319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</row>
    <row r="108" spans="2:16">
      <c r="B108" s="319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</row>
    <row r="109" spans="2:16">
      <c r="B109" s="319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</row>
    <row r="110" spans="2:16">
      <c r="B110" s="319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</row>
    <row r="111" spans="2:16">
      <c r="B111" s="319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</row>
    <row r="112" spans="2:16">
      <c r="B112" s="319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</row>
    <row r="113" spans="2:18">
      <c r="B113" s="319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</row>
    <row r="114" spans="2:18">
      <c r="B114" s="319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</row>
    <row r="115" spans="2:18"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</row>
    <row r="116" spans="2:18">
      <c r="B116" s="319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</row>
    <row r="117" spans="2:18">
      <c r="B117" s="321"/>
      <c r="C117" s="321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</row>
    <row r="118" spans="2:18">
      <c r="B118" s="319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</row>
    <row r="119" spans="2:18">
      <c r="B119" s="319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R119" s="217"/>
    </row>
    <row r="120" spans="2:18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</row>
    <row r="121" spans="2:18">
      <c r="B121" s="319"/>
      <c r="C121" s="322"/>
      <c r="D121" s="322"/>
      <c r="E121" s="322"/>
      <c r="F121" s="322"/>
      <c r="G121" s="322"/>
      <c r="H121" s="322"/>
      <c r="I121" s="322"/>
      <c r="J121" s="322"/>
      <c r="K121" s="322"/>
      <c r="L121" s="322"/>
      <c r="M121" s="322"/>
      <c r="N121" s="322"/>
      <c r="O121" s="322"/>
    </row>
    <row r="122" spans="2:18">
      <c r="B122" s="319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A</v>
      </c>
      <c r="D125" s="208" t="str">
        <f>Dat_01!C140</f>
        <v>S</v>
      </c>
      <c r="E125" s="208" t="str">
        <f>Dat_01!D140</f>
        <v>O</v>
      </c>
      <c r="F125" s="208" t="str">
        <f>Dat_01!E140</f>
        <v>N</v>
      </c>
      <c r="G125" s="208" t="str">
        <f>Dat_01!F140</f>
        <v>D</v>
      </c>
      <c r="H125" s="208" t="str">
        <f>Dat_01!G140</f>
        <v>E</v>
      </c>
      <c r="I125" s="208" t="str">
        <f>Dat_01!H140</f>
        <v>F</v>
      </c>
      <c r="J125" s="208" t="str">
        <f>Dat_01!I140</f>
        <v>M</v>
      </c>
      <c r="K125" s="208" t="str">
        <f>Dat_01!J140</f>
        <v>A</v>
      </c>
      <c r="L125" s="208" t="str">
        <f>Dat_01!K140</f>
        <v>M</v>
      </c>
      <c r="M125" s="208" t="str">
        <f>Dat_01!L140</f>
        <v>J</v>
      </c>
      <c r="N125" s="208" t="str">
        <f>Dat_01!M140</f>
        <v>J</v>
      </c>
      <c r="O125" s="208" t="str">
        <f>Dat_01!N140</f>
        <v>A</v>
      </c>
    </row>
    <row r="126" spans="2:18">
      <c r="B126" s="210" t="s">
        <v>2</v>
      </c>
      <c r="C126" s="211">
        <f>C69</f>
        <v>1879.5875821039999</v>
      </c>
      <c r="D126" s="211">
        <f t="shared" ref="D126:O126" si="9">D69</f>
        <v>1393.78333174</v>
      </c>
      <c r="E126" s="211">
        <f t="shared" si="9"/>
        <v>1021.4348056600001</v>
      </c>
      <c r="F126" s="211">
        <f t="shared" si="9"/>
        <v>1193.7558425120001</v>
      </c>
      <c r="G126" s="211">
        <f t="shared" si="9"/>
        <v>2523.893467504</v>
      </c>
      <c r="H126" s="211">
        <f t="shared" si="9"/>
        <v>2080.347401344</v>
      </c>
      <c r="I126" s="211">
        <f t="shared" si="9"/>
        <v>1145.6069011300001</v>
      </c>
      <c r="J126" s="211">
        <f t="shared" si="9"/>
        <v>1763.8028711760001</v>
      </c>
      <c r="K126" s="211">
        <f t="shared" si="9"/>
        <v>1779.2985286959999</v>
      </c>
      <c r="L126" s="211">
        <f t="shared" si="9"/>
        <v>1920.2191653340001</v>
      </c>
      <c r="M126" s="211">
        <f t="shared" si="9"/>
        <v>1190.322507676</v>
      </c>
      <c r="N126" s="211">
        <f t="shared" si="9"/>
        <v>1041.456428836</v>
      </c>
      <c r="O126" s="211">
        <f t="shared" si="9"/>
        <v>970.18800342400004</v>
      </c>
      <c r="P126" s="219"/>
    </row>
    <row r="127" spans="2:18">
      <c r="B127" s="210" t="s">
        <v>81</v>
      </c>
      <c r="C127" s="211">
        <f t="shared" ref="C127:O139" si="10">C70</f>
        <v>159.74251133199999</v>
      </c>
      <c r="D127" s="211">
        <f t="shared" si="10"/>
        <v>118.239862456</v>
      </c>
      <c r="E127" s="211">
        <f t="shared" si="10"/>
        <v>232.11323870199999</v>
      </c>
      <c r="F127" s="211">
        <f t="shared" si="10"/>
        <v>202.78682990199999</v>
      </c>
      <c r="G127" s="211">
        <f t="shared" si="10"/>
        <v>269.90862404000001</v>
      </c>
      <c r="H127" s="211">
        <f t="shared" si="10"/>
        <v>215.45218475999999</v>
      </c>
      <c r="I127" s="211">
        <f t="shared" si="10"/>
        <v>285.08618899800001</v>
      </c>
      <c r="J127" s="211">
        <f t="shared" si="10"/>
        <v>273.84815268400001</v>
      </c>
      <c r="K127" s="211">
        <f t="shared" si="10"/>
        <v>336.71035219200002</v>
      </c>
      <c r="L127" s="211">
        <f t="shared" si="10"/>
        <v>299.88006930400002</v>
      </c>
      <c r="M127" s="211">
        <f t="shared" si="10"/>
        <v>270.92395723800001</v>
      </c>
      <c r="N127" s="211">
        <f t="shared" si="10"/>
        <v>216.61761802000001</v>
      </c>
      <c r="O127" s="211">
        <f t="shared" si="10"/>
        <v>339.36969620600001</v>
      </c>
    </row>
    <row r="128" spans="2:18">
      <c r="B128" s="210" t="s">
        <v>3</v>
      </c>
      <c r="C128" s="211">
        <f t="shared" si="10"/>
        <v>5151.2435720000003</v>
      </c>
      <c r="D128" s="211">
        <f t="shared" si="10"/>
        <v>4890.5065249999998</v>
      </c>
      <c r="E128" s="211">
        <f t="shared" si="10"/>
        <v>4748.3949460000003</v>
      </c>
      <c r="F128" s="211">
        <f t="shared" si="10"/>
        <v>3562.3582710000001</v>
      </c>
      <c r="G128" s="211">
        <f t="shared" si="10"/>
        <v>3922.855106</v>
      </c>
      <c r="H128" s="211">
        <f t="shared" si="10"/>
        <v>5048.424951</v>
      </c>
      <c r="I128" s="211">
        <f t="shared" si="10"/>
        <v>4771.058908</v>
      </c>
      <c r="J128" s="211">
        <f t="shared" si="10"/>
        <v>4766.7915640000001</v>
      </c>
      <c r="K128" s="211">
        <f t="shared" si="10"/>
        <v>4413.7242699999997</v>
      </c>
      <c r="L128" s="211">
        <f t="shared" si="10"/>
        <v>4066.3553310000002</v>
      </c>
      <c r="M128" s="211">
        <f t="shared" si="10"/>
        <v>4459.4591659999996</v>
      </c>
      <c r="N128" s="211">
        <f t="shared" si="10"/>
        <v>5073.1541569999999</v>
      </c>
      <c r="O128" s="211">
        <f t="shared" si="10"/>
        <v>5122.0424549999998</v>
      </c>
    </row>
    <row r="129" spans="2:15">
      <c r="B129" s="210" t="s">
        <v>4</v>
      </c>
      <c r="C129" s="211">
        <f t="shared" si="10"/>
        <v>320.34443199999998</v>
      </c>
      <c r="D129" s="211">
        <f t="shared" si="10"/>
        <v>477.92579699999999</v>
      </c>
      <c r="E129" s="211">
        <f t="shared" si="10"/>
        <v>528.18759499999999</v>
      </c>
      <c r="F129" s="211">
        <f t="shared" si="10"/>
        <v>577.43674399999998</v>
      </c>
      <c r="G129" s="211">
        <f t="shared" si="10"/>
        <v>721.09479699999997</v>
      </c>
      <c r="H129" s="211">
        <f t="shared" si="10"/>
        <v>710.59119999999996</v>
      </c>
      <c r="I129" s="211">
        <f t="shared" si="10"/>
        <v>571.69617900000003</v>
      </c>
      <c r="J129" s="211">
        <f t="shared" si="10"/>
        <v>705.89505599999995</v>
      </c>
      <c r="K129" s="211">
        <f t="shared" si="10"/>
        <v>691.80370400000004</v>
      </c>
      <c r="L129" s="211">
        <f t="shared" si="10"/>
        <v>528.38689499999998</v>
      </c>
      <c r="M129" s="211">
        <f t="shared" si="10"/>
        <v>804.07860300000004</v>
      </c>
      <c r="N129" s="211">
        <f t="shared" si="10"/>
        <v>832.23787000000004</v>
      </c>
      <c r="O129" s="211">
        <f t="shared" si="10"/>
        <v>814.45156999999995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3325.1556350000001</v>
      </c>
      <c r="D131" s="211">
        <f t="shared" si="10"/>
        <v>4296.9849320000003</v>
      </c>
      <c r="E131" s="211">
        <f t="shared" si="10"/>
        <v>3806.271381</v>
      </c>
      <c r="F131" s="211">
        <f t="shared" si="10"/>
        <v>5697.61654</v>
      </c>
      <c r="G131" s="211">
        <f t="shared" si="10"/>
        <v>4499.7333719999997</v>
      </c>
      <c r="H131" s="211">
        <f t="shared" si="10"/>
        <v>5197.3442679999998</v>
      </c>
      <c r="I131" s="211">
        <f t="shared" si="10"/>
        <v>4086.8628920000001</v>
      </c>
      <c r="J131" s="211">
        <f t="shared" si="10"/>
        <v>3253.5901749999998</v>
      </c>
      <c r="K131" s="211">
        <f t="shared" si="10"/>
        <v>2573.7803039999999</v>
      </c>
      <c r="L131" s="211">
        <f t="shared" si="10"/>
        <v>3092.3859029999999</v>
      </c>
      <c r="M131" s="211">
        <f t="shared" si="10"/>
        <v>5827.5517829999999</v>
      </c>
      <c r="N131" s="211">
        <f t="shared" si="10"/>
        <v>7767.8468700000003</v>
      </c>
      <c r="O131" s="211">
        <f t="shared" si="10"/>
        <v>7355.6419740000001</v>
      </c>
    </row>
    <row r="132" spans="2:15">
      <c r="B132" s="210" t="s">
        <v>5</v>
      </c>
      <c r="C132" s="211">
        <f t="shared" si="10"/>
        <v>3598.5848070000002</v>
      </c>
      <c r="D132" s="211">
        <f t="shared" si="10"/>
        <v>3123.0617010000001</v>
      </c>
      <c r="E132" s="211">
        <f t="shared" si="10"/>
        <v>4231.9807010000004</v>
      </c>
      <c r="F132" s="211">
        <f t="shared" si="10"/>
        <v>6320.8397629999999</v>
      </c>
      <c r="G132" s="211">
        <f t="shared" si="10"/>
        <v>6813.1904430000004</v>
      </c>
      <c r="H132" s="211">
        <f t="shared" si="10"/>
        <v>5354.4356269999998</v>
      </c>
      <c r="I132" s="211">
        <f t="shared" si="10"/>
        <v>4621.4652409999999</v>
      </c>
      <c r="J132" s="211">
        <f t="shared" si="10"/>
        <v>6418.3320880000001</v>
      </c>
      <c r="K132" s="211">
        <f t="shared" si="10"/>
        <v>5534.8026630000004</v>
      </c>
      <c r="L132" s="211">
        <f t="shared" si="10"/>
        <v>4569.3410210000002</v>
      </c>
      <c r="M132" s="211">
        <f t="shared" si="10"/>
        <v>3629.2420929999998</v>
      </c>
      <c r="N132" s="211">
        <f t="shared" si="10"/>
        <v>4381.3838820000001</v>
      </c>
      <c r="O132" s="211">
        <f t="shared" si="10"/>
        <v>4053.4008920000001</v>
      </c>
    </row>
    <row r="133" spans="2:15">
      <c r="B133" s="210" t="s">
        <v>131</v>
      </c>
      <c r="C133" s="211">
        <f t="shared" si="10"/>
        <v>2343.78982</v>
      </c>
      <c r="D133" s="211">
        <f t="shared" si="10"/>
        <v>1881.431521</v>
      </c>
      <c r="E133" s="211">
        <f t="shared" si="10"/>
        <v>1732.6711969999999</v>
      </c>
      <c r="F133" s="211">
        <f t="shared" si="10"/>
        <v>1320.8873840000001</v>
      </c>
      <c r="G133" s="211">
        <f t="shared" si="10"/>
        <v>993.85091399999999</v>
      </c>
      <c r="H133" s="211">
        <f t="shared" si="10"/>
        <v>1535.8762589999999</v>
      </c>
      <c r="I133" s="211">
        <f t="shared" si="10"/>
        <v>1653.6707039999999</v>
      </c>
      <c r="J133" s="211">
        <f t="shared" si="10"/>
        <v>1416.057168</v>
      </c>
      <c r="K133" s="211">
        <f t="shared" si="10"/>
        <v>2530.8183819999999</v>
      </c>
      <c r="L133" s="211">
        <f t="shared" si="10"/>
        <v>3318.6785220000002</v>
      </c>
      <c r="M133" s="211">
        <f t="shared" si="10"/>
        <v>3144.0390179999999</v>
      </c>
      <c r="N133" s="211">
        <f t="shared" si="10"/>
        <v>3279.3319849999998</v>
      </c>
      <c r="O133" s="211">
        <f t="shared" si="10"/>
        <v>3162.17938</v>
      </c>
    </row>
    <row r="134" spans="2:15">
      <c r="B134" s="210" t="s">
        <v>132</v>
      </c>
      <c r="C134" s="211">
        <f t="shared" si="10"/>
        <v>661.44510200000002</v>
      </c>
      <c r="D134" s="211">
        <f t="shared" si="10"/>
        <v>447.44465700000001</v>
      </c>
      <c r="E134" s="211">
        <f t="shared" si="10"/>
        <v>328.16178000000002</v>
      </c>
      <c r="F134" s="211">
        <f t="shared" si="10"/>
        <v>172.42624599999999</v>
      </c>
      <c r="G134" s="211">
        <f t="shared" si="10"/>
        <v>103.956001</v>
      </c>
      <c r="H134" s="211">
        <f t="shared" si="10"/>
        <v>170.90534199999999</v>
      </c>
      <c r="I134" s="211">
        <f t="shared" si="10"/>
        <v>208.578486</v>
      </c>
      <c r="J134" s="211">
        <f t="shared" si="10"/>
        <v>120.568316</v>
      </c>
      <c r="K134" s="211">
        <f t="shared" si="10"/>
        <v>412.77760999999998</v>
      </c>
      <c r="L134" s="211">
        <f t="shared" si="10"/>
        <v>621.24744099999998</v>
      </c>
      <c r="M134" s="211">
        <f t="shared" si="10"/>
        <v>534.18592699999999</v>
      </c>
      <c r="N134" s="211">
        <f t="shared" si="10"/>
        <v>667.23557600000004</v>
      </c>
      <c r="O134" s="211">
        <f t="shared" si="10"/>
        <v>619.76025300000003</v>
      </c>
    </row>
    <row r="135" spans="2:15">
      <c r="B135" s="210" t="s">
        <v>9</v>
      </c>
      <c r="C135" s="211">
        <f t="shared" si="10"/>
        <v>2102.2103360000001</v>
      </c>
      <c r="D135" s="211">
        <f t="shared" si="10"/>
        <v>2159.0921499999999</v>
      </c>
      <c r="E135" s="211">
        <f t="shared" si="10"/>
        <v>2136.4721209999998</v>
      </c>
      <c r="F135" s="211">
        <f t="shared" si="10"/>
        <v>2168.9871889999999</v>
      </c>
      <c r="G135" s="211">
        <f t="shared" si="10"/>
        <v>2167.9654059999998</v>
      </c>
      <c r="H135" s="211">
        <f t="shared" si="10"/>
        <v>2143.8983720000001</v>
      </c>
      <c r="I135" s="211">
        <f t="shared" si="10"/>
        <v>2115.5816890000001</v>
      </c>
      <c r="J135" s="211">
        <f t="shared" si="10"/>
        <v>2210.0593690000001</v>
      </c>
      <c r="K135" s="211">
        <f t="shared" si="10"/>
        <v>1707.4825519999999</v>
      </c>
      <c r="L135" s="211">
        <f t="shared" si="10"/>
        <v>1868.41066</v>
      </c>
      <c r="M135" s="211">
        <f t="shared" si="10"/>
        <v>1465.0524499999999</v>
      </c>
      <c r="N135" s="211">
        <f t="shared" si="10"/>
        <v>1052.153912</v>
      </c>
      <c r="O135" s="211">
        <f t="shared" si="10"/>
        <v>778.24647900000002</v>
      </c>
    </row>
    <row r="136" spans="2:15">
      <c r="B136" s="210" t="s">
        <v>133</v>
      </c>
      <c r="C136" s="211">
        <f t="shared" si="10"/>
        <v>198.4023795</v>
      </c>
      <c r="D136" s="211">
        <f t="shared" si="10"/>
        <v>167.38102850000001</v>
      </c>
      <c r="E136" s="211">
        <f t="shared" si="10"/>
        <v>179.471082</v>
      </c>
      <c r="F136" s="211">
        <f t="shared" si="10"/>
        <v>164.8067685</v>
      </c>
      <c r="G136" s="211">
        <f t="shared" si="10"/>
        <v>171.82050699999999</v>
      </c>
      <c r="H136" s="211">
        <f t="shared" si="10"/>
        <v>159.55676600000001</v>
      </c>
      <c r="I136" s="211">
        <f t="shared" si="10"/>
        <v>138.52277699999999</v>
      </c>
      <c r="J136" s="211">
        <f t="shared" si="10"/>
        <v>173.90431599999999</v>
      </c>
      <c r="K136" s="211">
        <f t="shared" si="10"/>
        <v>163.84968900000001</v>
      </c>
      <c r="L136" s="211">
        <f t="shared" si="10"/>
        <v>158.10203150000001</v>
      </c>
      <c r="M136" s="211">
        <f t="shared" si="10"/>
        <v>142.17442550000001</v>
      </c>
      <c r="N136" s="211">
        <f t="shared" si="10"/>
        <v>164.320134</v>
      </c>
      <c r="O136" s="211">
        <f t="shared" si="10"/>
        <v>149.93908500000001</v>
      </c>
    </row>
    <row r="137" spans="2:15">
      <c r="B137" s="210" t="s">
        <v>134</v>
      </c>
      <c r="C137" s="211">
        <f t="shared" si="10"/>
        <v>67.951940500000006</v>
      </c>
      <c r="D137" s="211">
        <f t="shared" si="10"/>
        <v>55.639892500000002</v>
      </c>
      <c r="E137" s="211">
        <f t="shared" si="10"/>
        <v>61.837724000000001</v>
      </c>
      <c r="F137" s="211">
        <f t="shared" si="10"/>
        <v>65.901263499999999</v>
      </c>
      <c r="G137" s="211">
        <f t="shared" si="10"/>
        <v>72.807829999999996</v>
      </c>
      <c r="H137" s="211">
        <f t="shared" si="10"/>
        <v>68.975128999999995</v>
      </c>
      <c r="I137" s="211">
        <f t="shared" si="10"/>
        <v>66.906879000000004</v>
      </c>
      <c r="J137" s="211">
        <f t="shared" si="10"/>
        <v>71.978429000000006</v>
      </c>
      <c r="K137" s="211">
        <f t="shared" si="10"/>
        <v>64.772149999999996</v>
      </c>
      <c r="L137" s="211">
        <f t="shared" si="10"/>
        <v>67.480593499999998</v>
      </c>
      <c r="M137" s="211">
        <f t="shared" si="10"/>
        <v>63.217403500000003</v>
      </c>
      <c r="N137" s="211">
        <f t="shared" si="10"/>
        <v>59.032142</v>
      </c>
      <c r="O137" s="211">
        <f t="shared" si="10"/>
        <v>51.305601000000003</v>
      </c>
    </row>
    <row r="138" spans="2:15">
      <c r="B138" s="210" t="s">
        <v>135</v>
      </c>
      <c r="C138" s="211">
        <f t="shared" si="10"/>
        <v>409.93549100000001</v>
      </c>
      <c r="D138" s="211">
        <f t="shared" si="10"/>
        <v>395.48078299999997</v>
      </c>
      <c r="E138" s="211">
        <f t="shared" si="10"/>
        <v>431.48129999999998</v>
      </c>
      <c r="F138" s="211">
        <f t="shared" si="10"/>
        <v>433.27252499999997</v>
      </c>
      <c r="G138" s="211">
        <f t="shared" si="10"/>
        <v>435.29937000000001</v>
      </c>
      <c r="H138" s="211">
        <f t="shared" si="10"/>
        <v>428.33291300000002</v>
      </c>
      <c r="I138" s="211">
        <f t="shared" si="10"/>
        <v>373.905303</v>
      </c>
      <c r="J138" s="211">
        <f t="shared" si="10"/>
        <v>422.67529400000001</v>
      </c>
      <c r="K138" s="211">
        <f t="shared" si="10"/>
        <v>429.86890699999998</v>
      </c>
      <c r="L138" s="211">
        <f t="shared" si="10"/>
        <v>396.13051400000001</v>
      </c>
      <c r="M138" s="211">
        <f t="shared" si="10"/>
        <v>414.75039800000002</v>
      </c>
      <c r="N138" s="211">
        <f t="shared" si="10"/>
        <v>408.444975</v>
      </c>
      <c r="O138" s="211">
        <f t="shared" si="10"/>
        <v>382.36279200000001</v>
      </c>
    </row>
    <row r="139" spans="2:15">
      <c r="B139" s="210" t="s">
        <v>136</v>
      </c>
      <c r="C139" s="211">
        <f t="shared" si="10"/>
        <v>20218.393608435999</v>
      </c>
      <c r="D139" s="211">
        <f t="shared" si="10"/>
        <v>19406.972181196001</v>
      </c>
      <c r="E139" s="211">
        <f t="shared" si="10"/>
        <v>19438.477871362</v>
      </c>
      <c r="F139" s="211">
        <f t="shared" si="10"/>
        <v>21881.075366413999</v>
      </c>
      <c r="G139" s="211">
        <f t="shared" si="10"/>
        <v>22696.375837543997</v>
      </c>
      <c r="H139" s="211">
        <f t="shared" si="10"/>
        <v>23114.140413103996</v>
      </c>
      <c r="I139" s="211">
        <f t="shared" si="10"/>
        <v>20038.942148127993</v>
      </c>
      <c r="J139" s="211">
        <f t="shared" si="10"/>
        <v>21597.502798859998</v>
      </c>
      <c r="K139" s="211">
        <f t="shared" si="10"/>
        <v>20639.689111888001</v>
      </c>
      <c r="L139" s="211">
        <f t="shared" si="10"/>
        <v>20906.618146638</v>
      </c>
      <c r="M139" s="211">
        <f t="shared" si="10"/>
        <v>21944.997731913998</v>
      </c>
      <c r="N139" s="211">
        <f t="shared" si="10"/>
        <v>24943.215549856002</v>
      </c>
      <c r="O139" s="211">
        <f t="shared" si="10"/>
        <v>23798.888180630005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6">
      <c r="B145" s="214" t="s">
        <v>17</v>
      </c>
      <c r="C145" s="215">
        <f>SUM(C126,C132:C134,C137:C138)</f>
        <v>8961.2947426039991</v>
      </c>
      <c r="D145" s="215">
        <f t="shared" ref="D145:N145" si="11">SUM(D126,D132:D134,D137:D138)</f>
        <v>7296.8418862400013</v>
      </c>
      <c r="E145" s="215">
        <f t="shared" si="11"/>
        <v>7807.567507660001</v>
      </c>
      <c r="F145" s="215">
        <f t="shared" si="11"/>
        <v>9507.0830240120013</v>
      </c>
      <c r="G145" s="215">
        <f t="shared" si="11"/>
        <v>10942.998025504001</v>
      </c>
      <c r="H145" s="215">
        <f t="shared" si="11"/>
        <v>9638.872671344001</v>
      </c>
      <c r="I145" s="215">
        <f t="shared" si="11"/>
        <v>8070.1335141300005</v>
      </c>
      <c r="J145" s="215">
        <f t="shared" si="11"/>
        <v>10213.414166176002</v>
      </c>
      <c r="K145" s="215">
        <f t="shared" si="11"/>
        <v>10752.338240696001</v>
      </c>
      <c r="L145" s="215">
        <f t="shared" si="11"/>
        <v>10893.097256834</v>
      </c>
      <c r="M145" s="215">
        <f t="shared" si="11"/>
        <v>8975.7573471760006</v>
      </c>
      <c r="N145" s="215">
        <f t="shared" si="11"/>
        <v>9836.884988836</v>
      </c>
      <c r="O145" s="215">
        <f>SUM(O126,O132:O134,O137:O138)</f>
        <v>9239.1969214239998</v>
      </c>
    </row>
    <row r="146" spans="2:16">
      <c r="B146" s="212" t="s">
        <v>16</v>
      </c>
      <c r="C146" s="213">
        <f>SUM(C127:C131,C135:C136)</f>
        <v>11257.098865831998</v>
      </c>
      <c r="D146" s="213">
        <f t="shared" ref="D146:O146" si="12">SUM(D127:D131,D135:D136)</f>
        <v>12110.130294956001</v>
      </c>
      <c r="E146" s="213">
        <f t="shared" si="12"/>
        <v>11630.910363702002</v>
      </c>
      <c r="F146" s="213">
        <f t="shared" si="12"/>
        <v>12373.992342402</v>
      </c>
      <c r="G146" s="213">
        <f t="shared" si="12"/>
        <v>11753.377812039998</v>
      </c>
      <c r="H146" s="213">
        <f t="shared" si="12"/>
        <v>13475.267741759999</v>
      </c>
      <c r="I146" s="213">
        <f t="shared" si="12"/>
        <v>11968.808633998</v>
      </c>
      <c r="J146" s="213">
        <f t="shared" si="12"/>
        <v>11384.088632684001</v>
      </c>
      <c r="K146" s="213">
        <f t="shared" si="12"/>
        <v>9887.3508711920003</v>
      </c>
      <c r="L146" s="213">
        <f t="shared" si="12"/>
        <v>10013.520889804</v>
      </c>
      <c r="M146" s="213">
        <f t="shared" si="12"/>
        <v>12969.240384737999</v>
      </c>
      <c r="N146" s="213">
        <f t="shared" si="12"/>
        <v>15106.33056102</v>
      </c>
      <c r="O146" s="213">
        <f t="shared" si="12"/>
        <v>14559.691259206</v>
      </c>
    </row>
    <row r="148" spans="2:16">
      <c r="B148" s="214" t="s">
        <v>17</v>
      </c>
      <c r="C148" s="216">
        <f>SUM(C126/SUM(C145:C146)*100,C132/SUM(C145:C146)*100,C133/SUM(C145:C146)*100,C134/SUM(C145:C146)*100,C137/SUM(C145:C146)*100,C138/SUM(C145:C146)*100)</f>
        <v>44.32248632683141</v>
      </c>
      <c r="D148" s="216">
        <f t="shared" ref="D148:I148" si="13">SUM(D126/SUM(D145:D146)*100,D132/SUM(D145:D146)*100,D133/SUM(D145:D146)*100,D134/SUM(D145:D146)*100,D137/SUM(D145:D146)*100,D138/SUM(D145:D146)*100)</f>
        <v>37.599074281716796</v>
      </c>
      <c r="E148" s="216">
        <f t="shared" si="13"/>
        <v>40.165529211330913</v>
      </c>
      <c r="F148" s="216">
        <f t="shared" si="13"/>
        <v>43.448883863380608</v>
      </c>
      <c r="G148" s="216">
        <f t="shared" si="13"/>
        <v>48.214737471003012</v>
      </c>
      <c r="H148" s="216">
        <f t="shared" si="13"/>
        <v>41.701194589436149</v>
      </c>
      <c r="I148" s="216">
        <f t="shared" si="13"/>
        <v>40.272253168233718</v>
      </c>
      <c r="J148" s="216">
        <f>SUM(J126/SUM(J145:J146)*100,J132/SUM(J145:J146)*100,J133/SUM(J145:J146)*100,J134/SUM(J145:J146)*100,J137/SUM(J145:J146)*100,J138/SUM(J145:J146)*100)</f>
        <v>47.289792071308824</v>
      </c>
      <c r="K148" s="216">
        <f t="shared" ref="K148:O148" si="14">SUM(K126/SUM(K145:K146)*100,K132/SUM(K145:K146)*100,K133/SUM(K145:K146)*100,K134/SUM(K145:K146)*100,K137/SUM(K145:K146)*100,K138/SUM(K145:K146)*100)</f>
        <v>52.095446701776588</v>
      </c>
      <c r="L148" s="216">
        <f t="shared" si="14"/>
        <v>52.103583565884968</v>
      </c>
      <c r="M148" s="216">
        <f t="shared" si="14"/>
        <v>40.901154134651854</v>
      </c>
      <c r="N148" s="216">
        <f t="shared" si="14"/>
        <v>39.437116554496477</v>
      </c>
      <c r="O148" s="216">
        <f t="shared" si="14"/>
        <v>38.821968704167517</v>
      </c>
      <c r="P148" s="272">
        <f>O148-C148</f>
        <v>-5.5005176226638923</v>
      </c>
    </row>
    <row r="149" spans="2:16">
      <c r="B149" s="212" t="s">
        <v>16</v>
      </c>
      <c r="C149" s="298">
        <f t="shared" ref="C149" si="15">100-C148</f>
        <v>55.67751367316859</v>
      </c>
      <c r="D149" s="298">
        <f t="shared" ref="D149:J149" si="16">100-D148</f>
        <v>62.400925718283204</v>
      </c>
      <c r="E149" s="298">
        <f t="shared" si="16"/>
        <v>59.834470788669087</v>
      </c>
      <c r="F149" s="298">
        <f t="shared" si="16"/>
        <v>56.551116136619392</v>
      </c>
      <c r="G149" s="298">
        <f t="shared" si="16"/>
        <v>51.785262528996988</v>
      </c>
      <c r="H149" s="298">
        <f t="shared" si="16"/>
        <v>58.298805410563851</v>
      </c>
      <c r="I149" s="298">
        <f t="shared" si="16"/>
        <v>59.727746831766282</v>
      </c>
      <c r="J149" s="298">
        <f t="shared" si="16"/>
        <v>52.710207928691176</v>
      </c>
      <c r="K149" s="298">
        <f t="shared" ref="K149:O149" si="17">100-K148</f>
        <v>47.904553298223412</v>
      </c>
      <c r="L149" s="298">
        <f t="shared" si="17"/>
        <v>47.896416434115032</v>
      </c>
      <c r="M149" s="298">
        <f t="shared" si="17"/>
        <v>59.098845865348146</v>
      </c>
      <c r="N149" s="298">
        <f t="shared" si="17"/>
        <v>60.562883445503523</v>
      </c>
      <c r="O149" s="298">
        <f t="shared" si="17"/>
        <v>61.178031295832483</v>
      </c>
    </row>
    <row r="153" spans="2:16">
      <c r="B153" s="149" t="s">
        <v>24</v>
      </c>
    </row>
    <row r="154" spans="2:16">
      <c r="B154" s="214"/>
      <c r="C154" s="214"/>
      <c r="D154" s="342" t="s">
        <v>22</v>
      </c>
      <c r="E154" s="342" t="s">
        <v>23</v>
      </c>
    </row>
    <row r="155" spans="2:16">
      <c r="B155" s="212" t="s">
        <v>142</v>
      </c>
      <c r="C155" s="212" t="s">
        <v>143</v>
      </c>
      <c r="D155" s="343"/>
      <c r="E155" s="343"/>
    </row>
    <row r="156" spans="2:16">
      <c r="B156" s="220">
        <f>DATE(YEAR(Dat_01!B$2),MONTH(Dat_01!B$2),Dat_01!A180)</f>
        <v>44774</v>
      </c>
      <c r="C156" s="210">
        <f>Dat_01!A180</f>
        <v>1</v>
      </c>
      <c r="D156" s="221">
        <f>Dat_01!W180</f>
        <v>120.01487900000001</v>
      </c>
      <c r="E156" s="222">
        <f>Dat_01!V180</f>
        <v>14.666831779909604</v>
      </c>
    </row>
    <row r="157" spans="2:16">
      <c r="B157" s="220">
        <f>DATE(YEAR(Dat_01!B$2),MONTH(Dat_01!B$2),Dat_01!A181)</f>
        <v>44775</v>
      </c>
      <c r="C157" s="210">
        <f>Dat_01!A181</f>
        <v>2</v>
      </c>
      <c r="D157" s="221">
        <f>Dat_01!W181</f>
        <v>96.749684999999999</v>
      </c>
      <c r="E157" s="222">
        <f>Dat_01!V181</f>
        <v>11.609542352398917</v>
      </c>
    </row>
    <row r="158" spans="2:16">
      <c r="B158" s="220">
        <f>DATE(YEAR(Dat_01!B$2),MONTH(Dat_01!B$2),Dat_01!A182)</f>
        <v>44776</v>
      </c>
      <c r="C158" s="210">
        <f>Dat_01!A182</f>
        <v>3</v>
      </c>
      <c r="D158" s="221">
        <f>Dat_01!W182</f>
        <v>122.55929300000001</v>
      </c>
      <c r="E158" s="222">
        <f>Dat_01!V182</f>
        <v>14.611366004601756</v>
      </c>
    </row>
    <row r="159" spans="2:16">
      <c r="B159" s="220">
        <f>DATE(YEAR(Dat_01!B$2),MONTH(Dat_01!B$2),Dat_01!A183)</f>
        <v>44777</v>
      </c>
      <c r="C159" s="210">
        <f>Dat_01!A183</f>
        <v>4</v>
      </c>
      <c r="D159" s="221">
        <f>Dat_01!W183</f>
        <v>168.492999</v>
      </c>
      <c r="E159" s="222">
        <f>Dat_01!V183</f>
        <v>19.889178991993688</v>
      </c>
    </row>
    <row r="160" spans="2:16">
      <c r="B160" s="220">
        <f>DATE(YEAR(Dat_01!B$2),MONTH(Dat_01!B$2),Dat_01!A184)</f>
        <v>44778</v>
      </c>
      <c r="C160" s="210">
        <f>Dat_01!A184</f>
        <v>5</v>
      </c>
      <c r="D160" s="221">
        <f>Dat_01!W184</f>
        <v>207.39467300000001</v>
      </c>
      <c r="E160" s="222">
        <f>Dat_01!V184</f>
        <v>24.613832892875863</v>
      </c>
    </row>
    <row r="161" spans="2:5">
      <c r="B161" s="220">
        <f>DATE(YEAR(Dat_01!B$2),MONTH(Dat_01!B$2),Dat_01!A185)</f>
        <v>44779</v>
      </c>
      <c r="C161" s="210">
        <f>Dat_01!A185</f>
        <v>6</v>
      </c>
      <c r="D161" s="221">
        <f>Dat_01!W185</f>
        <v>158.10179199999999</v>
      </c>
      <c r="E161" s="222">
        <f>Dat_01!V185</f>
        <v>20.395066310212936</v>
      </c>
    </row>
    <row r="162" spans="2:5">
      <c r="B162" s="220">
        <f>DATE(YEAR(Dat_01!B$2),MONTH(Dat_01!B$2),Dat_01!A186)</f>
        <v>44780</v>
      </c>
      <c r="C162" s="210">
        <f>Dat_01!A186</f>
        <v>7</v>
      </c>
      <c r="D162" s="221">
        <f>Dat_01!W186</f>
        <v>125.113399</v>
      </c>
      <c r="E162" s="222">
        <f>Dat_01!V186</f>
        <v>17.166552518436283</v>
      </c>
    </row>
    <row r="163" spans="2:5">
      <c r="B163" s="220">
        <f>DATE(YEAR(Dat_01!B$2),MONTH(Dat_01!B$2),Dat_01!A187)</f>
        <v>44781</v>
      </c>
      <c r="C163" s="210">
        <f>Dat_01!A187</f>
        <v>8</v>
      </c>
      <c r="D163" s="221">
        <f>Dat_01!W187</f>
        <v>109.735766</v>
      </c>
      <c r="E163" s="222">
        <f>Dat_01!V187</f>
        <v>13.722488167696245</v>
      </c>
    </row>
    <row r="164" spans="2:5">
      <c r="B164" s="220">
        <f>DATE(YEAR(Dat_01!B$2),MONTH(Dat_01!B$2),Dat_01!A188)</f>
        <v>44782</v>
      </c>
      <c r="C164" s="210">
        <f>Dat_01!A188</f>
        <v>9</v>
      </c>
      <c r="D164" s="221">
        <f>Dat_01!W188</f>
        <v>150.190584</v>
      </c>
      <c r="E164" s="222">
        <f>Dat_01!V188</f>
        <v>18.137336837313352</v>
      </c>
    </row>
    <row r="165" spans="2:5">
      <c r="B165" s="220">
        <f>DATE(YEAR(Dat_01!B$2),MONTH(Dat_01!B$2),Dat_01!A189)</f>
        <v>44783</v>
      </c>
      <c r="C165" s="210">
        <f>Dat_01!A189</f>
        <v>10</v>
      </c>
      <c r="D165" s="221">
        <f>Dat_01!W189</f>
        <v>123.06821600000001</v>
      </c>
      <c r="E165" s="222">
        <f>Dat_01!V189</f>
        <v>15.343984409357128</v>
      </c>
    </row>
    <row r="166" spans="2:5">
      <c r="B166" s="220">
        <f>DATE(YEAR(Dat_01!B$2),MONTH(Dat_01!B$2),Dat_01!A190)</f>
        <v>44784</v>
      </c>
      <c r="C166" s="210">
        <f>Dat_01!A190</f>
        <v>11</v>
      </c>
      <c r="D166" s="221">
        <f>Dat_01!W190</f>
        <v>98.101164999999995</v>
      </c>
      <c r="E166" s="222">
        <f>Dat_01!V190</f>
        <v>12.217863679852908</v>
      </c>
    </row>
    <row r="167" spans="2:5">
      <c r="B167" s="220">
        <f>DATE(YEAR(Dat_01!B$2),MONTH(Dat_01!B$2),Dat_01!A191)</f>
        <v>44785</v>
      </c>
      <c r="C167" s="210">
        <f>Dat_01!A191</f>
        <v>12</v>
      </c>
      <c r="D167" s="221">
        <f>Dat_01!W191</f>
        <v>71.084524999999999</v>
      </c>
      <c r="E167" s="222">
        <f>Dat_01!V191</f>
        <v>9.0047148404353337</v>
      </c>
    </row>
    <row r="168" spans="2:5">
      <c r="B168" s="220">
        <f>DATE(YEAR(Dat_01!B$2),MONTH(Dat_01!B$2),Dat_01!A192)</f>
        <v>44786</v>
      </c>
      <c r="C168" s="210">
        <f>Dat_01!A192</f>
        <v>13</v>
      </c>
      <c r="D168" s="221">
        <f>Dat_01!W192</f>
        <v>179.29917699999999</v>
      </c>
      <c r="E168" s="222">
        <f>Dat_01!V192</f>
        <v>23.242690737665484</v>
      </c>
    </row>
    <row r="169" spans="2:5">
      <c r="B169" s="220">
        <f>DATE(YEAR(Dat_01!B$2),MONTH(Dat_01!B$2),Dat_01!A193)</f>
        <v>44787</v>
      </c>
      <c r="C169" s="210">
        <f>Dat_01!A193</f>
        <v>14</v>
      </c>
      <c r="D169" s="221">
        <f>Dat_01!W193</f>
        <v>142.083977</v>
      </c>
      <c r="E169" s="222">
        <f>Dat_01!V193</f>
        <v>20.185427635223164</v>
      </c>
    </row>
    <row r="170" spans="2:5">
      <c r="B170" s="220">
        <f>DATE(YEAR(Dat_01!B$2),MONTH(Dat_01!B$2),Dat_01!A194)</f>
        <v>44788</v>
      </c>
      <c r="C170" s="210">
        <f>Dat_01!A194</f>
        <v>15</v>
      </c>
      <c r="D170" s="221">
        <f>Dat_01!W194</f>
        <v>113.35183900000001</v>
      </c>
      <c r="E170" s="222">
        <f>Dat_01!V194</f>
        <v>16.500333436513451</v>
      </c>
    </row>
    <row r="171" spans="2:5">
      <c r="B171" s="220">
        <f>DATE(YEAR(Dat_01!B$2),MONTH(Dat_01!B$2),Dat_01!A195)</f>
        <v>44789</v>
      </c>
      <c r="C171" s="210">
        <f>Dat_01!A195</f>
        <v>16</v>
      </c>
      <c r="D171" s="221">
        <f>Dat_01!W195</f>
        <v>170.03582600000001</v>
      </c>
      <c r="E171" s="222">
        <f>Dat_01!V195</f>
        <v>23.298282897475129</v>
      </c>
    </row>
    <row r="172" spans="2:5">
      <c r="B172" s="220">
        <f>DATE(YEAR(Dat_01!B$2),MONTH(Dat_01!B$2),Dat_01!A196)</f>
        <v>44790</v>
      </c>
      <c r="C172" s="210">
        <f>Dat_01!A196</f>
        <v>17</v>
      </c>
      <c r="D172" s="221">
        <f>Dat_01!W196</f>
        <v>171.58311300000003</v>
      </c>
      <c r="E172" s="222">
        <f>Dat_01!V196</f>
        <v>24.370292803669475</v>
      </c>
    </row>
    <row r="173" spans="2:5">
      <c r="B173" s="220">
        <f>DATE(YEAR(Dat_01!B$2),MONTH(Dat_01!B$2),Dat_01!A197)</f>
        <v>44791</v>
      </c>
      <c r="C173" s="210">
        <f>Dat_01!A197</f>
        <v>18</v>
      </c>
      <c r="D173" s="221">
        <f>Dat_01!W197</f>
        <v>182.401456</v>
      </c>
      <c r="E173" s="222">
        <f>Dat_01!V197</f>
        <v>25.980589432156286</v>
      </c>
    </row>
    <row r="174" spans="2:5">
      <c r="B174" s="220">
        <f>DATE(YEAR(Dat_01!B$2),MONTH(Dat_01!B$2),Dat_01!A198)</f>
        <v>44792</v>
      </c>
      <c r="C174" s="210">
        <f>Dat_01!A198</f>
        <v>19</v>
      </c>
      <c r="D174" s="221">
        <f>Dat_01!W198</f>
        <v>147.100651</v>
      </c>
      <c r="E174" s="222">
        <f>Dat_01!V198</f>
        <v>20.650134710288228</v>
      </c>
    </row>
    <row r="175" spans="2:5">
      <c r="B175" s="220">
        <f>DATE(YEAR(Dat_01!B$2),MONTH(Dat_01!B$2),Dat_01!A199)</f>
        <v>44793</v>
      </c>
      <c r="C175" s="210">
        <f>Dat_01!A199</f>
        <v>20</v>
      </c>
      <c r="D175" s="221">
        <f>Dat_01!W199</f>
        <v>81.842271999999994</v>
      </c>
      <c r="E175" s="222">
        <f>Dat_01!V199</f>
        <v>11.535537338883483</v>
      </c>
    </row>
    <row r="176" spans="2:5">
      <c r="B176" s="220">
        <f>DATE(YEAR(Dat_01!B$2),MONTH(Dat_01!B$2),Dat_01!A200)</f>
        <v>44794</v>
      </c>
      <c r="C176" s="210">
        <f>Dat_01!A200</f>
        <v>21</v>
      </c>
      <c r="D176" s="221">
        <f>Dat_01!W200</f>
        <v>118.606223</v>
      </c>
      <c r="E176" s="222">
        <f>Dat_01!V200</f>
        <v>17.518088212217833</v>
      </c>
    </row>
    <row r="177" spans="2:27">
      <c r="B177" s="220">
        <f>DATE(YEAR(Dat_01!B$2),MONTH(Dat_01!B$2),Dat_01!A201)</f>
        <v>44795</v>
      </c>
      <c r="C177" s="210">
        <f>Dat_01!A201</f>
        <v>22</v>
      </c>
      <c r="D177" s="221">
        <f>Dat_01!W201</f>
        <v>179.76448300000001</v>
      </c>
      <c r="E177" s="222">
        <f>Dat_01!V201</f>
        <v>24.352704609711743</v>
      </c>
    </row>
    <row r="178" spans="2:27">
      <c r="B178" s="220">
        <f>DATE(YEAR(Dat_01!B$2),MONTH(Dat_01!B$2),Dat_01!A202)</f>
        <v>44796</v>
      </c>
      <c r="C178" s="210">
        <f>Dat_01!A202</f>
        <v>23</v>
      </c>
      <c r="D178" s="221">
        <f>Dat_01!W202</f>
        <v>119.94882799999999</v>
      </c>
      <c r="E178" s="222">
        <f>Dat_01!V202</f>
        <v>15.359196190660368</v>
      </c>
    </row>
    <row r="179" spans="2:27">
      <c r="B179" s="220">
        <f>DATE(YEAR(Dat_01!B$2),MONTH(Dat_01!B$2),Dat_01!A203)</f>
        <v>44797</v>
      </c>
      <c r="C179" s="210">
        <f>Dat_01!A203</f>
        <v>24</v>
      </c>
      <c r="D179" s="221">
        <f>Dat_01!W203</f>
        <v>96.617430999999996</v>
      </c>
      <c r="E179" s="222">
        <f>Dat_01!V203</f>
        <v>12.26481407999677</v>
      </c>
    </row>
    <row r="180" spans="2:27">
      <c r="B180" s="220">
        <f>DATE(YEAR(Dat_01!B$2),MONTH(Dat_01!B$2),Dat_01!A204)</f>
        <v>44798</v>
      </c>
      <c r="C180" s="210">
        <f>Dat_01!A204</f>
        <v>25</v>
      </c>
      <c r="D180" s="221">
        <f>Dat_01!W204</f>
        <v>135.99256199999999</v>
      </c>
      <c r="E180" s="222">
        <f>Dat_01!V204</f>
        <v>17.410056295941921</v>
      </c>
    </row>
    <row r="181" spans="2:27">
      <c r="B181" s="220">
        <f>DATE(YEAR(Dat_01!B$2),MONTH(Dat_01!B$2),Dat_01!A205)</f>
        <v>44799</v>
      </c>
      <c r="C181" s="210">
        <f>Dat_01!A205</f>
        <v>26</v>
      </c>
      <c r="D181" s="221">
        <f>Dat_01!W205</f>
        <v>186.27254099999999</v>
      </c>
      <c r="E181" s="222">
        <f>Dat_01!V205</f>
        <v>23.875463609368001</v>
      </c>
    </row>
    <row r="182" spans="2:27">
      <c r="B182" s="220">
        <f>DATE(YEAR(Dat_01!B$2),MONTH(Dat_01!B$2),Dat_01!A206)</f>
        <v>44800</v>
      </c>
      <c r="C182" s="210">
        <f>Dat_01!A206</f>
        <v>27</v>
      </c>
      <c r="D182" s="221">
        <f>Dat_01!W206</f>
        <v>100.63822900000001</v>
      </c>
      <c r="E182" s="222">
        <f>Dat_01!V206</f>
        <v>13.587146753916757</v>
      </c>
    </row>
    <row r="183" spans="2:27">
      <c r="B183" s="220">
        <f>DATE(YEAR(Dat_01!B$2),MONTH(Dat_01!B$2),Dat_01!A207)</f>
        <v>44801</v>
      </c>
      <c r="C183" s="210">
        <f>Dat_01!A207</f>
        <v>28</v>
      </c>
      <c r="D183" s="221">
        <f>Dat_01!W207</f>
        <v>102.533035</v>
      </c>
      <c r="E183" s="222">
        <f>Dat_01!V207</f>
        <v>14.535376340235736</v>
      </c>
    </row>
    <row r="184" spans="2:27">
      <c r="B184" s="220">
        <f>DATE(YEAR(Dat_01!B$2),MONTH(Dat_01!B$2),Dat_01!A208)</f>
        <v>44802</v>
      </c>
      <c r="C184" s="210">
        <f>Dat_01!A208</f>
        <v>29</v>
      </c>
      <c r="D184" s="221">
        <f>Dat_01!W208</f>
        <v>127.78910499999999</v>
      </c>
      <c r="E184" s="222">
        <f>Dat_01!V208</f>
        <v>16.438175551515176</v>
      </c>
    </row>
    <row r="185" spans="2:27">
      <c r="B185" s="220">
        <f>DATE(YEAR(Dat_01!B$2),MONTH(Dat_01!B$2),Dat_01!A209)</f>
        <v>44803</v>
      </c>
      <c r="C185" s="210">
        <f>Dat_01!A209</f>
        <v>30</v>
      </c>
      <c r="D185" s="221">
        <f>Dat_01!W209</f>
        <v>55.125758000000005</v>
      </c>
      <c r="E185" s="222">
        <f>Dat_01!V209</f>
        <v>6.8835656058856349</v>
      </c>
    </row>
    <row r="186" spans="2:27">
      <c r="B186" s="220">
        <f>DATE(YEAR(Dat_01!B$2),MONTH(Dat_01!B$2),Dat_01!A210)</f>
        <v>44804</v>
      </c>
      <c r="C186" s="210">
        <f>Dat_01!A210</f>
        <v>31</v>
      </c>
      <c r="D186" s="221">
        <f>Dat_01!W210</f>
        <v>91.807410000000004</v>
      </c>
      <c r="E186" s="222">
        <f>Dat_01!V210</f>
        <v>11.434366458473988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207.39467300000001</v>
      </c>
      <c r="E189" s="225">
        <f>VLOOKUP(D189,D156:E186,2)</f>
        <v>11.434366458473988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J223" zoomScale="90" zoomScaleNormal="90" workbookViewId="0">
      <selection activeCell="Q262" sqref="Q262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226</v>
      </c>
      <c r="B2" s="308" t="s">
        <v>227</v>
      </c>
    </row>
    <row r="4" spans="1:13">
      <c r="A4" s="174" t="s">
        <v>30</v>
      </c>
      <c r="B4" s="344" t="s">
        <v>226</v>
      </c>
      <c r="C4" s="345"/>
      <c r="D4" s="345"/>
      <c r="E4" s="345"/>
      <c r="F4" s="345"/>
      <c r="G4" s="345"/>
      <c r="H4" s="345"/>
      <c r="I4" s="345"/>
      <c r="J4" s="345"/>
      <c r="L4" s="302" t="s">
        <v>106</v>
      </c>
      <c r="M4" s="303" t="s">
        <v>194</v>
      </c>
    </row>
    <row r="5" spans="1:13">
      <c r="A5" s="174" t="s">
        <v>105</v>
      </c>
      <c r="B5" s="346" t="s">
        <v>98</v>
      </c>
      <c r="C5" s="347"/>
      <c r="D5" s="347"/>
      <c r="E5" s="347"/>
      <c r="F5" s="347"/>
      <c r="G5" s="347"/>
      <c r="H5" s="347"/>
      <c r="I5" s="347"/>
      <c r="J5" s="347"/>
      <c r="L5" s="302" t="s">
        <v>30</v>
      </c>
      <c r="M5" s="303" t="s">
        <v>230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2" t="s">
        <v>195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3223.165</v>
      </c>
    </row>
    <row r="8" spans="1:13">
      <c r="A8" s="308" t="s">
        <v>2</v>
      </c>
      <c r="B8" s="312">
        <v>970188.00342399999</v>
      </c>
      <c r="C8" s="312">
        <v>1879587.582104</v>
      </c>
      <c r="D8" s="313">
        <v>-0.48382931839999999</v>
      </c>
      <c r="E8" s="312">
        <v>11891241.807615999</v>
      </c>
      <c r="F8" s="312">
        <v>23459515.914611999</v>
      </c>
      <c r="G8" s="313">
        <v>-0.4931164884</v>
      </c>
      <c r="H8" s="312">
        <v>18024109.255031999</v>
      </c>
      <c r="I8" s="312">
        <v>32691443.349769998</v>
      </c>
      <c r="J8" s="313">
        <v>-0.44865972840000001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339369.69620599999</v>
      </c>
      <c r="C9" s="312">
        <v>159742.51133199999</v>
      </c>
      <c r="D9" s="313">
        <v>1.1244795351000001</v>
      </c>
      <c r="E9" s="312">
        <v>2237888.2194019998</v>
      </c>
      <c r="F9" s="312">
        <v>1826247.5749039999</v>
      </c>
      <c r="G9" s="313">
        <v>0.2254024318</v>
      </c>
      <c r="H9" s="312">
        <v>3060936.7745019998</v>
      </c>
      <c r="I9" s="312">
        <v>2774130.9634019998</v>
      </c>
      <c r="J9" s="313">
        <v>0.10338582239999999</v>
      </c>
      <c r="L9" s="265" t="s">
        <v>9</v>
      </c>
      <c r="M9" s="305">
        <v>5588.4695000000002</v>
      </c>
    </row>
    <row r="10" spans="1:13">
      <c r="A10" s="308" t="s">
        <v>3</v>
      </c>
      <c r="B10" s="312">
        <v>5122042.4550000001</v>
      </c>
      <c r="C10" s="312">
        <v>5151243.5719999997</v>
      </c>
      <c r="D10" s="313">
        <v>-5.6687509999999997E-3</v>
      </c>
      <c r="E10" s="312">
        <v>37721010.802000001</v>
      </c>
      <c r="F10" s="312">
        <v>36916860.424999997</v>
      </c>
      <c r="G10" s="313">
        <v>2.17827401E-2</v>
      </c>
      <c r="H10" s="312">
        <v>54845125.649999999</v>
      </c>
      <c r="I10" s="312">
        <v>56228579.005999997</v>
      </c>
      <c r="J10" s="313">
        <v>-2.4604095999999999E-2</v>
      </c>
      <c r="L10" s="265" t="s">
        <v>5</v>
      </c>
      <c r="M10" s="305">
        <v>28945.808499999999</v>
      </c>
    </row>
    <row r="11" spans="1:13">
      <c r="A11" s="308" t="s">
        <v>4</v>
      </c>
      <c r="B11" s="312">
        <v>814451.57</v>
      </c>
      <c r="C11" s="312">
        <v>320344.43199999997</v>
      </c>
      <c r="D11" s="313">
        <v>1.5424246175</v>
      </c>
      <c r="E11" s="312">
        <v>5659141.0769999996</v>
      </c>
      <c r="F11" s="312">
        <v>2636579.1129999999</v>
      </c>
      <c r="G11" s="313">
        <v>1.1463953230999999</v>
      </c>
      <c r="H11" s="312">
        <v>7963786.0099999998</v>
      </c>
      <c r="I11" s="312">
        <v>3712111.3420000002</v>
      </c>
      <c r="J11" s="313">
        <v>1.1453521395999999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-1E-3</v>
      </c>
      <c r="G12" s="313">
        <v>-1</v>
      </c>
      <c r="H12" s="312">
        <v>0</v>
      </c>
      <c r="I12" s="312">
        <v>-1E-3</v>
      </c>
      <c r="J12" s="313">
        <v>-1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7355641.9740000004</v>
      </c>
      <c r="C13" s="312">
        <v>3325155.6349999998</v>
      </c>
      <c r="D13" s="313">
        <v>1.2121196061999999</v>
      </c>
      <c r="E13" s="312">
        <v>39155004.169</v>
      </c>
      <c r="F13" s="312">
        <v>19280204.550999999</v>
      </c>
      <c r="G13" s="313">
        <v>1.0308396659000001</v>
      </c>
      <c r="H13" s="312">
        <v>57455610.394000001</v>
      </c>
      <c r="I13" s="312">
        <v>32403754.151000001</v>
      </c>
      <c r="J13" s="313">
        <v>0.77311585949999995</v>
      </c>
      <c r="L13" s="265" t="s">
        <v>3</v>
      </c>
      <c r="M13" s="305">
        <v>7117.29</v>
      </c>
    </row>
    <row r="14" spans="1:13">
      <c r="A14" s="308" t="s">
        <v>5</v>
      </c>
      <c r="B14" s="312">
        <v>4053400.892</v>
      </c>
      <c r="C14" s="312">
        <v>3598584.807</v>
      </c>
      <c r="D14" s="313">
        <v>0.12638748550000001</v>
      </c>
      <c r="E14" s="312">
        <v>38562403.506999999</v>
      </c>
      <c r="F14" s="312">
        <v>38694902.508000001</v>
      </c>
      <c r="G14" s="313">
        <v>-3.4241978000000002E-3</v>
      </c>
      <c r="H14" s="312">
        <v>59051476.115000002</v>
      </c>
      <c r="I14" s="312">
        <v>59864492.037</v>
      </c>
      <c r="J14" s="313">
        <v>-1.3580937499999999E-2</v>
      </c>
      <c r="L14" s="265" t="s">
        <v>135</v>
      </c>
      <c r="M14" s="305">
        <v>1086.8399999999999</v>
      </c>
    </row>
    <row r="15" spans="1:13">
      <c r="A15" s="308" t="s">
        <v>6</v>
      </c>
      <c r="B15" s="312">
        <v>3162179.38</v>
      </c>
      <c r="C15" s="312">
        <v>2343789.8199999998</v>
      </c>
      <c r="D15" s="313">
        <v>0.34917361320000001</v>
      </c>
      <c r="E15" s="312">
        <v>20040651.418000001</v>
      </c>
      <c r="F15" s="312">
        <v>14574691.176000001</v>
      </c>
      <c r="G15" s="313">
        <v>0.3750309476</v>
      </c>
      <c r="H15" s="312">
        <v>25969492.434</v>
      </c>
      <c r="I15" s="312">
        <v>18800266.081</v>
      </c>
      <c r="J15" s="313">
        <v>0.38133643010000001</v>
      </c>
      <c r="L15" s="265" t="s">
        <v>193</v>
      </c>
      <c r="M15" s="305">
        <v>382.93650000000002</v>
      </c>
    </row>
    <row r="16" spans="1:13">
      <c r="A16" s="308" t="s">
        <v>7</v>
      </c>
      <c r="B16" s="312">
        <v>619760.25300000003</v>
      </c>
      <c r="C16" s="312">
        <v>661445.10199999996</v>
      </c>
      <c r="D16" s="313">
        <v>-6.3020874899999996E-2</v>
      </c>
      <c r="E16" s="312">
        <v>3355258.9509999999</v>
      </c>
      <c r="F16" s="312">
        <v>3653515.071</v>
      </c>
      <c r="G16" s="313">
        <v>-8.1635387899999995E-2</v>
      </c>
      <c r="H16" s="312">
        <v>4407247.6349999998</v>
      </c>
      <c r="I16" s="312">
        <v>4630223.1950000003</v>
      </c>
      <c r="J16" s="313">
        <v>-4.8156546799999998E-2</v>
      </c>
      <c r="L16" s="265" t="s">
        <v>134</v>
      </c>
      <c r="M16" s="305">
        <v>131.6275</v>
      </c>
    </row>
    <row r="17" spans="1:13">
      <c r="A17" s="308" t="s">
        <v>8</v>
      </c>
      <c r="B17" s="312">
        <v>382362.79200000002</v>
      </c>
      <c r="C17" s="312">
        <v>409935.49099999998</v>
      </c>
      <c r="D17" s="313">
        <v>-6.7261068199999996E-2</v>
      </c>
      <c r="E17" s="312">
        <v>3256471.0959999999</v>
      </c>
      <c r="F17" s="312">
        <v>3013661.2209999999</v>
      </c>
      <c r="G17" s="313">
        <v>8.0569731399999997E-2</v>
      </c>
      <c r="H17" s="312">
        <v>4952005.074</v>
      </c>
      <c r="I17" s="312">
        <v>4639516.9840000002</v>
      </c>
      <c r="J17" s="313">
        <v>6.7353582499999995E-2</v>
      </c>
      <c r="L17" s="265" t="s">
        <v>131</v>
      </c>
      <c r="M17" s="305">
        <v>16470.770940999999</v>
      </c>
    </row>
    <row r="18" spans="1:13">
      <c r="A18" s="308" t="s">
        <v>9</v>
      </c>
      <c r="B18" s="312">
        <v>778246.47900000005</v>
      </c>
      <c r="C18" s="312">
        <v>2102210.3360000001</v>
      </c>
      <c r="D18" s="313">
        <v>-0.62979609329999997</v>
      </c>
      <c r="E18" s="312">
        <v>13340885.482999999</v>
      </c>
      <c r="F18" s="312">
        <v>17403971.658</v>
      </c>
      <c r="G18" s="313">
        <v>-0.2334574116</v>
      </c>
      <c r="H18" s="312">
        <v>21973402.348999999</v>
      </c>
      <c r="I18" s="312">
        <v>26807116.015999999</v>
      </c>
      <c r="J18" s="313">
        <v>-0.1803145726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51305.601000000002</v>
      </c>
      <c r="C19" s="312">
        <v>67951.940499999997</v>
      </c>
      <c r="D19" s="313">
        <v>-0.24497224619999999</v>
      </c>
      <c r="E19" s="312">
        <v>513668.32699999999</v>
      </c>
      <c r="F19" s="312">
        <v>494677.87599999999</v>
      </c>
      <c r="G19" s="313">
        <v>3.8389529700000001E-2</v>
      </c>
      <c r="H19" s="312">
        <v>769855.03700000001</v>
      </c>
      <c r="I19" s="312">
        <v>752393.94850000006</v>
      </c>
      <c r="J19" s="313">
        <v>2.3207374999999999E-2</v>
      </c>
      <c r="L19" s="265" t="s">
        <v>81</v>
      </c>
      <c r="M19" s="305">
        <v>3331.4</v>
      </c>
    </row>
    <row r="20" spans="1:13">
      <c r="A20" s="308" t="s">
        <v>70</v>
      </c>
      <c r="B20" s="312">
        <v>149939.08499999999</v>
      </c>
      <c r="C20" s="312">
        <v>198402.37950000001</v>
      </c>
      <c r="D20" s="313">
        <v>-0.244267708</v>
      </c>
      <c r="E20" s="312">
        <v>1250369.2239999999</v>
      </c>
      <c r="F20" s="312">
        <v>1426971.642</v>
      </c>
      <c r="G20" s="313">
        <v>-0.12376028560000001</v>
      </c>
      <c r="H20" s="312">
        <v>1933848.61</v>
      </c>
      <c r="I20" s="312">
        <v>2119303.5625</v>
      </c>
      <c r="J20" s="313">
        <v>-8.7507498099999997E-2</v>
      </c>
      <c r="L20" s="306" t="s">
        <v>15</v>
      </c>
      <c r="M20" s="307">
        <v>110244.71897099999</v>
      </c>
    </row>
    <row r="21" spans="1:13">
      <c r="A21" s="309" t="s">
        <v>10</v>
      </c>
      <c r="B21" s="314">
        <v>23798888.180629998</v>
      </c>
      <c r="C21" s="314">
        <v>20218393.608436</v>
      </c>
      <c r="D21" s="315">
        <v>0.177090952</v>
      </c>
      <c r="E21" s="314">
        <v>176983994.081018</v>
      </c>
      <c r="F21" s="314">
        <v>163381798.729516</v>
      </c>
      <c r="G21" s="315">
        <v>8.3254043299999997E-2</v>
      </c>
      <c r="H21" s="314">
        <v>260406895.33753401</v>
      </c>
      <c r="I21" s="314">
        <v>245423330.63517201</v>
      </c>
      <c r="J21" s="315">
        <v>6.1051916599999999E-2</v>
      </c>
    </row>
    <row r="22" spans="1:13">
      <c r="A22" s="308" t="s">
        <v>122</v>
      </c>
      <c r="B22" s="312">
        <v>-513877.42300000001</v>
      </c>
      <c r="C22" s="312">
        <v>-186569.47109599999</v>
      </c>
      <c r="D22" s="313">
        <v>1.7543489296000001</v>
      </c>
      <c r="E22" s="312">
        <v>-3763154.19575</v>
      </c>
      <c r="F22" s="312">
        <v>-2991756.2430779999</v>
      </c>
      <c r="G22" s="313">
        <v>0.25784117760000003</v>
      </c>
      <c r="H22" s="312">
        <v>-5089276.7584020002</v>
      </c>
      <c r="I22" s="312">
        <v>-4404694.730126</v>
      </c>
      <c r="J22" s="313">
        <v>0.1554209929</v>
      </c>
    </row>
    <row r="23" spans="1:13">
      <c r="A23" s="308" t="s">
        <v>97</v>
      </c>
      <c r="B23" s="312">
        <v>-77653.035999999993</v>
      </c>
      <c r="C23" s="312">
        <v>-40107.311000000002</v>
      </c>
      <c r="D23" s="313">
        <v>0.93613169429999998</v>
      </c>
      <c r="E23" s="312">
        <v>-334950.47499999998</v>
      </c>
      <c r="F23" s="312">
        <v>-753687.50399999996</v>
      </c>
      <c r="G23" s="313">
        <v>-0.5555844123</v>
      </c>
      <c r="H23" s="312">
        <v>-471491.93800000002</v>
      </c>
      <c r="I23" s="312">
        <v>-1210495.19</v>
      </c>
      <c r="J23" s="313">
        <v>-0.61049664479999999</v>
      </c>
    </row>
    <row r="24" spans="1:13">
      <c r="A24" s="308" t="s">
        <v>123</v>
      </c>
      <c r="B24" s="312">
        <v>-2798103.47</v>
      </c>
      <c r="C24" s="312">
        <v>661022.23300000001</v>
      </c>
      <c r="D24" s="313">
        <v>-5.2329944899000003</v>
      </c>
      <c r="E24" s="312">
        <v>-12108438.949999999</v>
      </c>
      <c r="F24" s="312">
        <v>3089227.5669999998</v>
      </c>
      <c r="G24" s="313">
        <v>-4.9195684641000001</v>
      </c>
      <c r="H24" s="312">
        <v>-14302675.32</v>
      </c>
      <c r="I24" s="312">
        <v>2862381.5090000001</v>
      </c>
      <c r="J24" s="313">
        <v>-5.9967746350000004</v>
      </c>
    </row>
    <row r="25" spans="1:13">
      <c r="A25" s="309" t="s">
        <v>124</v>
      </c>
      <c r="B25" s="314">
        <v>20409254.251630001</v>
      </c>
      <c r="C25" s="314">
        <v>20652739.05934</v>
      </c>
      <c r="D25" s="315">
        <v>-1.17894681E-2</v>
      </c>
      <c r="E25" s="314">
        <v>160777450.46026799</v>
      </c>
      <c r="F25" s="314">
        <v>162725582.549438</v>
      </c>
      <c r="G25" s="315">
        <v>-1.19718858E-2</v>
      </c>
      <c r="H25" s="314">
        <v>240543451.321132</v>
      </c>
      <c r="I25" s="314">
        <v>242670522.22404599</v>
      </c>
      <c r="J25" s="315">
        <v>-8.7652627999999996E-3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3.0218227513250127</v>
      </c>
      <c r="D33" s="107"/>
      <c r="E33" s="167" t="s">
        <v>16</v>
      </c>
      <c r="F33" s="168">
        <f>SUM(C33:C39)</f>
        <v>40.104466148288068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6.4559010775583836</v>
      </c>
      <c r="D34" s="107"/>
      <c r="E34" s="171" t="s">
        <v>17</v>
      </c>
      <c r="F34" s="172">
        <f>SUM(C40:C45)</f>
        <v>59.895533851711946</v>
      </c>
      <c r="I34" s="44"/>
    </row>
    <row r="35" spans="1:9">
      <c r="A35" s="108" t="s">
        <v>4</v>
      </c>
      <c r="B35" s="127">
        <f t="shared" si="0"/>
        <v>3223.165</v>
      </c>
      <c r="C35" s="109">
        <f t="shared" si="1"/>
        <v>2.9236457129958824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22.279384653754729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5588.4695000000002</v>
      </c>
      <c r="C37" s="109">
        <f t="shared" si="1"/>
        <v>5.0691493907023828</v>
      </c>
      <c r="D37" s="107"/>
      <c r="E37" s="165"/>
      <c r="F37" s="165"/>
      <c r="I37" s="44"/>
    </row>
    <row r="38" spans="1:9">
      <c r="A38" s="108" t="s">
        <v>196</v>
      </c>
      <c r="B38" s="127">
        <f t="shared" si="0"/>
        <v>7.95</v>
      </c>
      <c r="C38" s="109">
        <f t="shared" si="1"/>
        <v>7.2112297751797585E-3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382.93650000000002</v>
      </c>
      <c r="C39" s="109">
        <f t="shared" si="1"/>
        <v>0.34735133217649355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0.11939574179024827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28945.808499999999</v>
      </c>
      <c r="C41" s="109">
        <f t="shared" si="1"/>
        <v>26.255959260610233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15.504237472360222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16470.770940999999</v>
      </c>
      <c r="C43" s="109">
        <f t="shared" si="1"/>
        <v>14.940190418855941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2.0899078173586467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0.98584314073665003</v>
      </c>
      <c r="E45" s="165"/>
      <c r="F45" s="165"/>
    </row>
    <row r="46" spans="1:9">
      <c r="A46" s="110" t="s">
        <v>15</v>
      </c>
      <c r="B46" s="128">
        <f>SUM(B33:B45)</f>
        <v>110244.71897099999</v>
      </c>
      <c r="C46" s="111">
        <f>SUM(C33:C45)</f>
        <v>100.00000000000001</v>
      </c>
      <c r="D46" s="107" t="str">
        <f>CONCATENATE(TEXT(B46,"#.##0")," MW")</f>
        <v>110.245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339.36969620600001</v>
      </c>
      <c r="C50" s="109">
        <f t="shared" ref="C50:C61" si="2">B50/$B$62*100</f>
        <v>1.4259897085537558</v>
      </c>
      <c r="D50" s="129"/>
      <c r="E50" s="167" t="s">
        <v>16</v>
      </c>
      <c r="F50" s="168">
        <f>SUM(C50:C55)</f>
        <v>61.178031295832483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5122.0424549999998</v>
      </c>
      <c r="C51" s="109">
        <f t="shared" si="2"/>
        <v>21.522192197065944</v>
      </c>
      <c r="D51" s="129"/>
      <c r="E51" s="171" t="s">
        <v>17</v>
      </c>
      <c r="F51" s="172">
        <f>SUM(C56:C61)</f>
        <v>38.82196870416751</v>
      </c>
      <c r="J51" s="44"/>
    </row>
    <row r="52" spans="1:10">
      <c r="A52" s="108" t="s">
        <v>4</v>
      </c>
      <c r="B52" s="173">
        <f t="shared" si="3"/>
        <v>814.45156999999995</v>
      </c>
      <c r="C52" s="109">
        <f t="shared" si="2"/>
        <v>3.4222252897632628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7355.6419740000001</v>
      </c>
      <c r="C53" s="109">
        <f t="shared" si="2"/>
        <v>30.90750256134563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778.24647900000002</v>
      </c>
      <c r="C54" s="109">
        <f t="shared" si="2"/>
        <v>3.2700959519336603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149.93908500000001</v>
      </c>
      <c r="C55" s="109">
        <f t="shared" si="2"/>
        <v>0.63002558717022739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51.305601000000003</v>
      </c>
      <c r="C56" s="109">
        <f t="shared" si="2"/>
        <v>0.21557982293373606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4053.4008920000001</v>
      </c>
      <c r="C57" s="109">
        <f t="shared" si="2"/>
        <v>17.031891831396887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970.18800342400004</v>
      </c>
      <c r="C58" s="109">
        <f t="shared" si="2"/>
        <v>4.0766106217249236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3162.17938</v>
      </c>
      <c r="C59" s="109">
        <f t="shared" si="2"/>
        <v>13.287088690864596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619.76025300000003</v>
      </c>
      <c r="C60" s="109">
        <f t="shared" si="2"/>
        <v>2.6041563298928607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382.36279200000001</v>
      </c>
      <c r="C61" s="109">
        <f t="shared" si="2"/>
        <v>1.6066414073545101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23798.888180630001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24" t="s">
        <v>232</v>
      </c>
      <c r="G66" s="174" t="s">
        <v>31</v>
      </c>
      <c r="H66" s="325" t="s">
        <v>184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29.934393478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2.313248636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165.07923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19.211521999999999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238.438356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207.39467300000001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113.145324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25.58925</v>
      </c>
      <c r="G77" s="308" t="s">
        <v>7</v>
      </c>
      <c r="H77" s="177">
        <v>1.316433</v>
      </c>
    </row>
    <row r="78" spans="1:8">
      <c r="A78" s="308" t="s">
        <v>8</v>
      </c>
      <c r="B78" s="177">
        <v>12.723936999999999</v>
      </c>
      <c r="G78" s="308" t="s">
        <v>8</v>
      </c>
      <c r="H78" s="177">
        <v>13.719782</v>
      </c>
    </row>
    <row r="79" spans="1:8">
      <c r="A79" s="308" t="s">
        <v>9</v>
      </c>
      <c r="B79" s="177">
        <v>22.553263999999999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1.513352</v>
      </c>
      <c r="G80" s="308" t="s">
        <v>69</v>
      </c>
      <c r="H80" s="177">
        <v>1.747736</v>
      </c>
    </row>
    <row r="81" spans="1:11">
      <c r="A81" s="308" t="s">
        <v>70</v>
      </c>
      <c r="B81" s="177">
        <v>4.697425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842.59397511400005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-21.817433000000001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-3.3784139999999998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-98.127978999999996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719.27014911399999</v>
      </c>
      <c r="G86" s="309" t="s">
        <v>124</v>
      </c>
      <c r="H86" s="178">
        <v>639.00715720799997</v>
      </c>
    </row>
    <row r="91" spans="1:11">
      <c r="B91" s="184" t="str">
        <f>"Mes " &amp;B66</f>
        <v>Mes 05/08/2022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05/08/2022</v>
      </c>
      <c r="B92" s="164"/>
      <c r="C92" s="164"/>
      <c r="D92" s="164"/>
      <c r="E92" s="183" t="str">
        <f>CONCATENATE("Mes",CHAR(13),MID(A92,66,10))</f>
        <v>Mes_x000D_05/08/2022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0.27453894809620794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19.591788557195102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2.2800450237495165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28.298132082862342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2.6766467202603268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0.5574956786706734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0.17960631629193038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24.613832892875863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3.5526474627296003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13.42821422200317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3.0369609510366913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1.5100911442285705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53.678647010834176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46.321352989165817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4" t="s">
        <v>98</v>
      </c>
      <c r="C115" s="345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</row>
    <row r="116" spans="1:26">
      <c r="A116" s="174" t="s">
        <v>106</v>
      </c>
      <c r="B116" s="348" t="s">
        <v>109</v>
      </c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49"/>
      <c r="W116" s="349"/>
      <c r="X116" s="349"/>
      <c r="Y116" s="349"/>
      <c r="Z116" s="349"/>
    </row>
    <row r="117" spans="1:26">
      <c r="A117" s="179" t="s">
        <v>30</v>
      </c>
      <c r="B117" s="326" t="s">
        <v>178</v>
      </c>
      <c r="C117" s="326" t="s">
        <v>179</v>
      </c>
      <c r="D117" s="326" t="s">
        <v>180</v>
      </c>
      <c r="E117" s="326" t="s">
        <v>181</v>
      </c>
      <c r="F117" s="326" t="s">
        <v>182</v>
      </c>
      <c r="G117" s="326" t="s">
        <v>183</v>
      </c>
      <c r="H117" s="326" t="s">
        <v>185</v>
      </c>
      <c r="I117" s="326" t="s">
        <v>186</v>
      </c>
      <c r="J117" s="326" t="s">
        <v>188</v>
      </c>
      <c r="K117" s="326" t="s">
        <v>190</v>
      </c>
      <c r="L117" s="326" t="s">
        <v>192</v>
      </c>
      <c r="M117" s="326" t="s">
        <v>197</v>
      </c>
      <c r="N117" s="326" t="s">
        <v>198</v>
      </c>
      <c r="O117" s="326" t="s">
        <v>200</v>
      </c>
      <c r="P117" s="326" t="s">
        <v>201</v>
      </c>
      <c r="Q117" s="326" t="s">
        <v>202</v>
      </c>
      <c r="R117" s="326" t="s">
        <v>203</v>
      </c>
      <c r="S117" s="326" t="s">
        <v>206</v>
      </c>
      <c r="T117" s="326" t="s">
        <v>215</v>
      </c>
      <c r="U117" s="326" t="s">
        <v>216</v>
      </c>
      <c r="V117" s="326" t="s">
        <v>217</v>
      </c>
      <c r="W117" s="326" t="s">
        <v>220</v>
      </c>
      <c r="X117" s="326" t="s">
        <v>224</v>
      </c>
      <c r="Y117" s="326" t="s">
        <v>225</v>
      </c>
      <c r="Z117" s="326" t="s">
        <v>226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1889.222701444</v>
      </c>
      <c r="C119" s="177">
        <v>1671.404721372</v>
      </c>
      <c r="D119" s="177">
        <v>1905.510075942</v>
      </c>
      <c r="E119" s="177">
        <v>2463.028327296</v>
      </c>
      <c r="F119" s="177">
        <v>3191.9843105479999</v>
      </c>
      <c r="G119" s="177">
        <v>4057.0491571819998</v>
      </c>
      <c r="H119" s="177">
        <v>4517.3439469479999</v>
      </c>
      <c r="I119" s="177">
        <v>3715.13373508</v>
      </c>
      <c r="J119" s="177">
        <v>2744.8811701320001</v>
      </c>
      <c r="K119" s="177">
        <v>2159.2153889599999</v>
      </c>
      <c r="L119" s="177">
        <v>2179.5249564280002</v>
      </c>
      <c r="M119" s="177">
        <v>2206.7799777780001</v>
      </c>
      <c r="N119" s="177">
        <v>1879.5875821039999</v>
      </c>
      <c r="O119" s="177">
        <v>1393.78333174</v>
      </c>
      <c r="P119" s="177">
        <v>1021.4348056600001</v>
      </c>
      <c r="Q119" s="177">
        <v>1193.7558425120001</v>
      </c>
      <c r="R119" s="177">
        <v>2523.893467504</v>
      </c>
      <c r="S119" s="177">
        <v>2080.347401344</v>
      </c>
      <c r="T119" s="177">
        <v>1145.6069011300001</v>
      </c>
      <c r="U119" s="177">
        <v>1763.8028711760001</v>
      </c>
      <c r="V119" s="177">
        <v>1779.2985286959999</v>
      </c>
      <c r="W119" s="177">
        <v>1920.2191653340001</v>
      </c>
      <c r="X119" s="177">
        <v>1190.322507676</v>
      </c>
      <c r="Y119" s="177">
        <v>1041.456428836</v>
      </c>
      <c r="Z119" s="177">
        <v>970.18800342400004</v>
      </c>
    </row>
    <row r="120" spans="1:26">
      <c r="A120" s="308" t="s">
        <v>81</v>
      </c>
      <c r="B120" s="177">
        <v>158.85512120000001</v>
      </c>
      <c r="C120" s="177">
        <v>187.66733834799999</v>
      </c>
      <c r="D120" s="177">
        <v>233.25786839</v>
      </c>
      <c r="E120" s="177">
        <v>206.00259686199999</v>
      </c>
      <c r="F120" s="177">
        <v>320.95558489799998</v>
      </c>
      <c r="G120" s="177">
        <v>320.531387408</v>
      </c>
      <c r="H120" s="177">
        <v>401.29321896599998</v>
      </c>
      <c r="I120" s="177">
        <v>330.79456254199999</v>
      </c>
      <c r="J120" s="177">
        <v>153.67971897199999</v>
      </c>
      <c r="K120" s="177">
        <v>238.70894406400001</v>
      </c>
      <c r="L120" s="177">
        <v>105.70565758799999</v>
      </c>
      <c r="M120" s="177">
        <v>115.791574032</v>
      </c>
      <c r="N120" s="177">
        <v>159.74251133199999</v>
      </c>
      <c r="O120" s="177">
        <v>118.239862456</v>
      </c>
      <c r="P120" s="177">
        <v>232.11323870199999</v>
      </c>
      <c r="Q120" s="177">
        <v>202.78682990199999</v>
      </c>
      <c r="R120" s="177">
        <v>269.90862404000001</v>
      </c>
      <c r="S120" s="177">
        <v>215.45218475999999</v>
      </c>
      <c r="T120" s="177">
        <v>285.08618899800001</v>
      </c>
      <c r="U120" s="177">
        <v>273.84815268400001</v>
      </c>
      <c r="V120" s="177">
        <v>336.71035219200002</v>
      </c>
      <c r="W120" s="177">
        <v>299.88006930400002</v>
      </c>
      <c r="X120" s="177">
        <v>270.92395723800001</v>
      </c>
      <c r="Y120" s="177">
        <v>216.61761802000001</v>
      </c>
      <c r="Z120" s="177">
        <v>339.36969620600001</v>
      </c>
    </row>
    <row r="121" spans="1:26">
      <c r="A121" s="308" t="s">
        <v>3</v>
      </c>
      <c r="B121" s="177">
        <v>5151.9174220000004</v>
      </c>
      <c r="C121" s="177">
        <v>4871.2094020000004</v>
      </c>
      <c r="D121" s="177">
        <v>4530.2764660000003</v>
      </c>
      <c r="E121" s="177">
        <v>4639.700503</v>
      </c>
      <c r="F121" s="177">
        <v>5270.5322100000003</v>
      </c>
      <c r="G121" s="177">
        <v>5199.7405159999998</v>
      </c>
      <c r="H121" s="177">
        <v>4358.5151070000002</v>
      </c>
      <c r="I121" s="177">
        <v>4833.0650020000003</v>
      </c>
      <c r="J121" s="177">
        <v>4197.3329299999996</v>
      </c>
      <c r="K121" s="177">
        <v>4373.2505520000004</v>
      </c>
      <c r="L121" s="177">
        <v>3684.3838049999999</v>
      </c>
      <c r="M121" s="177">
        <v>5119.3289409999998</v>
      </c>
      <c r="N121" s="177">
        <v>5151.2435720000003</v>
      </c>
      <c r="O121" s="177">
        <v>4890.5065249999998</v>
      </c>
      <c r="P121" s="177">
        <v>4748.3949460000003</v>
      </c>
      <c r="Q121" s="177">
        <v>3562.3582710000001</v>
      </c>
      <c r="R121" s="177">
        <v>3922.855106</v>
      </c>
      <c r="S121" s="177">
        <v>5048.424951</v>
      </c>
      <c r="T121" s="177">
        <v>4771.058908</v>
      </c>
      <c r="U121" s="177">
        <v>4766.7915640000001</v>
      </c>
      <c r="V121" s="177">
        <v>4413.7242699999997</v>
      </c>
      <c r="W121" s="177">
        <v>4066.3553310000002</v>
      </c>
      <c r="X121" s="177">
        <v>4459.4591659999996</v>
      </c>
      <c r="Y121" s="177">
        <v>5073.1541569999999</v>
      </c>
      <c r="Z121" s="177">
        <v>5122.0424549999998</v>
      </c>
    </row>
    <row r="122" spans="1:26">
      <c r="A122" s="308" t="s">
        <v>4</v>
      </c>
      <c r="B122" s="177">
        <v>338.292575</v>
      </c>
      <c r="C122" s="177">
        <v>282.41486099999997</v>
      </c>
      <c r="D122" s="177">
        <v>234.94852399999999</v>
      </c>
      <c r="E122" s="177">
        <v>336.17887100000002</v>
      </c>
      <c r="F122" s="177">
        <v>221.98997299999999</v>
      </c>
      <c r="G122" s="177">
        <v>558.50496999999996</v>
      </c>
      <c r="H122" s="177">
        <v>176.80514199999999</v>
      </c>
      <c r="I122" s="177">
        <v>242.790505</v>
      </c>
      <c r="J122" s="177">
        <v>270.69138700000002</v>
      </c>
      <c r="K122" s="177">
        <v>333.03452900000002</v>
      </c>
      <c r="L122" s="177">
        <v>431.99096700000001</v>
      </c>
      <c r="M122" s="177">
        <v>302.41718100000003</v>
      </c>
      <c r="N122" s="177">
        <v>320.34443199999998</v>
      </c>
      <c r="O122" s="177">
        <v>477.92579699999999</v>
      </c>
      <c r="P122" s="177">
        <v>528.18759499999999</v>
      </c>
      <c r="Q122" s="177">
        <v>577.43674399999998</v>
      </c>
      <c r="R122" s="177">
        <v>721.09479699999997</v>
      </c>
      <c r="S122" s="177">
        <v>710.59119999999996</v>
      </c>
      <c r="T122" s="177">
        <v>571.69617900000003</v>
      </c>
      <c r="U122" s="177">
        <v>705.89505599999995</v>
      </c>
      <c r="V122" s="177">
        <v>691.80370400000004</v>
      </c>
      <c r="W122" s="177">
        <v>528.38689499999998</v>
      </c>
      <c r="X122" s="177">
        <v>804.07860300000004</v>
      </c>
      <c r="Y122" s="177">
        <v>832.23787000000004</v>
      </c>
      <c r="Z122" s="177">
        <v>814.45156999999995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-9.9999999999999995E-7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5051.1759519999996</v>
      </c>
      <c r="C124" s="177">
        <v>4546.3016939999998</v>
      </c>
      <c r="D124" s="177">
        <v>2791.077628</v>
      </c>
      <c r="E124" s="177">
        <v>3221.2788070000001</v>
      </c>
      <c r="F124" s="177">
        <v>2564.8914709999999</v>
      </c>
      <c r="G124" s="177">
        <v>2188.3044850000001</v>
      </c>
      <c r="H124" s="177">
        <v>1086.83896</v>
      </c>
      <c r="I124" s="177">
        <v>1649.4169910000001</v>
      </c>
      <c r="J124" s="177">
        <v>2864.730763</v>
      </c>
      <c r="K124" s="177">
        <v>2004.7763130000001</v>
      </c>
      <c r="L124" s="177">
        <v>3136.247484</v>
      </c>
      <c r="M124" s="177">
        <v>3024.7339200000001</v>
      </c>
      <c r="N124" s="177">
        <v>3325.1556350000001</v>
      </c>
      <c r="O124" s="177">
        <v>4296.9849320000003</v>
      </c>
      <c r="P124" s="177">
        <v>3806.271381</v>
      </c>
      <c r="Q124" s="177">
        <v>5697.61654</v>
      </c>
      <c r="R124" s="177">
        <v>4499.7333719999997</v>
      </c>
      <c r="S124" s="177">
        <v>5197.3442679999998</v>
      </c>
      <c r="T124" s="177">
        <v>4086.8628920000001</v>
      </c>
      <c r="U124" s="177">
        <v>3253.5901749999998</v>
      </c>
      <c r="V124" s="177">
        <v>2573.7803039999999</v>
      </c>
      <c r="W124" s="177">
        <v>3092.3859029999999</v>
      </c>
      <c r="X124" s="177">
        <v>5827.5517829999999</v>
      </c>
      <c r="Y124" s="177">
        <v>7767.8468700000003</v>
      </c>
      <c r="Z124" s="177">
        <v>7355.6419740000001</v>
      </c>
    </row>
    <row r="125" spans="1:26">
      <c r="A125" s="308" t="s">
        <v>5</v>
      </c>
      <c r="B125" s="177">
        <v>3509.000794</v>
      </c>
      <c r="C125" s="177">
        <v>3962.2042179999999</v>
      </c>
      <c r="D125" s="177">
        <v>5673.8364600000004</v>
      </c>
      <c r="E125" s="177">
        <v>4154.8920449999996</v>
      </c>
      <c r="F125" s="177">
        <v>7378.656806</v>
      </c>
      <c r="G125" s="177">
        <v>7019.2756399999998</v>
      </c>
      <c r="H125" s="177">
        <v>6236.045451</v>
      </c>
      <c r="I125" s="177">
        <v>5521.6295369999998</v>
      </c>
      <c r="J125" s="177">
        <v>4042.470217</v>
      </c>
      <c r="K125" s="177">
        <v>4620.8345870000003</v>
      </c>
      <c r="L125" s="177">
        <v>3533.4522769999999</v>
      </c>
      <c r="M125" s="177">
        <v>4122.6099919999997</v>
      </c>
      <c r="N125" s="177">
        <v>3598.5848070000002</v>
      </c>
      <c r="O125" s="177">
        <v>3123.0617010000001</v>
      </c>
      <c r="P125" s="177">
        <v>4231.9807010000004</v>
      </c>
      <c r="Q125" s="177">
        <v>6320.8397629999999</v>
      </c>
      <c r="R125" s="177">
        <v>6813.1904430000004</v>
      </c>
      <c r="S125" s="177">
        <v>5354.4356269999998</v>
      </c>
      <c r="T125" s="177">
        <v>4621.4652409999999</v>
      </c>
      <c r="U125" s="177">
        <v>6418.3320880000001</v>
      </c>
      <c r="V125" s="177">
        <v>5534.8026630000004</v>
      </c>
      <c r="W125" s="177">
        <v>4569.3410210000002</v>
      </c>
      <c r="X125" s="177">
        <v>3629.2420929999998</v>
      </c>
      <c r="Y125" s="177">
        <v>4381.3838820000001</v>
      </c>
      <c r="Z125" s="177">
        <v>4053.4008920000001</v>
      </c>
    </row>
    <row r="126" spans="1:26">
      <c r="A126" s="308" t="s">
        <v>6</v>
      </c>
      <c r="B126" s="177">
        <v>1779.0468550000001</v>
      </c>
      <c r="C126" s="177">
        <v>1428.9023930000001</v>
      </c>
      <c r="D126" s="177">
        <v>1285.2068999999999</v>
      </c>
      <c r="E126" s="177">
        <v>790.714696</v>
      </c>
      <c r="F126" s="177">
        <v>720.75091599999996</v>
      </c>
      <c r="G126" s="177">
        <v>823.16130999999996</v>
      </c>
      <c r="H126" s="177">
        <v>946.13526300000001</v>
      </c>
      <c r="I126" s="177">
        <v>1650.9516610000001</v>
      </c>
      <c r="J126" s="177">
        <v>1628.091469</v>
      </c>
      <c r="K126" s="177">
        <v>2339.523584</v>
      </c>
      <c r="L126" s="177">
        <v>2277.9588039999999</v>
      </c>
      <c r="M126" s="177">
        <v>2565.0792649999999</v>
      </c>
      <c r="N126" s="177">
        <v>2343.78982</v>
      </c>
      <c r="O126" s="177">
        <v>1881.431521</v>
      </c>
      <c r="P126" s="177">
        <v>1732.6711969999999</v>
      </c>
      <c r="Q126" s="177">
        <v>1320.8873840000001</v>
      </c>
      <c r="R126" s="177">
        <v>993.85091399999999</v>
      </c>
      <c r="S126" s="177">
        <v>1535.8762589999999</v>
      </c>
      <c r="T126" s="177">
        <v>1653.6707039999999</v>
      </c>
      <c r="U126" s="177">
        <v>1416.057168</v>
      </c>
      <c r="V126" s="177">
        <v>2530.8183819999999</v>
      </c>
      <c r="W126" s="177">
        <v>3318.6785220000002</v>
      </c>
      <c r="X126" s="177">
        <v>3144.0390179999999</v>
      </c>
      <c r="Y126" s="177">
        <v>3279.3319849999998</v>
      </c>
      <c r="Z126" s="177">
        <v>3162.17938</v>
      </c>
    </row>
    <row r="127" spans="1:26">
      <c r="A127" s="308" t="s">
        <v>7</v>
      </c>
      <c r="B127" s="177">
        <v>744.54166099999998</v>
      </c>
      <c r="C127" s="177">
        <v>452.15923299999997</v>
      </c>
      <c r="D127" s="177">
        <v>340.27470899999997</v>
      </c>
      <c r="E127" s="177">
        <v>108.048269</v>
      </c>
      <c r="F127" s="177">
        <v>76.225913000000006</v>
      </c>
      <c r="G127" s="177">
        <v>102.634029</v>
      </c>
      <c r="H127" s="177">
        <v>138.18132700000001</v>
      </c>
      <c r="I127" s="177">
        <v>355.01542699999999</v>
      </c>
      <c r="J127" s="177">
        <v>266.78751899999997</v>
      </c>
      <c r="K127" s="177">
        <v>645.59745699999996</v>
      </c>
      <c r="L127" s="177">
        <v>655.361716</v>
      </c>
      <c r="M127" s="177">
        <v>828.49249399999997</v>
      </c>
      <c r="N127" s="177">
        <v>661.44510200000002</v>
      </c>
      <c r="O127" s="177">
        <v>447.44465700000001</v>
      </c>
      <c r="P127" s="177">
        <v>328.16178000000002</v>
      </c>
      <c r="Q127" s="177">
        <v>172.42624599999999</v>
      </c>
      <c r="R127" s="177">
        <v>103.956001</v>
      </c>
      <c r="S127" s="177">
        <v>170.90534199999999</v>
      </c>
      <c r="T127" s="177">
        <v>208.578486</v>
      </c>
      <c r="U127" s="177">
        <v>120.568316</v>
      </c>
      <c r="V127" s="177">
        <v>412.77760999999998</v>
      </c>
      <c r="W127" s="177">
        <v>621.24744099999998</v>
      </c>
      <c r="X127" s="177">
        <v>534.18592699999999</v>
      </c>
      <c r="Y127" s="177">
        <v>667.23557600000004</v>
      </c>
      <c r="Z127" s="177">
        <v>619.76025300000003</v>
      </c>
    </row>
    <row r="128" spans="1:26">
      <c r="A128" s="308" t="s">
        <v>8</v>
      </c>
      <c r="B128" s="177">
        <v>368.076976</v>
      </c>
      <c r="C128" s="177">
        <v>395.43069100000002</v>
      </c>
      <c r="D128" s="177">
        <v>414.55981100000002</v>
      </c>
      <c r="E128" s="177">
        <v>393.76221500000003</v>
      </c>
      <c r="F128" s="177">
        <v>422.10304600000001</v>
      </c>
      <c r="G128" s="177">
        <v>390.17391600000002</v>
      </c>
      <c r="H128" s="177">
        <v>364.41521899999998</v>
      </c>
      <c r="I128" s="177">
        <v>358.52949899999999</v>
      </c>
      <c r="J128" s="177">
        <v>391.44703399999997</v>
      </c>
      <c r="K128" s="177">
        <v>390.09081300000003</v>
      </c>
      <c r="L128" s="177">
        <v>357.18564300000003</v>
      </c>
      <c r="M128" s="177">
        <v>351.88360599999999</v>
      </c>
      <c r="N128" s="177">
        <v>409.93549100000001</v>
      </c>
      <c r="O128" s="177">
        <v>395.48078299999997</v>
      </c>
      <c r="P128" s="177">
        <v>431.48129999999998</v>
      </c>
      <c r="Q128" s="177">
        <v>433.27252499999997</v>
      </c>
      <c r="R128" s="177">
        <v>435.29937000000001</v>
      </c>
      <c r="S128" s="177">
        <v>428.33291300000002</v>
      </c>
      <c r="T128" s="177">
        <v>373.905303</v>
      </c>
      <c r="U128" s="177">
        <v>422.67529400000001</v>
      </c>
      <c r="V128" s="177">
        <v>429.86890699999998</v>
      </c>
      <c r="W128" s="177">
        <v>396.13051400000001</v>
      </c>
      <c r="X128" s="177">
        <v>414.75039800000002</v>
      </c>
      <c r="Y128" s="177">
        <v>408.444975</v>
      </c>
      <c r="Z128" s="177">
        <v>382.36279200000001</v>
      </c>
    </row>
    <row r="129" spans="1:26">
      <c r="A129" s="308" t="s">
        <v>9</v>
      </c>
      <c r="B129" s="177">
        <v>2192.3780729999999</v>
      </c>
      <c r="C129" s="177">
        <v>2308.1109540000002</v>
      </c>
      <c r="D129" s="177">
        <v>2351.6789010000002</v>
      </c>
      <c r="E129" s="177">
        <v>2390.2806930000002</v>
      </c>
      <c r="F129" s="177">
        <v>2353.0738099999999</v>
      </c>
      <c r="G129" s="177">
        <v>2401.1708629999998</v>
      </c>
      <c r="H129" s="177">
        <v>1834.5240309999999</v>
      </c>
      <c r="I129" s="177">
        <v>2249.828117</v>
      </c>
      <c r="J129" s="177">
        <v>2190.0643239999999</v>
      </c>
      <c r="K129" s="177">
        <v>2203.7572810000001</v>
      </c>
      <c r="L129" s="177">
        <v>2183.6421690000002</v>
      </c>
      <c r="M129" s="177">
        <v>2238.7745369999998</v>
      </c>
      <c r="N129" s="177">
        <v>2102.2103360000001</v>
      </c>
      <c r="O129" s="177">
        <v>2159.0921499999999</v>
      </c>
      <c r="P129" s="177">
        <v>2136.4721209999998</v>
      </c>
      <c r="Q129" s="177">
        <v>2168.9871889999999</v>
      </c>
      <c r="R129" s="177">
        <v>2167.9654059999998</v>
      </c>
      <c r="S129" s="177">
        <v>2143.8983720000001</v>
      </c>
      <c r="T129" s="177">
        <v>2115.5816890000001</v>
      </c>
      <c r="U129" s="177">
        <v>2210.0593690000001</v>
      </c>
      <c r="V129" s="177">
        <v>1707.4825519999999</v>
      </c>
      <c r="W129" s="177">
        <v>1868.41066</v>
      </c>
      <c r="X129" s="177">
        <v>1465.0524499999999</v>
      </c>
      <c r="Y129" s="177">
        <v>1052.153912</v>
      </c>
      <c r="Z129" s="177">
        <v>778.24647900000002</v>
      </c>
    </row>
    <row r="130" spans="1:26">
      <c r="A130" s="308" t="s">
        <v>69</v>
      </c>
      <c r="B130" s="177">
        <v>66.037119500000003</v>
      </c>
      <c r="C130" s="177">
        <v>58.507686499999998</v>
      </c>
      <c r="D130" s="177">
        <v>64.967821499999999</v>
      </c>
      <c r="E130" s="177">
        <v>67.556750500000007</v>
      </c>
      <c r="F130" s="177">
        <v>66.683813999999998</v>
      </c>
      <c r="G130" s="177">
        <v>52.060037999999999</v>
      </c>
      <c r="H130" s="177">
        <v>57.768275000000003</v>
      </c>
      <c r="I130" s="177">
        <v>61.963368000000003</v>
      </c>
      <c r="J130" s="177">
        <v>66.322567500000005</v>
      </c>
      <c r="K130" s="177">
        <v>53.009402999999999</v>
      </c>
      <c r="L130" s="177">
        <v>65.533088500000005</v>
      </c>
      <c r="M130" s="177">
        <v>70.069195500000006</v>
      </c>
      <c r="N130" s="177">
        <v>67.951940500000006</v>
      </c>
      <c r="O130" s="177">
        <v>55.639892500000002</v>
      </c>
      <c r="P130" s="177">
        <v>61.837724000000001</v>
      </c>
      <c r="Q130" s="177">
        <v>65.901263499999999</v>
      </c>
      <c r="R130" s="177">
        <v>72.807829999999996</v>
      </c>
      <c r="S130" s="177">
        <v>68.975128999999995</v>
      </c>
      <c r="T130" s="177">
        <v>66.906879000000004</v>
      </c>
      <c r="U130" s="177">
        <v>71.978429000000006</v>
      </c>
      <c r="V130" s="177">
        <v>64.772149999999996</v>
      </c>
      <c r="W130" s="177">
        <v>67.480593499999998</v>
      </c>
      <c r="X130" s="177">
        <v>63.217403500000003</v>
      </c>
      <c r="Y130" s="177">
        <v>59.032142</v>
      </c>
      <c r="Z130" s="177">
        <v>51.305601000000003</v>
      </c>
    </row>
    <row r="131" spans="1:26">
      <c r="A131" s="308" t="s">
        <v>70</v>
      </c>
      <c r="B131" s="177">
        <v>178.96316150000001</v>
      </c>
      <c r="C131" s="177">
        <v>173.89508950000001</v>
      </c>
      <c r="D131" s="177">
        <v>156.7486255</v>
      </c>
      <c r="E131" s="177">
        <v>180.74303649999999</v>
      </c>
      <c r="F131" s="177">
        <v>180.94516899999999</v>
      </c>
      <c r="G131" s="177">
        <v>175.14184499999999</v>
      </c>
      <c r="H131" s="177">
        <v>161.44275200000001</v>
      </c>
      <c r="I131" s="177">
        <v>173.707269</v>
      </c>
      <c r="J131" s="177">
        <v>170.05904150000001</v>
      </c>
      <c r="K131" s="177">
        <v>170.74740800000001</v>
      </c>
      <c r="L131" s="177">
        <v>184.30269150000001</v>
      </c>
      <c r="M131" s="177">
        <v>193.16825549999999</v>
      </c>
      <c r="N131" s="177">
        <v>198.4023795</v>
      </c>
      <c r="O131" s="177">
        <v>167.38102850000001</v>
      </c>
      <c r="P131" s="177">
        <v>179.471082</v>
      </c>
      <c r="Q131" s="177">
        <v>164.8067685</v>
      </c>
      <c r="R131" s="177">
        <v>171.82050699999999</v>
      </c>
      <c r="S131" s="177">
        <v>159.55676600000001</v>
      </c>
      <c r="T131" s="177">
        <v>138.52277699999999</v>
      </c>
      <c r="U131" s="177">
        <v>173.90431599999999</v>
      </c>
      <c r="V131" s="177">
        <v>163.84968900000001</v>
      </c>
      <c r="W131" s="177">
        <v>158.10203150000001</v>
      </c>
      <c r="X131" s="177">
        <v>142.17442550000001</v>
      </c>
      <c r="Y131" s="177">
        <v>164.320134</v>
      </c>
      <c r="Z131" s="177">
        <v>149.93908500000001</v>
      </c>
    </row>
    <row r="132" spans="1:26">
      <c r="A132" s="309" t="s">
        <v>10</v>
      </c>
      <c r="B132" s="178">
        <v>21427.508411644001</v>
      </c>
      <c r="C132" s="178">
        <v>20338.208281719999</v>
      </c>
      <c r="D132" s="178">
        <v>19982.343790332001</v>
      </c>
      <c r="E132" s="178">
        <v>18952.186810158</v>
      </c>
      <c r="F132" s="178">
        <v>22768.793023446</v>
      </c>
      <c r="G132" s="178">
        <v>23287.748156590002</v>
      </c>
      <c r="H132" s="178">
        <v>20279.308692914001</v>
      </c>
      <c r="I132" s="178">
        <v>21142.825673621999</v>
      </c>
      <c r="J132" s="178">
        <v>18986.558141104</v>
      </c>
      <c r="K132" s="178">
        <v>19532.546260023999</v>
      </c>
      <c r="L132" s="178">
        <v>18795.289259016001</v>
      </c>
      <c r="M132" s="178">
        <v>21139.128937810001</v>
      </c>
      <c r="N132" s="178">
        <v>20218.393608435999</v>
      </c>
      <c r="O132" s="178">
        <v>19406.972181196001</v>
      </c>
      <c r="P132" s="178">
        <v>19438.477871362</v>
      </c>
      <c r="Q132" s="178">
        <v>21881.075366413999</v>
      </c>
      <c r="R132" s="178">
        <v>22696.375837544001</v>
      </c>
      <c r="S132" s="178">
        <v>23114.140413104</v>
      </c>
      <c r="T132" s="178">
        <v>20038.942148128001</v>
      </c>
      <c r="U132" s="178">
        <v>21597.502798860001</v>
      </c>
      <c r="V132" s="178">
        <v>20639.689111888001</v>
      </c>
      <c r="W132" s="178">
        <v>20906.618146638</v>
      </c>
      <c r="X132" s="178">
        <v>21944.997731914002</v>
      </c>
      <c r="Y132" s="178">
        <v>24943.215549855999</v>
      </c>
      <c r="Z132" s="178">
        <v>23798.888180630001</v>
      </c>
    </row>
    <row r="133" spans="1:26">
      <c r="A133" s="308" t="s">
        <v>122</v>
      </c>
      <c r="B133" s="177">
        <v>-259.28085923999998</v>
      </c>
      <c r="C133" s="177">
        <v>-221.76098604800001</v>
      </c>
      <c r="D133" s="177">
        <v>-366.70103899999998</v>
      </c>
      <c r="E133" s="177">
        <v>-296.43086299999999</v>
      </c>
      <c r="F133" s="177">
        <v>-528.04559900000004</v>
      </c>
      <c r="G133" s="177">
        <v>-610.89696300000003</v>
      </c>
      <c r="H133" s="177">
        <v>-789.64869999999996</v>
      </c>
      <c r="I133" s="177">
        <v>-463.99294998200003</v>
      </c>
      <c r="J133" s="177">
        <v>-216.71217380799999</v>
      </c>
      <c r="K133" s="177">
        <v>-393.88363104799998</v>
      </c>
      <c r="L133" s="177">
        <v>-149.061462288</v>
      </c>
      <c r="M133" s="177">
        <v>-180.99089185599999</v>
      </c>
      <c r="N133" s="177">
        <v>-186.569471096</v>
      </c>
      <c r="O133" s="177">
        <v>-161.032901917</v>
      </c>
      <c r="P133" s="177">
        <v>-369.79346692000001</v>
      </c>
      <c r="Q133" s="177">
        <v>-273.34553799999998</v>
      </c>
      <c r="R133" s="177">
        <v>-521.950655815</v>
      </c>
      <c r="S133" s="177">
        <v>-392.79640596799999</v>
      </c>
      <c r="T133" s="177">
        <v>-484.65485798399999</v>
      </c>
      <c r="U133" s="177">
        <v>-413.67226971000002</v>
      </c>
      <c r="V133" s="177">
        <v>-596.65590999999995</v>
      </c>
      <c r="W133" s="177">
        <v>-443.34447408800003</v>
      </c>
      <c r="X133" s="177">
        <v>-504.32537400000001</v>
      </c>
      <c r="Y133" s="177">
        <v>-413.82748099999998</v>
      </c>
      <c r="Z133" s="177">
        <v>-513.87742300000002</v>
      </c>
    </row>
    <row r="134" spans="1:26">
      <c r="A134" s="308" t="s">
        <v>97</v>
      </c>
      <c r="B134" s="177">
        <v>-182.71595500000001</v>
      </c>
      <c r="C134" s="177">
        <v>-116.274961</v>
      </c>
      <c r="D134" s="177">
        <v>-105.943506</v>
      </c>
      <c r="E134" s="177">
        <v>-96.327618999999999</v>
      </c>
      <c r="F134" s="177">
        <v>-138.26159999999999</v>
      </c>
      <c r="G134" s="177">
        <v>-138.25041200000001</v>
      </c>
      <c r="H134" s="177">
        <v>-113.412009</v>
      </c>
      <c r="I134" s="177">
        <v>-127.985573</v>
      </c>
      <c r="J134" s="177">
        <v>-111.02179700000001</v>
      </c>
      <c r="K134" s="177">
        <v>-111.601713</v>
      </c>
      <c r="L134" s="177">
        <v>-65.429468</v>
      </c>
      <c r="M134" s="177">
        <v>-45.879221000000001</v>
      </c>
      <c r="N134" s="177">
        <v>-40.107311000000003</v>
      </c>
      <c r="O134" s="177">
        <v>-37.549396999999999</v>
      </c>
      <c r="P134" s="177">
        <v>-38.285525</v>
      </c>
      <c r="Q134" s="177">
        <v>-28.435708999999999</v>
      </c>
      <c r="R134" s="177">
        <v>-32.270831999999999</v>
      </c>
      <c r="S134" s="177">
        <v>-31.159338999999999</v>
      </c>
      <c r="T134" s="177">
        <v>-27.502502</v>
      </c>
      <c r="U134" s="177">
        <v>-30.689281000000001</v>
      </c>
      <c r="V134" s="177">
        <v>-33.641058999999998</v>
      </c>
      <c r="W134" s="177">
        <v>-32.047055999999998</v>
      </c>
      <c r="X134" s="177">
        <v>-35.225064000000003</v>
      </c>
      <c r="Y134" s="177">
        <v>-67.033137999999994</v>
      </c>
      <c r="Z134" s="177">
        <v>-77.653036</v>
      </c>
    </row>
    <row r="135" spans="1:26">
      <c r="A135" s="308" t="s">
        <v>123</v>
      </c>
      <c r="B135" s="177">
        <v>-239.66814099999999</v>
      </c>
      <c r="C135" s="177">
        <v>-625.62728200000004</v>
      </c>
      <c r="D135" s="177">
        <v>108.16498300000001</v>
      </c>
      <c r="E135" s="177">
        <v>1090.931722</v>
      </c>
      <c r="F135" s="177">
        <v>-800.31548099999998</v>
      </c>
      <c r="G135" s="177">
        <v>214.90690699999999</v>
      </c>
      <c r="H135" s="177">
        <v>-162.58580799999999</v>
      </c>
      <c r="I135" s="177">
        <v>189.854399</v>
      </c>
      <c r="J135" s="177">
        <v>256.56955599999998</v>
      </c>
      <c r="K135" s="177">
        <v>269.05148300000002</v>
      </c>
      <c r="L135" s="177">
        <v>1012.9266699999999</v>
      </c>
      <c r="M135" s="177">
        <v>647.48212699999999</v>
      </c>
      <c r="N135" s="177">
        <v>661.02223300000003</v>
      </c>
      <c r="O135" s="177">
        <v>482.31085000000002</v>
      </c>
      <c r="P135" s="177">
        <v>-47.900078000000001</v>
      </c>
      <c r="Q135" s="177">
        <v>-1305.145933</v>
      </c>
      <c r="R135" s="177">
        <v>-1323.501209</v>
      </c>
      <c r="S135" s="177">
        <v>-1179.9777730000001</v>
      </c>
      <c r="T135" s="177">
        <v>-467.91134399999999</v>
      </c>
      <c r="U135" s="177">
        <v>-880.29854699999999</v>
      </c>
      <c r="V135" s="177">
        <v>-1586.9072699999999</v>
      </c>
      <c r="W135" s="177">
        <v>-1313.823038</v>
      </c>
      <c r="X135" s="177">
        <v>-1458.729505</v>
      </c>
      <c r="Y135" s="177">
        <v>-2422.6880030000002</v>
      </c>
      <c r="Z135" s="177">
        <v>-2798.10347</v>
      </c>
    </row>
    <row r="136" spans="1:26">
      <c r="A136" s="309" t="s">
        <v>124</v>
      </c>
      <c r="B136" s="178">
        <v>20745.843456404</v>
      </c>
      <c r="C136" s="178">
        <v>19374.545052672001</v>
      </c>
      <c r="D136" s="178">
        <v>19617.864228332</v>
      </c>
      <c r="E136" s="178">
        <v>19650.360050158</v>
      </c>
      <c r="F136" s="178">
        <v>21302.170343446</v>
      </c>
      <c r="G136" s="178">
        <v>22753.507688590002</v>
      </c>
      <c r="H136" s="178">
        <v>19213.662175914</v>
      </c>
      <c r="I136" s="178">
        <v>20740.701549640002</v>
      </c>
      <c r="J136" s="178">
        <v>18915.393726295999</v>
      </c>
      <c r="K136" s="178">
        <v>19296.112398976002</v>
      </c>
      <c r="L136" s="178">
        <v>19593.724998728001</v>
      </c>
      <c r="M136" s="178">
        <v>21559.740951954002</v>
      </c>
      <c r="N136" s="178">
        <v>20652.739059340001</v>
      </c>
      <c r="O136" s="178">
        <v>19690.700732279001</v>
      </c>
      <c r="P136" s="178">
        <v>18982.498801442001</v>
      </c>
      <c r="Q136" s="178">
        <v>20274.148186414001</v>
      </c>
      <c r="R136" s="178">
        <v>20818.653140728999</v>
      </c>
      <c r="S136" s="178">
        <v>21510.206895136002</v>
      </c>
      <c r="T136" s="178">
        <v>19058.873444143999</v>
      </c>
      <c r="U136" s="178">
        <v>20272.842701149999</v>
      </c>
      <c r="V136" s="178">
        <v>18422.484872887999</v>
      </c>
      <c r="W136" s="178">
        <v>19117.403578549998</v>
      </c>
      <c r="X136" s="178">
        <v>19946.717788914</v>
      </c>
      <c r="Y136" s="178">
        <v>22039.666927856</v>
      </c>
      <c r="Z136" s="178">
        <v>20409.254251630002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A</v>
      </c>
      <c r="C140" s="191" t="str">
        <f t="shared" si="7"/>
        <v>S</v>
      </c>
      <c r="D140" s="191" t="str">
        <f t="shared" si="7"/>
        <v>O</v>
      </c>
      <c r="E140" s="191" t="str">
        <f t="shared" si="7"/>
        <v>N</v>
      </c>
      <c r="F140" s="191" t="str">
        <f t="shared" si="7"/>
        <v>D</v>
      </c>
      <c r="G140" s="191" t="str">
        <f t="shared" si="7"/>
        <v>E</v>
      </c>
      <c r="H140" s="191" t="str">
        <f t="shared" si="7"/>
        <v>F</v>
      </c>
      <c r="I140" s="191" t="str">
        <f t="shared" si="7"/>
        <v>M</v>
      </c>
      <c r="J140" s="191" t="str">
        <f t="shared" si="7"/>
        <v>A</v>
      </c>
      <c r="K140" s="191" t="str">
        <f t="shared" si="7"/>
        <v>M</v>
      </c>
      <c r="L140" s="191" t="str">
        <f t="shared" si="7"/>
        <v>J</v>
      </c>
      <c r="M140" s="191" t="str">
        <f t="shared" si="7"/>
        <v>J</v>
      </c>
      <c r="N140" s="191" t="str">
        <f t="shared" si="7"/>
        <v>A</v>
      </c>
    </row>
    <row r="141" spans="1:26" s="185" customFormat="1" ht="12">
      <c r="A141" s="191" t="s">
        <v>112</v>
      </c>
      <c r="B141" s="191" t="str">
        <f>TEXT(EDATE(C141,-1),"mmmm aaaa")</f>
        <v>agosto 2021</v>
      </c>
      <c r="C141" s="191" t="str">
        <f t="shared" ref="C141:M141" si="8">TEXT(EDATE(D141,-1),"mmmm aaaa")</f>
        <v>septiembre 2021</v>
      </c>
      <c r="D141" s="191" t="str">
        <f t="shared" si="8"/>
        <v>octubre 2021</v>
      </c>
      <c r="E141" s="191" t="str">
        <f t="shared" si="8"/>
        <v>noviembre 2021</v>
      </c>
      <c r="F141" s="191" t="str">
        <f t="shared" si="8"/>
        <v>diciembre 2021</v>
      </c>
      <c r="G141" s="191" t="str">
        <f t="shared" si="8"/>
        <v>enero 2022</v>
      </c>
      <c r="H141" s="191" t="str">
        <f t="shared" si="8"/>
        <v>febrero 2022</v>
      </c>
      <c r="I141" s="191" t="str">
        <f t="shared" si="8"/>
        <v>marzo 2022</v>
      </c>
      <c r="J141" s="191" t="str">
        <f t="shared" si="8"/>
        <v>abril 2022</v>
      </c>
      <c r="K141" s="191" t="str">
        <f t="shared" si="8"/>
        <v>mayo 2022</v>
      </c>
      <c r="L141" s="191" t="str">
        <f t="shared" si="8"/>
        <v>junio 2022</v>
      </c>
      <c r="M141" s="191" t="str">
        <f t="shared" si="8"/>
        <v>julio 2022</v>
      </c>
      <c r="N141" s="191" t="str">
        <f>A2</f>
        <v>Agosto 2022</v>
      </c>
    </row>
    <row r="142" spans="1:26" s="188" customFormat="1" ht="12">
      <c r="A142" s="186" t="s">
        <v>2</v>
      </c>
      <c r="B142" s="187">
        <f t="shared" ref="B142:N142" si="9">HLOOKUP(B$141,$117:$133,3,FALSE)</f>
        <v>1879.5875821039999</v>
      </c>
      <c r="C142" s="187">
        <f t="shared" si="9"/>
        <v>1393.78333174</v>
      </c>
      <c r="D142" s="187">
        <f t="shared" si="9"/>
        <v>1021.4348056600001</v>
      </c>
      <c r="E142" s="187">
        <f t="shared" si="9"/>
        <v>1193.7558425120001</v>
      </c>
      <c r="F142" s="187">
        <f t="shared" si="9"/>
        <v>2523.893467504</v>
      </c>
      <c r="G142" s="187">
        <f t="shared" si="9"/>
        <v>2080.347401344</v>
      </c>
      <c r="H142" s="187">
        <f t="shared" si="9"/>
        <v>1145.6069011300001</v>
      </c>
      <c r="I142" s="187">
        <f t="shared" si="9"/>
        <v>1763.8028711760001</v>
      </c>
      <c r="J142" s="187">
        <f t="shared" si="9"/>
        <v>1779.2985286959999</v>
      </c>
      <c r="K142" s="187">
        <f t="shared" si="9"/>
        <v>1920.2191653340001</v>
      </c>
      <c r="L142" s="187">
        <f t="shared" si="9"/>
        <v>1190.322507676</v>
      </c>
      <c r="M142" s="187">
        <f t="shared" si="9"/>
        <v>1041.456428836</v>
      </c>
      <c r="N142" s="187">
        <f t="shared" si="9"/>
        <v>970.18800342400004</v>
      </c>
    </row>
    <row r="143" spans="1:26" s="188" customFormat="1" ht="12">
      <c r="A143" s="186" t="s">
        <v>81</v>
      </c>
      <c r="B143" s="187">
        <f t="shared" ref="B143:N143" si="10">HLOOKUP(B$141,$117:$133,4,FALSE)</f>
        <v>159.74251133199999</v>
      </c>
      <c r="C143" s="187">
        <f t="shared" si="10"/>
        <v>118.239862456</v>
      </c>
      <c r="D143" s="187">
        <f t="shared" si="10"/>
        <v>232.11323870199999</v>
      </c>
      <c r="E143" s="187">
        <f t="shared" si="10"/>
        <v>202.78682990199999</v>
      </c>
      <c r="F143" s="187">
        <f t="shared" si="10"/>
        <v>269.90862404000001</v>
      </c>
      <c r="G143" s="187">
        <f t="shared" si="10"/>
        <v>215.45218475999999</v>
      </c>
      <c r="H143" s="187">
        <f t="shared" si="10"/>
        <v>285.08618899800001</v>
      </c>
      <c r="I143" s="187">
        <f t="shared" si="10"/>
        <v>273.84815268400001</v>
      </c>
      <c r="J143" s="187">
        <f t="shared" si="10"/>
        <v>336.71035219200002</v>
      </c>
      <c r="K143" s="187">
        <f t="shared" si="10"/>
        <v>299.88006930400002</v>
      </c>
      <c r="L143" s="187">
        <f t="shared" si="10"/>
        <v>270.92395723800001</v>
      </c>
      <c r="M143" s="187">
        <f t="shared" si="10"/>
        <v>216.61761802000001</v>
      </c>
      <c r="N143" s="187">
        <f t="shared" si="10"/>
        <v>339.36969620600001</v>
      </c>
    </row>
    <row r="144" spans="1:26" s="188" customFormat="1" ht="12">
      <c r="A144" s="186" t="s">
        <v>3</v>
      </c>
      <c r="B144" s="187">
        <f t="shared" ref="B144:N144" si="11">HLOOKUP(B$141,$117:$133,5,FALSE)</f>
        <v>5151.2435720000003</v>
      </c>
      <c r="C144" s="187">
        <f t="shared" si="11"/>
        <v>4890.5065249999998</v>
      </c>
      <c r="D144" s="187">
        <f t="shared" si="11"/>
        <v>4748.3949460000003</v>
      </c>
      <c r="E144" s="187">
        <f t="shared" si="11"/>
        <v>3562.3582710000001</v>
      </c>
      <c r="F144" s="187">
        <f t="shared" si="11"/>
        <v>3922.855106</v>
      </c>
      <c r="G144" s="187">
        <f t="shared" si="11"/>
        <v>5048.424951</v>
      </c>
      <c r="H144" s="187">
        <f t="shared" si="11"/>
        <v>4771.058908</v>
      </c>
      <c r="I144" s="187">
        <f t="shared" si="11"/>
        <v>4766.7915640000001</v>
      </c>
      <c r="J144" s="187">
        <f t="shared" si="11"/>
        <v>4413.7242699999997</v>
      </c>
      <c r="K144" s="187">
        <f t="shared" si="11"/>
        <v>4066.3553310000002</v>
      </c>
      <c r="L144" s="187">
        <f t="shared" si="11"/>
        <v>4459.4591659999996</v>
      </c>
      <c r="M144" s="187">
        <f t="shared" si="11"/>
        <v>5073.1541569999999</v>
      </c>
      <c r="N144" s="187">
        <f t="shared" si="11"/>
        <v>5122.0424549999998</v>
      </c>
    </row>
    <row r="145" spans="1:15" s="188" customFormat="1" ht="12">
      <c r="A145" s="186" t="s">
        <v>4</v>
      </c>
      <c r="B145" s="187">
        <f t="shared" ref="B145:N145" si="12">HLOOKUP(B$141,$117:$133,6,FALSE)</f>
        <v>320.34443199999998</v>
      </c>
      <c r="C145" s="187">
        <f t="shared" si="12"/>
        <v>477.92579699999999</v>
      </c>
      <c r="D145" s="187">
        <f t="shared" si="12"/>
        <v>528.18759499999999</v>
      </c>
      <c r="E145" s="187">
        <f t="shared" si="12"/>
        <v>577.43674399999998</v>
      </c>
      <c r="F145" s="187">
        <f t="shared" si="12"/>
        <v>721.09479699999997</v>
      </c>
      <c r="G145" s="187">
        <f t="shared" si="12"/>
        <v>710.59119999999996</v>
      </c>
      <c r="H145" s="187">
        <f t="shared" si="12"/>
        <v>571.69617900000003</v>
      </c>
      <c r="I145" s="187">
        <f t="shared" si="12"/>
        <v>705.89505599999995</v>
      </c>
      <c r="J145" s="187">
        <f t="shared" si="12"/>
        <v>691.80370400000004</v>
      </c>
      <c r="K145" s="187">
        <f t="shared" si="12"/>
        <v>528.38689499999998</v>
      </c>
      <c r="L145" s="187">
        <f t="shared" si="12"/>
        <v>804.07860300000004</v>
      </c>
      <c r="M145" s="187">
        <f t="shared" si="12"/>
        <v>832.23787000000004</v>
      </c>
      <c r="N145" s="187">
        <f t="shared" si="12"/>
        <v>814.45156999999995</v>
      </c>
    </row>
    <row r="146" spans="1:15" s="188" customFormat="1" ht="12">
      <c r="A146" s="186" t="s">
        <v>11</v>
      </c>
      <c r="B146" s="187">
        <f t="shared" ref="B146:N146" si="13">HLOOKUP(B$141,$117:$133,8,FALSE)</f>
        <v>3325.1556350000001</v>
      </c>
      <c r="C146" s="187">
        <f t="shared" si="13"/>
        <v>4296.9849320000003</v>
      </c>
      <c r="D146" s="187">
        <f t="shared" si="13"/>
        <v>3806.271381</v>
      </c>
      <c r="E146" s="187">
        <f t="shared" si="13"/>
        <v>5697.61654</v>
      </c>
      <c r="F146" s="187">
        <f t="shared" si="13"/>
        <v>4499.7333719999997</v>
      </c>
      <c r="G146" s="187">
        <f t="shared" si="13"/>
        <v>5197.3442679999998</v>
      </c>
      <c r="H146" s="187">
        <f t="shared" si="13"/>
        <v>4086.8628920000001</v>
      </c>
      <c r="I146" s="187">
        <f t="shared" si="13"/>
        <v>3253.5901749999998</v>
      </c>
      <c r="J146" s="187">
        <f t="shared" si="13"/>
        <v>2573.7803039999999</v>
      </c>
      <c r="K146" s="187">
        <f t="shared" si="13"/>
        <v>3092.3859029999999</v>
      </c>
      <c r="L146" s="187">
        <f t="shared" si="13"/>
        <v>5827.5517829999999</v>
      </c>
      <c r="M146" s="187">
        <f t="shared" si="13"/>
        <v>7767.8468700000003</v>
      </c>
      <c r="N146" s="187">
        <f t="shared" si="13"/>
        <v>7355.6419740000001</v>
      </c>
    </row>
    <row r="147" spans="1:15" s="188" customFormat="1" ht="12">
      <c r="A147" s="186" t="s">
        <v>5</v>
      </c>
      <c r="B147" s="187">
        <f t="shared" ref="B147:N147" si="14">HLOOKUP(B$141,$117:$133,9,FALSE)</f>
        <v>3598.5848070000002</v>
      </c>
      <c r="C147" s="187">
        <f t="shared" si="14"/>
        <v>3123.0617010000001</v>
      </c>
      <c r="D147" s="187">
        <f t="shared" si="14"/>
        <v>4231.9807010000004</v>
      </c>
      <c r="E147" s="187">
        <f t="shared" si="14"/>
        <v>6320.8397629999999</v>
      </c>
      <c r="F147" s="187">
        <f t="shared" si="14"/>
        <v>6813.1904430000004</v>
      </c>
      <c r="G147" s="187">
        <f t="shared" si="14"/>
        <v>5354.4356269999998</v>
      </c>
      <c r="H147" s="187">
        <f t="shared" si="14"/>
        <v>4621.4652409999999</v>
      </c>
      <c r="I147" s="187">
        <f t="shared" si="14"/>
        <v>6418.3320880000001</v>
      </c>
      <c r="J147" s="187">
        <f t="shared" si="14"/>
        <v>5534.8026630000004</v>
      </c>
      <c r="K147" s="187">
        <f t="shared" si="14"/>
        <v>4569.3410210000002</v>
      </c>
      <c r="L147" s="187">
        <f t="shared" si="14"/>
        <v>3629.2420929999998</v>
      </c>
      <c r="M147" s="187">
        <f t="shared" si="14"/>
        <v>4381.3838820000001</v>
      </c>
      <c r="N147" s="187">
        <f t="shared" si="14"/>
        <v>4053.4008920000001</v>
      </c>
    </row>
    <row r="148" spans="1:15" s="188" customFormat="1" ht="12">
      <c r="A148" s="186" t="s">
        <v>6</v>
      </c>
      <c r="B148" s="187">
        <f t="shared" ref="B148:N148" si="15">HLOOKUP(B$141,$117:$133,10,FALSE)</f>
        <v>2343.78982</v>
      </c>
      <c r="C148" s="187">
        <f t="shared" si="15"/>
        <v>1881.431521</v>
      </c>
      <c r="D148" s="187">
        <f t="shared" si="15"/>
        <v>1732.6711969999999</v>
      </c>
      <c r="E148" s="187">
        <f t="shared" si="15"/>
        <v>1320.8873840000001</v>
      </c>
      <c r="F148" s="187">
        <f t="shared" si="15"/>
        <v>993.85091399999999</v>
      </c>
      <c r="G148" s="187">
        <f t="shared" si="15"/>
        <v>1535.8762589999999</v>
      </c>
      <c r="H148" s="187">
        <f t="shared" si="15"/>
        <v>1653.6707039999999</v>
      </c>
      <c r="I148" s="187">
        <f t="shared" si="15"/>
        <v>1416.057168</v>
      </c>
      <c r="J148" s="187">
        <f t="shared" si="15"/>
        <v>2530.8183819999999</v>
      </c>
      <c r="K148" s="187">
        <f t="shared" si="15"/>
        <v>3318.6785220000002</v>
      </c>
      <c r="L148" s="187">
        <f t="shared" si="15"/>
        <v>3144.0390179999999</v>
      </c>
      <c r="M148" s="187">
        <f t="shared" si="15"/>
        <v>3279.3319849999998</v>
      </c>
      <c r="N148" s="187">
        <f t="shared" si="15"/>
        <v>3162.17938</v>
      </c>
    </row>
    <row r="149" spans="1:15" s="188" customFormat="1" ht="12">
      <c r="A149" s="186" t="s">
        <v>7</v>
      </c>
      <c r="B149" s="187">
        <f t="shared" ref="B149:N149" si="16">HLOOKUP(B$141,$117:$133,11,FALSE)</f>
        <v>661.44510200000002</v>
      </c>
      <c r="C149" s="187">
        <f t="shared" si="16"/>
        <v>447.44465700000001</v>
      </c>
      <c r="D149" s="187">
        <f t="shared" si="16"/>
        <v>328.16178000000002</v>
      </c>
      <c r="E149" s="187">
        <f t="shared" si="16"/>
        <v>172.42624599999999</v>
      </c>
      <c r="F149" s="187">
        <f t="shared" si="16"/>
        <v>103.956001</v>
      </c>
      <c r="G149" s="187">
        <f t="shared" si="16"/>
        <v>170.90534199999999</v>
      </c>
      <c r="H149" s="187">
        <f t="shared" si="16"/>
        <v>208.578486</v>
      </c>
      <c r="I149" s="187">
        <f t="shared" si="16"/>
        <v>120.568316</v>
      </c>
      <c r="J149" s="187">
        <f t="shared" si="16"/>
        <v>412.77760999999998</v>
      </c>
      <c r="K149" s="187">
        <f t="shared" si="16"/>
        <v>621.24744099999998</v>
      </c>
      <c r="L149" s="187">
        <f t="shared" si="16"/>
        <v>534.18592699999999</v>
      </c>
      <c r="M149" s="187">
        <f t="shared" si="16"/>
        <v>667.23557600000004</v>
      </c>
      <c r="N149" s="187">
        <f t="shared" si="16"/>
        <v>619.76025300000003</v>
      </c>
    </row>
    <row r="150" spans="1:15" s="188" customFormat="1" ht="12">
      <c r="A150" s="186" t="s">
        <v>8</v>
      </c>
      <c r="B150" s="187">
        <f t="shared" ref="B150:N150" si="17">HLOOKUP(B$141,$117:$133,12,FALSE)</f>
        <v>409.93549100000001</v>
      </c>
      <c r="C150" s="187">
        <f t="shared" si="17"/>
        <v>395.48078299999997</v>
      </c>
      <c r="D150" s="187">
        <f t="shared" si="17"/>
        <v>431.48129999999998</v>
      </c>
      <c r="E150" s="187">
        <f t="shared" si="17"/>
        <v>433.27252499999997</v>
      </c>
      <c r="F150" s="187">
        <f t="shared" si="17"/>
        <v>435.29937000000001</v>
      </c>
      <c r="G150" s="187">
        <f t="shared" si="17"/>
        <v>428.33291300000002</v>
      </c>
      <c r="H150" s="187">
        <f t="shared" si="17"/>
        <v>373.905303</v>
      </c>
      <c r="I150" s="187">
        <f t="shared" si="17"/>
        <v>422.67529400000001</v>
      </c>
      <c r="J150" s="187">
        <f t="shared" si="17"/>
        <v>429.86890699999998</v>
      </c>
      <c r="K150" s="187">
        <f t="shared" si="17"/>
        <v>396.13051400000001</v>
      </c>
      <c r="L150" s="187">
        <f t="shared" si="17"/>
        <v>414.75039800000002</v>
      </c>
      <c r="M150" s="187">
        <f t="shared" si="17"/>
        <v>408.444975</v>
      </c>
      <c r="N150" s="187">
        <f t="shared" si="17"/>
        <v>382.36279200000001</v>
      </c>
    </row>
    <row r="151" spans="1:15" s="188" customFormat="1" ht="12">
      <c r="A151" s="186" t="s">
        <v>9</v>
      </c>
      <c r="B151" s="187">
        <f t="shared" ref="B151:N151" si="18">HLOOKUP(B$141,$117:$133,13,FALSE)</f>
        <v>2102.2103360000001</v>
      </c>
      <c r="C151" s="187">
        <f t="shared" si="18"/>
        <v>2159.0921499999999</v>
      </c>
      <c r="D151" s="187">
        <f t="shared" si="18"/>
        <v>2136.4721209999998</v>
      </c>
      <c r="E151" s="187">
        <f t="shared" si="18"/>
        <v>2168.9871889999999</v>
      </c>
      <c r="F151" s="187">
        <f t="shared" si="18"/>
        <v>2167.9654059999998</v>
      </c>
      <c r="G151" s="187">
        <f t="shared" si="18"/>
        <v>2143.8983720000001</v>
      </c>
      <c r="H151" s="187">
        <f t="shared" si="18"/>
        <v>2115.5816890000001</v>
      </c>
      <c r="I151" s="187">
        <f t="shared" si="18"/>
        <v>2210.0593690000001</v>
      </c>
      <c r="J151" s="187">
        <f t="shared" si="18"/>
        <v>1707.4825519999999</v>
      </c>
      <c r="K151" s="187">
        <f t="shared" si="18"/>
        <v>1868.41066</v>
      </c>
      <c r="L151" s="187">
        <f t="shared" si="18"/>
        <v>1465.0524499999999</v>
      </c>
      <c r="M151" s="187">
        <f t="shared" si="18"/>
        <v>1052.153912</v>
      </c>
      <c r="N151" s="187">
        <f t="shared" si="18"/>
        <v>778.24647900000002</v>
      </c>
    </row>
    <row r="152" spans="1:15" s="188" customFormat="1" ht="12">
      <c r="A152" s="186" t="s">
        <v>70</v>
      </c>
      <c r="B152" s="187">
        <f t="shared" ref="B152:N152" si="19">HLOOKUP(B$141,$117:$133,15,FALSE)</f>
        <v>198.4023795</v>
      </c>
      <c r="C152" s="187">
        <f t="shared" si="19"/>
        <v>167.38102850000001</v>
      </c>
      <c r="D152" s="187">
        <f t="shared" si="19"/>
        <v>179.471082</v>
      </c>
      <c r="E152" s="187">
        <f t="shared" si="19"/>
        <v>164.8067685</v>
      </c>
      <c r="F152" s="187">
        <f t="shared" si="19"/>
        <v>171.82050699999999</v>
      </c>
      <c r="G152" s="187">
        <f t="shared" si="19"/>
        <v>159.55676600000001</v>
      </c>
      <c r="H152" s="187">
        <f t="shared" si="19"/>
        <v>138.52277699999999</v>
      </c>
      <c r="I152" s="187">
        <f t="shared" si="19"/>
        <v>173.90431599999999</v>
      </c>
      <c r="J152" s="187">
        <f t="shared" si="19"/>
        <v>163.84968900000001</v>
      </c>
      <c r="K152" s="187">
        <f t="shared" si="19"/>
        <v>158.10203150000001</v>
      </c>
      <c r="L152" s="187">
        <f t="shared" si="19"/>
        <v>142.17442550000001</v>
      </c>
      <c r="M152" s="187">
        <f t="shared" si="19"/>
        <v>164.320134</v>
      </c>
      <c r="N152" s="187">
        <f t="shared" si="19"/>
        <v>149.93908500000001</v>
      </c>
    </row>
    <row r="153" spans="1:15" s="188" customFormat="1" ht="12">
      <c r="A153" s="186" t="s">
        <v>69</v>
      </c>
      <c r="B153" s="187">
        <f t="shared" ref="B153:N153" si="20">HLOOKUP(B$141,$117:$133,14,FALSE)</f>
        <v>67.951940500000006</v>
      </c>
      <c r="C153" s="187">
        <f t="shared" si="20"/>
        <v>55.639892500000002</v>
      </c>
      <c r="D153" s="187">
        <f t="shared" si="20"/>
        <v>61.837724000000001</v>
      </c>
      <c r="E153" s="187">
        <f t="shared" si="20"/>
        <v>65.901263499999999</v>
      </c>
      <c r="F153" s="187">
        <f t="shared" si="20"/>
        <v>72.807829999999996</v>
      </c>
      <c r="G153" s="187">
        <f t="shared" si="20"/>
        <v>68.975128999999995</v>
      </c>
      <c r="H153" s="187">
        <f t="shared" si="20"/>
        <v>66.906879000000004</v>
      </c>
      <c r="I153" s="187">
        <f t="shared" si="20"/>
        <v>71.978429000000006</v>
      </c>
      <c r="J153" s="187">
        <f t="shared" si="20"/>
        <v>64.772149999999996</v>
      </c>
      <c r="K153" s="187">
        <f t="shared" si="20"/>
        <v>67.480593499999998</v>
      </c>
      <c r="L153" s="187">
        <f t="shared" si="20"/>
        <v>63.217403500000003</v>
      </c>
      <c r="M153" s="187">
        <f t="shared" si="20"/>
        <v>59.032142</v>
      </c>
      <c r="N153" s="187">
        <f t="shared" si="20"/>
        <v>51.305601000000003</v>
      </c>
    </row>
    <row r="154" spans="1:15" s="188" customFormat="1" ht="12">
      <c r="A154" s="189" t="s">
        <v>96</v>
      </c>
      <c r="B154" s="190">
        <f>SUM(B142:B153)</f>
        <v>20218.393608435999</v>
      </c>
      <c r="C154" s="190">
        <f t="shared" ref="C154:N154" si="21">SUM(C142:C153)</f>
        <v>19406.972181196001</v>
      </c>
      <c r="D154" s="190">
        <f t="shared" si="21"/>
        <v>19438.477871362</v>
      </c>
      <c r="E154" s="190">
        <f t="shared" si="21"/>
        <v>21881.075366413999</v>
      </c>
      <c r="F154" s="190">
        <f t="shared" si="21"/>
        <v>22696.375837543997</v>
      </c>
      <c r="G154" s="190">
        <f t="shared" si="21"/>
        <v>23114.140413103996</v>
      </c>
      <c r="H154" s="190">
        <f t="shared" si="21"/>
        <v>20038.942148127993</v>
      </c>
      <c r="I154" s="190">
        <f t="shared" si="21"/>
        <v>21597.502798859998</v>
      </c>
      <c r="J154" s="190">
        <f t="shared" si="21"/>
        <v>20639.689111888001</v>
      </c>
      <c r="K154" s="190">
        <f t="shared" si="21"/>
        <v>20906.618146638</v>
      </c>
      <c r="L154" s="190">
        <f t="shared" si="21"/>
        <v>21944.997731913998</v>
      </c>
      <c r="M154" s="190">
        <f t="shared" si="21"/>
        <v>24943.215549856002</v>
      </c>
      <c r="N154" s="190">
        <f t="shared" si="21"/>
        <v>23798.888180630005</v>
      </c>
    </row>
    <row r="156" spans="1:15" s="188" customFormat="1" ht="12">
      <c r="A156" s="192" t="s">
        <v>115</v>
      </c>
      <c r="B156" s="202">
        <f>B142+B147+B148+B149+B150+B153</f>
        <v>8961.2947426039991</v>
      </c>
      <c r="C156" s="202">
        <f t="shared" ref="C156:M156" si="22">C142+C147+C148+C149+C150+C153</f>
        <v>7296.8418862400013</v>
      </c>
      <c r="D156" s="202">
        <f t="shared" si="22"/>
        <v>7807.567507660001</v>
      </c>
      <c r="E156" s="202">
        <f t="shared" si="22"/>
        <v>9507.0830240120013</v>
      </c>
      <c r="F156" s="202">
        <f t="shared" si="22"/>
        <v>10942.998025504001</v>
      </c>
      <c r="G156" s="202">
        <f t="shared" si="22"/>
        <v>9638.872671344001</v>
      </c>
      <c r="H156" s="202">
        <f t="shared" si="22"/>
        <v>8070.1335141300005</v>
      </c>
      <c r="I156" s="202">
        <f t="shared" si="22"/>
        <v>10213.414166176002</v>
      </c>
      <c r="J156" s="202">
        <f t="shared" si="22"/>
        <v>10752.338240696001</v>
      </c>
      <c r="K156" s="202">
        <f t="shared" si="22"/>
        <v>10893.097256834</v>
      </c>
      <c r="L156" s="202">
        <f t="shared" si="22"/>
        <v>8975.7573471760006</v>
      </c>
      <c r="M156" s="202">
        <f t="shared" si="22"/>
        <v>9836.884988836</v>
      </c>
      <c r="N156" s="202">
        <f>N142+N147+N148+N149+N150+N153</f>
        <v>9239.1969214239998</v>
      </c>
    </row>
    <row r="157" spans="1:15" s="188" customFormat="1" ht="12">
      <c r="A157" s="192" t="s">
        <v>116</v>
      </c>
      <c r="B157" s="202">
        <f>B143+B144+B145+B146+B151+B152</f>
        <v>11257.098865831998</v>
      </c>
      <c r="C157" s="202">
        <f t="shared" ref="C157:N157" si="23">C143+C144+C145+C146+C151+C152</f>
        <v>12110.130294956001</v>
      </c>
      <c r="D157" s="202">
        <f t="shared" si="23"/>
        <v>11630.910363702002</v>
      </c>
      <c r="E157" s="202">
        <f t="shared" si="23"/>
        <v>12373.992342402</v>
      </c>
      <c r="F157" s="202">
        <f t="shared" si="23"/>
        <v>11753.377812039998</v>
      </c>
      <c r="G157" s="202">
        <f t="shared" si="23"/>
        <v>13475.267741759999</v>
      </c>
      <c r="H157" s="202">
        <f t="shared" si="23"/>
        <v>11968.808633998</v>
      </c>
      <c r="I157" s="202">
        <f t="shared" si="23"/>
        <v>11384.088632684001</v>
      </c>
      <c r="J157" s="202">
        <f t="shared" si="23"/>
        <v>9887.3508711920003</v>
      </c>
      <c r="K157" s="202">
        <f t="shared" si="23"/>
        <v>10013.520889804</v>
      </c>
      <c r="L157" s="202">
        <f t="shared" si="23"/>
        <v>12969.240384737999</v>
      </c>
      <c r="M157" s="202">
        <f t="shared" si="23"/>
        <v>15106.33056102</v>
      </c>
      <c r="N157" s="202">
        <f t="shared" si="23"/>
        <v>14559.691259206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44.322486326831402</v>
      </c>
      <c r="C158" s="193">
        <f t="shared" ref="C158:N158" si="24">C142/C$154*100+C147/C$154*100+C148/C$154*100+C149/C$154*100+C150/C$154*100+C153/C$154*100</f>
        <v>37.599074281716803</v>
      </c>
      <c r="D158" s="193">
        <f t="shared" si="24"/>
        <v>40.16552921133092</v>
      </c>
      <c r="E158" s="193">
        <f t="shared" si="24"/>
        <v>43.448883863380608</v>
      </c>
      <c r="F158" s="193">
        <f t="shared" si="24"/>
        <v>48.214737471003019</v>
      </c>
      <c r="G158" s="193">
        <f t="shared" si="24"/>
        <v>41.701194589436149</v>
      </c>
      <c r="H158" s="193">
        <f t="shared" si="24"/>
        <v>40.272253168233732</v>
      </c>
      <c r="I158" s="193">
        <f t="shared" si="24"/>
        <v>47.289792071308845</v>
      </c>
      <c r="J158" s="193">
        <f t="shared" si="24"/>
        <v>52.095446701776588</v>
      </c>
      <c r="K158" s="193">
        <f t="shared" si="24"/>
        <v>52.103583565884968</v>
      </c>
      <c r="L158" s="193">
        <f t="shared" si="24"/>
        <v>40.901154134651861</v>
      </c>
      <c r="M158" s="193">
        <f t="shared" si="24"/>
        <v>39.437116554496477</v>
      </c>
      <c r="N158" s="193">
        <f t="shared" si="24"/>
        <v>38.82196870416751</v>
      </c>
      <c r="O158" s="255">
        <f>N158-B158</f>
        <v>-5.5005176226638923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55.677513673168605</v>
      </c>
      <c r="C159" s="193">
        <f>C143/C$154*100+C144/C$154*100+C145/C$154*100+C151/C$154*100+C152/C$154*100+C146/C$154*100</f>
        <v>62.400925718283197</v>
      </c>
      <c r="D159" s="193">
        <f>D143/D$154*100+D144/D$154*100+D145/D$154*100+D151/D$154*100+D152/D$154*100+D146/D$154*100</f>
        <v>59.83447078866908</v>
      </c>
      <c r="E159" s="193">
        <f>E143/E$154*100+E144/E$154*100+E145/E$154*100+E151/E$154*100+E152/E$154*100+E146/E$154*100</f>
        <v>56.551116136619399</v>
      </c>
      <c r="F159" s="193">
        <f t="shared" ref="F159:M159" si="25">100-F158</f>
        <v>51.785262528996981</v>
      </c>
      <c r="G159" s="193">
        <f t="shared" si="25"/>
        <v>58.298805410563851</v>
      </c>
      <c r="H159" s="193">
        <f t="shared" si="25"/>
        <v>59.727746831766268</v>
      </c>
      <c r="I159" s="193">
        <f t="shared" si="25"/>
        <v>52.710207928691155</v>
      </c>
      <c r="J159" s="193">
        <f t="shared" si="25"/>
        <v>47.904553298223412</v>
      </c>
      <c r="K159" s="193">
        <f t="shared" si="25"/>
        <v>47.896416434115032</v>
      </c>
      <c r="L159" s="193">
        <f t="shared" si="25"/>
        <v>59.098845865348139</v>
      </c>
      <c r="M159" s="193">
        <f t="shared" si="25"/>
        <v>60.562883445503523</v>
      </c>
      <c r="N159" s="193">
        <f t="shared" ref="N159" si="26">100-N158</f>
        <v>61.17803129583249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14112.538314604</v>
      </c>
      <c r="C164" s="187">
        <f t="shared" ref="C164:N164" si="27">C142+C144+C147+C148+C149+C150+C153</f>
        <v>12187.34841124</v>
      </c>
      <c r="D164" s="187">
        <f t="shared" si="27"/>
        <v>12555.96245366</v>
      </c>
      <c r="E164" s="187">
        <f t="shared" si="27"/>
        <v>13069.441295011999</v>
      </c>
      <c r="F164" s="187">
        <f t="shared" si="27"/>
        <v>14865.853131504002</v>
      </c>
      <c r="G164" s="187">
        <f t="shared" si="27"/>
        <v>14687.297622344</v>
      </c>
      <c r="H164" s="187">
        <f t="shared" si="27"/>
        <v>12841.19242213</v>
      </c>
      <c r="I164" s="187">
        <f t="shared" si="27"/>
        <v>14980.205730176001</v>
      </c>
      <c r="J164" s="187">
        <f t="shared" si="27"/>
        <v>15166.062510696</v>
      </c>
      <c r="K164" s="187">
        <f t="shared" si="27"/>
        <v>14959.452587834001</v>
      </c>
      <c r="L164" s="187">
        <f t="shared" si="27"/>
        <v>13435.216513176001</v>
      </c>
      <c r="M164" s="187">
        <f t="shared" si="27"/>
        <v>14910.039145836001</v>
      </c>
      <c r="N164" s="187">
        <f t="shared" si="27"/>
        <v>14361.239376424001</v>
      </c>
    </row>
    <row r="165" spans="1:19" s="188" customFormat="1" ht="12">
      <c r="A165" s="192" t="s">
        <v>20</v>
      </c>
      <c r="B165" s="187">
        <f>B145+B146+B151+B152</f>
        <v>5946.1127825000003</v>
      </c>
      <c r="C165" s="187">
        <f t="shared" ref="C165:N165" si="28">C145+C146+C151+C152</f>
        <v>7101.3839074999996</v>
      </c>
      <c r="D165" s="187">
        <f t="shared" si="28"/>
        <v>6650.4021789999997</v>
      </c>
      <c r="E165" s="187">
        <f t="shared" si="28"/>
        <v>8608.8472414999997</v>
      </c>
      <c r="F165" s="187">
        <f t="shared" si="28"/>
        <v>7560.6140820000001</v>
      </c>
      <c r="G165" s="187">
        <f t="shared" si="28"/>
        <v>8211.390605999999</v>
      </c>
      <c r="H165" s="187">
        <f t="shared" si="28"/>
        <v>6912.6635370000004</v>
      </c>
      <c r="I165" s="187">
        <f t="shared" si="28"/>
        <v>6343.4489159999994</v>
      </c>
      <c r="J165" s="187">
        <f t="shared" si="28"/>
        <v>5136.916248999999</v>
      </c>
      <c r="K165" s="187">
        <f t="shared" si="28"/>
        <v>5647.2854894999991</v>
      </c>
      <c r="L165" s="187">
        <f t="shared" si="28"/>
        <v>8238.8572614999994</v>
      </c>
      <c r="M165" s="187">
        <f t="shared" si="28"/>
        <v>9816.5587859999996</v>
      </c>
      <c r="N165" s="187">
        <f t="shared" si="28"/>
        <v>9098.2791080000006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70.356367665428508</v>
      </c>
      <c r="C166" s="193">
        <f t="shared" ref="C166:N166" si="29">C142/(C$154-C$143)*100+C147/(C$154-C$143)*100+C148/(C$154-C$143)*100+C149/(C$154-C$143)*100+C150/(C$154-C$143)*100+C144/(C$154-C$143)*100+C153/(C$154-C$143)*100</f>
        <v>63.183770762370735</v>
      </c>
      <c r="D166" s="193">
        <f t="shared" si="29"/>
        <v>65.373966879233677</v>
      </c>
      <c r="E166" s="193">
        <f t="shared" si="29"/>
        <v>60.288160077764388</v>
      </c>
      <c r="F166" s="193">
        <f t="shared" si="29"/>
        <v>66.287092790756589</v>
      </c>
      <c r="G166" s="193">
        <f t="shared" si="29"/>
        <v>64.140344965979594</v>
      </c>
      <c r="H166" s="193">
        <f t="shared" si="29"/>
        <v>65.006004137612209</v>
      </c>
      <c r="I166" s="193">
        <f t="shared" si="29"/>
        <v>70.251586694415082</v>
      </c>
      <c r="J166" s="193">
        <f t="shared" si="29"/>
        <v>74.698706481447758</v>
      </c>
      <c r="K166" s="193">
        <f t="shared" si="29"/>
        <v>72.594956716067415</v>
      </c>
      <c r="L166" s="193">
        <f t="shared" si="29"/>
        <v>61.987500148097283</v>
      </c>
      <c r="M166" s="193">
        <f t="shared" si="29"/>
        <v>60.299597975178862</v>
      </c>
      <c r="N166" s="193">
        <f t="shared" si="29"/>
        <v>61.217110598238293</v>
      </c>
      <c r="O166" s="290">
        <f>N166-B166</f>
        <v>-9.1392570671902149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29.643632334571492</v>
      </c>
      <c r="C167" s="193">
        <f t="shared" ref="C167:N167" si="30">C151/(C$154-C$143)*100+C152/(C$154-C$143)*100+C145/(C$154-C$143)*100+C146/(C$154-C$143)*100</f>
        <v>36.816229237629258</v>
      </c>
      <c r="D167" s="193">
        <f t="shared" si="30"/>
        <v>34.626033120766323</v>
      </c>
      <c r="E167" s="193">
        <f t="shared" si="30"/>
        <v>39.711839922235619</v>
      </c>
      <c r="F167" s="193">
        <f t="shared" si="30"/>
        <v>33.712907209243411</v>
      </c>
      <c r="G167" s="193">
        <f t="shared" si="30"/>
        <v>35.85965503402042</v>
      </c>
      <c r="H167" s="193">
        <f t="shared" si="30"/>
        <v>34.993995862387827</v>
      </c>
      <c r="I167" s="193">
        <f t="shared" si="30"/>
        <v>29.748413305584933</v>
      </c>
      <c r="J167" s="193">
        <f t="shared" si="30"/>
        <v>25.301293518552228</v>
      </c>
      <c r="K167" s="193">
        <f t="shared" si="30"/>
        <v>27.405043283932581</v>
      </c>
      <c r="L167" s="193">
        <f t="shared" si="30"/>
        <v>38.012499851902717</v>
      </c>
      <c r="M167" s="193">
        <f t="shared" si="30"/>
        <v>39.70040202482113</v>
      </c>
      <c r="N167" s="193">
        <f t="shared" si="30"/>
        <v>38.782889401761679</v>
      </c>
    </row>
    <row r="168" spans="1:19" s="188" customFormat="1" ht="12">
      <c r="A168" s="192"/>
      <c r="B168" s="192"/>
    </row>
    <row r="169" spans="1:19" s="188" customFormat="1" ht="12">
      <c r="A169" s="192" t="s">
        <v>219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44" t="s">
        <v>98</v>
      </c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</row>
    <row r="176" spans="1:19">
      <c r="A176" s="174" t="s">
        <v>106</v>
      </c>
      <c r="B176" s="348" t="s">
        <v>119</v>
      </c>
      <c r="C176" s="349"/>
      <c r="D176" s="349"/>
      <c r="E176" s="349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349"/>
      <c r="S176" s="349"/>
    </row>
    <row r="177" spans="1:23">
      <c r="A177" s="179" t="s">
        <v>30</v>
      </c>
      <c r="B177" s="346" t="s">
        <v>226</v>
      </c>
      <c r="C177" s="347"/>
      <c r="D177" s="347"/>
      <c r="E177" s="347"/>
      <c r="F177" s="347"/>
      <c r="G177" s="347"/>
      <c r="H177" s="347"/>
      <c r="I177" s="347"/>
      <c r="J177" s="347"/>
      <c r="K177" s="347"/>
      <c r="L177" s="347"/>
      <c r="M177" s="347"/>
      <c r="N177" s="347"/>
      <c r="O177" s="347"/>
      <c r="P177" s="347"/>
      <c r="Q177" s="347"/>
      <c r="R177" s="347"/>
      <c r="S177" s="347"/>
    </row>
    <row r="178" spans="1:23">
      <c r="A178" s="179" t="s">
        <v>107</v>
      </c>
      <c r="B178" s="326" t="s">
        <v>2</v>
      </c>
      <c r="C178" s="326" t="s">
        <v>81</v>
      </c>
      <c r="D178" s="326" t="s">
        <v>3</v>
      </c>
      <c r="E178" s="326" t="s">
        <v>4</v>
      </c>
      <c r="F178" s="326" t="s">
        <v>95</v>
      </c>
      <c r="G178" s="326" t="s">
        <v>11</v>
      </c>
      <c r="H178" s="326" t="s">
        <v>5</v>
      </c>
      <c r="I178" s="326" t="s">
        <v>6</v>
      </c>
      <c r="J178" s="326" t="s">
        <v>7</v>
      </c>
      <c r="K178" s="326" t="s">
        <v>8</v>
      </c>
      <c r="L178" s="326" t="s">
        <v>9</v>
      </c>
      <c r="M178" s="326" t="s">
        <v>69</v>
      </c>
      <c r="N178" s="326" t="s">
        <v>70</v>
      </c>
      <c r="O178" s="194" t="s">
        <v>10</v>
      </c>
      <c r="P178" s="326" t="s">
        <v>122</v>
      </c>
      <c r="Q178" s="326" t="s">
        <v>97</v>
      </c>
      <c r="R178" s="32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38560.321045999997</v>
      </c>
      <c r="C180" s="177">
        <v>14024.285962</v>
      </c>
      <c r="D180" s="177">
        <v>164951.356</v>
      </c>
      <c r="E180" s="177">
        <v>29904.089</v>
      </c>
      <c r="F180" s="177">
        <v>0</v>
      </c>
      <c r="G180" s="177">
        <v>277168.44199999998</v>
      </c>
      <c r="H180" s="177">
        <v>120014.879</v>
      </c>
      <c r="I180" s="177">
        <v>104613.046</v>
      </c>
      <c r="J180" s="177">
        <v>22003.705999999998</v>
      </c>
      <c r="K180" s="177">
        <v>13477.353999999999</v>
      </c>
      <c r="L180" s="177">
        <v>26532.097000000002</v>
      </c>
      <c r="M180" s="177">
        <v>1869.9880000000001</v>
      </c>
      <c r="N180" s="177">
        <v>5154.49</v>
      </c>
      <c r="O180" s="178">
        <v>818274.05400799995</v>
      </c>
      <c r="P180" s="177">
        <v>-4884.3620000000001</v>
      </c>
      <c r="Q180" s="177">
        <v>-1716.076</v>
      </c>
      <c r="R180" s="177">
        <v>-81781.680999999997</v>
      </c>
      <c r="S180" s="178">
        <v>729891.935008</v>
      </c>
      <c r="V180" s="198">
        <f>IFERROR($H180/$O180*100,"")</f>
        <v>14.666831779909604</v>
      </c>
      <c r="W180" s="197">
        <f>IF($H180=0,"",$H180/1000)</f>
        <v>120.01487900000001</v>
      </c>
    </row>
    <row r="181" spans="1:23" ht="14.25">
      <c r="A181" s="311">
        <v>2</v>
      </c>
      <c r="B181" s="177">
        <v>40677.038935999997</v>
      </c>
      <c r="C181" s="177">
        <v>10549.087072</v>
      </c>
      <c r="D181" s="177">
        <v>165143.80100000001</v>
      </c>
      <c r="E181" s="177">
        <v>30452.258999999998</v>
      </c>
      <c r="F181" s="177">
        <v>0</v>
      </c>
      <c r="G181" s="177">
        <v>317917.81099999999</v>
      </c>
      <c r="H181" s="177">
        <v>96749.684999999998</v>
      </c>
      <c r="I181" s="177">
        <v>103620.427</v>
      </c>
      <c r="J181" s="177">
        <v>22770.337</v>
      </c>
      <c r="K181" s="177">
        <v>13226.169</v>
      </c>
      <c r="L181" s="177">
        <v>25381.822</v>
      </c>
      <c r="M181" s="177">
        <v>1741.9435000000001</v>
      </c>
      <c r="N181" s="177">
        <v>5133.0895</v>
      </c>
      <c r="O181" s="178">
        <v>833363.47000800003</v>
      </c>
      <c r="P181" s="177">
        <v>-1692.66</v>
      </c>
      <c r="Q181" s="177">
        <v>-1538.5250000000001</v>
      </c>
      <c r="R181" s="177">
        <v>-83855.648000000001</v>
      </c>
      <c r="S181" s="178">
        <v>746276.63700800005</v>
      </c>
      <c r="V181" s="198">
        <f t="shared" ref="V181:V210" si="31">IFERROR($H181/$O181*100,"")</f>
        <v>11.609542352398917</v>
      </c>
      <c r="W181" s="197">
        <f t="shared" ref="W181:W210" si="32">IF($H181=0,"",$H181/1000)</f>
        <v>96.749684999999999</v>
      </c>
    </row>
    <row r="182" spans="1:23" ht="14.25">
      <c r="A182" s="311">
        <v>3</v>
      </c>
      <c r="B182" s="177">
        <v>33615.778584</v>
      </c>
      <c r="C182" s="177">
        <v>6655.132928</v>
      </c>
      <c r="D182" s="177">
        <v>165432.96400000001</v>
      </c>
      <c r="E182" s="177">
        <v>19672.985000000001</v>
      </c>
      <c r="F182" s="177">
        <v>0</v>
      </c>
      <c r="G182" s="177">
        <v>317937.31699999998</v>
      </c>
      <c r="H182" s="177">
        <v>122559.29300000001</v>
      </c>
      <c r="I182" s="177">
        <v>105436.47</v>
      </c>
      <c r="J182" s="177">
        <v>22989.162</v>
      </c>
      <c r="K182" s="177">
        <v>13035.043</v>
      </c>
      <c r="L182" s="177">
        <v>24615.288</v>
      </c>
      <c r="M182" s="177">
        <v>1771.1865</v>
      </c>
      <c r="N182" s="177">
        <v>5073.5964999999997</v>
      </c>
      <c r="O182" s="178">
        <v>838794.21651199996</v>
      </c>
      <c r="P182" s="177">
        <v>-11799.721</v>
      </c>
      <c r="Q182" s="177">
        <v>-2293.4450000000002</v>
      </c>
      <c r="R182" s="177">
        <v>-82924.317999999999</v>
      </c>
      <c r="S182" s="178">
        <v>741776.73251200002</v>
      </c>
      <c r="V182" s="198">
        <f t="shared" si="31"/>
        <v>14.611366004601756</v>
      </c>
      <c r="W182" s="197">
        <f t="shared" si="32"/>
        <v>122.55929300000001</v>
      </c>
    </row>
    <row r="183" spans="1:23" ht="14.25">
      <c r="A183" s="311">
        <v>4</v>
      </c>
      <c r="B183" s="177">
        <v>32030.236445999999</v>
      </c>
      <c r="C183" s="177">
        <v>6937.426082</v>
      </c>
      <c r="D183" s="177">
        <v>165355.31899999999</v>
      </c>
      <c r="E183" s="177">
        <v>19423.477999999999</v>
      </c>
      <c r="F183" s="177">
        <v>0</v>
      </c>
      <c r="G183" s="177">
        <v>279737.804</v>
      </c>
      <c r="H183" s="177">
        <v>168492.99900000001</v>
      </c>
      <c r="I183" s="177">
        <v>107314.97500000001</v>
      </c>
      <c r="J183" s="177">
        <v>24607.266</v>
      </c>
      <c r="K183" s="177">
        <v>12878.513999999999</v>
      </c>
      <c r="L183" s="177">
        <v>23906.062999999998</v>
      </c>
      <c r="M183" s="177">
        <v>1626.4390000000001</v>
      </c>
      <c r="N183" s="177">
        <v>4848.6270000000004</v>
      </c>
      <c r="O183" s="178">
        <v>847159.14652800001</v>
      </c>
      <c r="P183" s="177">
        <v>-15352.487999999999</v>
      </c>
      <c r="Q183" s="177">
        <v>-3167.51</v>
      </c>
      <c r="R183" s="177">
        <v>-93050.892999999996</v>
      </c>
      <c r="S183" s="178">
        <v>735588.25552799995</v>
      </c>
      <c r="V183" s="198">
        <f t="shared" si="31"/>
        <v>19.889178991993688</v>
      </c>
      <c r="W183" s="197">
        <f t="shared" si="32"/>
        <v>168.492999</v>
      </c>
    </row>
    <row r="184" spans="1:23" ht="14.25">
      <c r="A184" s="311">
        <v>5</v>
      </c>
      <c r="B184" s="177">
        <v>29934.393478000002</v>
      </c>
      <c r="C184" s="177">
        <v>2313.2486359999998</v>
      </c>
      <c r="D184" s="177">
        <v>165079.23000000001</v>
      </c>
      <c r="E184" s="177">
        <v>19211.522000000001</v>
      </c>
      <c r="F184" s="177">
        <v>0</v>
      </c>
      <c r="G184" s="177">
        <v>238438.356</v>
      </c>
      <c r="H184" s="177">
        <v>207394.67300000001</v>
      </c>
      <c r="I184" s="177">
        <v>113145.32399999999</v>
      </c>
      <c r="J184" s="177">
        <v>25589.25</v>
      </c>
      <c r="K184" s="177">
        <v>12723.937</v>
      </c>
      <c r="L184" s="177">
        <v>22553.263999999999</v>
      </c>
      <c r="M184" s="177">
        <v>1513.3520000000001</v>
      </c>
      <c r="N184" s="177">
        <v>4697.4250000000002</v>
      </c>
      <c r="O184" s="178">
        <v>842593.97511400003</v>
      </c>
      <c r="P184" s="177">
        <v>-21817.433000000001</v>
      </c>
      <c r="Q184" s="177">
        <v>-3378.4140000000002</v>
      </c>
      <c r="R184" s="177">
        <v>-98127.979000000007</v>
      </c>
      <c r="S184" s="178">
        <v>719270.14911400003</v>
      </c>
      <c r="V184" s="198">
        <f t="shared" si="31"/>
        <v>24.613832892875863</v>
      </c>
      <c r="W184" s="197">
        <f t="shared" si="32"/>
        <v>207.39467300000001</v>
      </c>
    </row>
    <row r="185" spans="1:23" ht="14.25">
      <c r="A185" s="311">
        <v>6</v>
      </c>
      <c r="B185" s="177">
        <v>27481.617412</v>
      </c>
      <c r="C185" s="177">
        <v>10364.61321</v>
      </c>
      <c r="D185" s="177">
        <v>165278.185</v>
      </c>
      <c r="E185" s="177">
        <v>19413.68</v>
      </c>
      <c r="F185" s="177">
        <v>0</v>
      </c>
      <c r="G185" s="177">
        <v>217257.598</v>
      </c>
      <c r="H185" s="177">
        <v>158101.79199999999</v>
      </c>
      <c r="I185" s="177">
        <v>110680.198</v>
      </c>
      <c r="J185" s="177">
        <v>25780.713</v>
      </c>
      <c r="K185" s="177">
        <v>12512.953</v>
      </c>
      <c r="L185" s="177">
        <v>21530.07</v>
      </c>
      <c r="M185" s="177">
        <v>1749.4045000000001</v>
      </c>
      <c r="N185" s="177">
        <v>5045.4395000000004</v>
      </c>
      <c r="O185" s="178">
        <v>775196.263622</v>
      </c>
      <c r="P185" s="177">
        <v>-12509.911</v>
      </c>
      <c r="Q185" s="177">
        <v>-2894.5720000000001</v>
      </c>
      <c r="R185" s="177">
        <v>-112305.50900000001</v>
      </c>
      <c r="S185" s="178">
        <v>647486.27162200003</v>
      </c>
      <c r="V185" s="198">
        <f t="shared" si="31"/>
        <v>20.395066310212936</v>
      </c>
      <c r="W185" s="197">
        <f t="shared" si="32"/>
        <v>158.10179199999999</v>
      </c>
    </row>
    <row r="186" spans="1:23" ht="14.25">
      <c r="A186" s="311">
        <v>7</v>
      </c>
      <c r="B186" s="177">
        <v>24321.979968</v>
      </c>
      <c r="C186" s="177">
        <v>11931.017766000001</v>
      </c>
      <c r="D186" s="177">
        <v>165240.65700000001</v>
      </c>
      <c r="E186" s="177">
        <v>23735.67</v>
      </c>
      <c r="F186" s="177">
        <v>0</v>
      </c>
      <c r="G186" s="177">
        <v>205723.946</v>
      </c>
      <c r="H186" s="177">
        <v>125113.399</v>
      </c>
      <c r="I186" s="177">
        <v>108397.11599999999</v>
      </c>
      <c r="J186" s="177">
        <v>25088.921999999999</v>
      </c>
      <c r="K186" s="177">
        <v>12516.037</v>
      </c>
      <c r="L186" s="177">
        <v>20099.612000000001</v>
      </c>
      <c r="M186" s="177">
        <v>1689.7004999999999</v>
      </c>
      <c r="N186" s="177">
        <v>4962.7055</v>
      </c>
      <c r="O186" s="178">
        <v>728820.76273399999</v>
      </c>
      <c r="P186" s="177">
        <v>-23152.628000000001</v>
      </c>
      <c r="Q186" s="177">
        <v>-4164.9979999999996</v>
      </c>
      <c r="R186" s="177">
        <v>-102374.19899999999</v>
      </c>
      <c r="S186" s="178">
        <v>599128.93773400004</v>
      </c>
      <c r="V186" s="198">
        <f t="shared" si="31"/>
        <v>17.166552518436283</v>
      </c>
      <c r="W186" s="197">
        <f t="shared" si="32"/>
        <v>125.113399</v>
      </c>
    </row>
    <row r="187" spans="1:23" ht="14.25">
      <c r="A187" s="311">
        <v>8</v>
      </c>
      <c r="B187" s="177">
        <v>31993.629167999999</v>
      </c>
      <c r="C187" s="177">
        <v>6168.0998479999998</v>
      </c>
      <c r="D187" s="177">
        <v>165130.52900000001</v>
      </c>
      <c r="E187" s="177">
        <v>30134.771000000001</v>
      </c>
      <c r="F187" s="177">
        <v>0</v>
      </c>
      <c r="G187" s="177">
        <v>281680.87199999997</v>
      </c>
      <c r="H187" s="177">
        <v>109735.766</v>
      </c>
      <c r="I187" s="177">
        <v>106595.371</v>
      </c>
      <c r="J187" s="177">
        <v>24896.309000000001</v>
      </c>
      <c r="K187" s="177">
        <v>12476.737999999999</v>
      </c>
      <c r="L187" s="177">
        <v>23814.027999999998</v>
      </c>
      <c r="M187" s="177">
        <v>1895.8989999999999</v>
      </c>
      <c r="N187" s="177">
        <v>5156.3310000000001</v>
      </c>
      <c r="O187" s="178">
        <v>799678.343016</v>
      </c>
      <c r="P187" s="177">
        <v>-10724.324000000001</v>
      </c>
      <c r="Q187" s="177">
        <v>-3331.8009999999999</v>
      </c>
      <c r="R187" s="177">
        <v>-110963.379</v>
      </c>
      <c r="S187" s="178">
        <v>674658.83901600004</v>
      </c>
      <c r="V187" s="198">
        <f t="shared" si="31"/>
        <v>13.722488167696245</v>
      </c>
      <c r="W187" s="197">
        <f t="shared" si="32"/>
        <v>109.735766</v>
      </c>
    </row>
    <row r="188" spans="1:23" ht="14.25">
      <c r="A188" s="311">
        <v>9</v>
      </c>
      <c r="B188" s="177">
        <v>30343.495476</v>
      </c>
      <c r="C188" s="177">
        <v>6263.2971719999996</v>
      </c>
      <c r="D188" s="177">
        <v>164736.163</v>
      </c>
      <c r="E188" s="177">
        <v>28407.088</v>
      </c>
      <c r="F188" s="177">
        <v>0</v>
      </c>
      <c r="G188" s="177">
        <v>286694.033</v>
      </c>
      <c r="H188" s="177">
        <v>150190.584</v>
      </c>
      <c r="I188" s="177">
        <v>99649.759000000005</v>
      </c>
      <c r="J188" s="177">
        <v>16937.560000000001</v>
      </c>
      <c r="K188" s="177">
        <v>12235.540999999999</v>
      </c>
      <c r="L188" s="177">
        <v>25601.524000000001</v>
      </c>
      <c r="M188" s="177">
        <v>1938.2940000000001</v>
      </c>
      <c r="N188" s="177">
        <v>5076.7349999999997</v>
      </c>
      <c r="O188" s="178">
        <v>828074.07364800002</v>
      </c>
      <c r="P188" s="177">
        <v>-24238.781999999999</v>
      </c>
      <c r="Q188" s="177">
        <v>-3382.0410000000002</v>
      </c>
      <c r="R188" s="177">
        <v>-108182.64599999999</v>
      </c>
      <c r="S188" s="178">
        <v>692270.60464799998</v>
      </c>
      <c r="V188" s="198">
        <f t="shared" si="31"/>
        <v>18.137336837313352</v>
      </c>
      <c r="W188" s="197">
        <f t="shared" si="32"/>
        <v>150.190584</v>
      </c>
    </row>
    <row r="189" spans="1:23" ht="14.25">
      <c r="A189" s="311">
        <v>10</v>
      </c>
      <c r="B189" s="177">
        <v>32771.007705999997</v>
      </c>
      <c r="C189" s="177">
        <v>6268.4208779999999</v>
      </c>
      <c r="D189" s="177">
        <v>165138.182</v>
      </c>
      <c r="E189" s="177">
        <v>29831.280999999999</v>
      </c>
      <c r="F189" s="177">
        <v>0</v>
      </c>
      <c r="G189" s="177">
        <v>285864.50099999999</v>
      </c>
      <c r="H189" s="177">
        <v>123068.216</v>
      </c>
      <c r="I189" s="177">
        <v>97883.797999999995</v>
      </c>
      <c r="J189" s="177">
        <v>16002.645</v>
      </c>
      <c r="K189" s="177">
        <v>11927.468999999999</v>
      </c>
      <c r="L189" s="177">
        <v>26390.126</v>
      </c>
      <c r="M189" s="177">
        <v>1887.981</v>
      </c>
      <c r="N189" s="177">
        <v>5028.0320000000002</v>
      </c>
      <c r="O189" s="178">
        <v>802061.65958400001</v>
      </c>
      <c r="P189" s="177">
        <v>-7868.1450000000004</v>
      </c>
      <c r="Q189" s="177">
        <v>-3454.143</v>
      </c>
      <c r="R189" s="177">
        <v>-89594.323999999993</v>
      </c>
      <c r="S189" s="178">
        <v>701145.04758400004</v>
      </c>
      <c r="V189" s="198">
        <f t="shared" si="31"/>
        <v>15.343984409357128</v>
      </c>
      <c r="W189" s="197">
        <f t="shared" si="32"/>
        <v>123.06821600000001</v>
      </c>
    </row>
    <row r="190" spans="1:23" ht="14.25">
      <c r="A190" s="311">
        <v>11</v>
      </c>
      <c r="B190" s="177">
        <v>33628.471903999998</v>
      </c>
      <c r="C190" s="177">
        <v>12968.200616</v>
      </c>
      <c r="D190" s="177">
        <v>165055.52799999999</v>
      </c>
      <c r="E190" s="177">
        <v>30179.188999999998</v>
      </c>
      <c r="F190" s="177">
        <v>0</v>
      </c>
      <c r="G190" s="177">
        <v>293564.43599999999</v>
      </c>
      <c r="H190" s="177">
        <v>98101.164999999994</v>
      </c>
      <c r="I190" s="177">
        <v>104285.326</v>
      </c>
      <c r="J190" s="177">
        <v>19045.965</v>
      </c>
      <c r="K190" s="177">
        <v>11931.412</v>
      </c>
      <c r="L190" s="177">
        <v>27113.393</v>
      </c>
      <c r="M190" s="177">
        <v>1952.6130000000001</v>
      </c>
      <c r="N190" s="177">
        <v>5106.5280000000002</v>
      </c>
      <c r="O190" s="178">
        <v>802932.22751999996</v>
      </c>
      <c r="P190" s="177">
        <v>-5379.6329999999998</v>
      </c>
      <c r="Q190" s="177">
        <v>-3334.4780000000001</v>
      </c>
      <c r="R190" s="177">
        <v>-96797.9</v>
      </c>
      <c r="S190" s="178">
        <v>697420.21652000002</v>
      </c>
      <c r="V190" s="198">
        <f t="shared" si="31"/>
        <v>12.217863679852908</v>
      </c>
      <c r="W190" s="197">
        <f t="shared" si="32"/>
        <v>98.101164999999995</v>
      </c>
    </row>
    <row r="191" spans="1:23" ht="14.25">
      <c r="A191" s="311">
        <v>12</v>
      </c>
      <c r="B191" s="177">
        <v>46028.243240000003</v>
      </c>
      <c r="C191" s="177">
        <v>14538.893824000001</v>
      </c>
      <c r="D191" s="177">
        <v>165102.47099999999</v>
      </c>
      <c r="E191" s="177">
        <v>30220.870999999999</v>
      </c>
      <c r="F191" s="177">
        <v>0</v>
      </c>
      <c r="G191" s="177">
        <v>307654.86300000001</v>
      </c>
      <c r="H191" s="177">
        <v>71084.524999999994</v>
      </c>
      <c r="I191" s="177">
        <v>95568.544999999998</v>
      </c>
      <c r="J191" s="177">
        <v>11909.147999999999</v>
      </c>
      <c r="K191" s="177">
        <v>13141.69</v>
      </c>
      <c r="L191" s="177">
        <v>27323.951000000001</v>
      </c>
      <c r="M191" s="177">
        <v>1815.1579999999999</v>
      </c>
      <c r="N191" s="177">
        <v>5026.1450000000004</v>
      </c>
      <c r="O191" s="178">
        <v>789414.50406399998</v>
      </c>
      <c r="P191" s="177">
        <v>-2655.98</v>
      </c>
      <c r="Q191" s="177">
        <v>-2916.8629999999998</v>
      </c>
      <c r="R191" s="177">
        <v>-86558.755000000005</v>
      </c>
      <c r="S191" s="178">
        <v>697282.90606399998</v>
      </c>
      <c r="V191" s="198">
        <f t="shared" si="31"/>
        <v>9.0047148404353337</v>
      </c>
      <c r="W191" s="197">
        <f t="shared" si="32"/>
        <v>71.084524999999999</v>
      </c>
    </row>
    <row r="192" spans="1:23" ht="14.25">
      <c r="A192" s="311">
        <v>13</v>
      </c>
      <c r="B192" s="177">
        <v>29880.125712000001</v>
      </c>
      <c r="C192" s="177">
        <v>10290.611368</v>
      </c>
      <c r="D192" s="177">
        <v>165294.11199999999</v>
      </c>
      <c r="E192" s="177">
        <v>30134.63</v>
      </c>
      <c r="F192" s="177">
        <v>0</v>
      </c>
      <c r="G192" s="177">
        <v>257842.73699999999</v>
      </c>
      <c r="H192" s="177">
        <v>179299.177</v>
      </c>
      <c r="I192" s="177">
        <v>50534.849000000002</v>
      </c>
      <c r="J192" s="177">
        <v>2352.0830000000001</v>
      </c>
      <c r="K192" s="177">
        <v>12768.226000000001</v>
      </c>
      <c r="L192" s="177">
        <v>26000.448</v>
      </c>
      <c r="M192" s="177">
        <v>1965.08</v>
      </c>
      <c r="N192" s="177">
        <v>5059.6940000000004</v>
      </c>
      <c r="O192" s="178">
        <v>771421.77307999996</v>
      </c>
      <c r="P192" s="177">
        <v>-27003.474999999999</v>
      </c>
      <c r="Q192" s="177">
        <v>-2959.7190000000001</v>
      </c>
      <c r="R192" s="177">
        <v>-95932.467000000004</v>
      </c>
      <c r="S192" s="178">
        <v>645526.11207999999</v>
      </c>
      <c r="V192" s="198">
        <f t="shared" si="31"/>
        <v>23.242690737665484</v>
      </c>
      <c r="W192" s="197">
        <f t="shared" si="32"/>
        <v>179.29917699999999</v>
      </c>
    </row>
    <row r="193" spans="1:23" ht="14.25">
      <c r="A193" s="311">
        <v>14</v>
      </c>
      <c r="B193" s="177">
        <v>19169.828022000002</v>
      </c>
      <c r="C193" s="177">
        <v>10074.311684</v>
      </c>
      <c r="D193" s="177">
        <v>165717.28400000001</v>
      </c>
      <c r="E193" s="177">
        <v>29001.912</v>
      </c>
      <c r="F193" s="177">
        <v>0</v>
      </c>
      <c r="G193" s="177">
        <v>167231.97899999999</v>
      </c>
      <c r="H193" s="177">
        <v>142083.97700000001</v>
      </c>
      <c r="I193" s="177">
        <v>107763.842</v>
      </c>
      <c r="J193" s="177">
        <v>17700.776000000002</v>
      </c>
      <c r="K193" s="177">
        <v>13473.099</v>
      </c>
      <c r="L193" s="177">
        <v>24606.026999999998</v>
      </c>
      <c r="M193" s="177">
        <v>1925.2750000000001</v>
      </c>
      <c r="N193" s="177">
        <v>5145.5060000000003</v>
      </c>
      <c r="O193" s="178">
        <v>703893.81670600001</v>
      </c>
      <c r="P193" s="177">
        <v>-44878.328000000001</v>
      </c>
      <c r="Q193" s="177">
        <v>-3373.79</v>
      </c>
      <c r="R193" s="177">
        <v>-76011.725000000006</v>
      </c>
      <c r="S193" s="178">
        <v>579629.97370600002</v>
      </c>
      <c r="V193" s="198">
        <f t="shared" si="31"/>
        <v>20.185427635223164</v>
      </c>
      <c r="W193" s="197">
        <f t="shared" si="32"/>
        <v>142.083977</v>
      </c>
    </row>
    <row r="194" spans="1:23" ht="14.25">
      <c r="A194" s="311">
        <v>15</v>
      </c>
      <c r="B194" s="177">
        <v>23306.187318</v>
      </c>
      <c r="C194" s="177">
        <v>11493.12069</v>
      </c>
      <c r="D194" s="177">
        <v>165298.67800000001</v>
      </c>
      <c r="E194" s="177">
        <v>28793.846000000001</v>
      </c>
      <c r="F194" s="177">
        <v>0</v>
      </c>
      <c r="G194" s="177">
        <v>164541.67300000001</v>
      </c>
      <c r="H194" s="177">
        <v>113351.83900000001</v>
      </c>
      <c r="I194" s="177">
        <v>113715.49</v>
      </c>
      <c r="J194" s="177">
        <v>23172.157999999999</v>
      </c>
      <c r="K194" s="177">
        <v>11885.446</v>
      </c>
      <c r="L194" s="177">
        <v>24389.037</v>
      </c>
      <c r="M194" s="177">
        <v>1904.5205000000001</v>
      </c>
      <c r="N194" s="177">
        <v>5114.9645</v>
      </c>
      <c r="O194" s="178">
        <v>686966.96000800002</v>
      </c>
      <c r="P194" s="177">
        <v>-28027.702000000001</v>
      </c>
      <c r="Q194" s="177">
        <v>-3110.0549999999998</v>
      </c>
      <c r="R194" s="177">
        <v>-84272.710999999996</v>
      </c>
      <c r="S194" s="178">
        <v>571556.49200800003</v>
      </c>
      <c r="V194" s="198">
        <f t="shared" si="31"/>
        <v>16.500333436513451</v>
      </c>
      <c r="W194" s="197">
        <f t="shared" si="32"/>
        <v>113.35183900000001</v>
      </c>
    </row>
    <row r="195" spans="1:23" ht="14.25">
      <c r="A195" s="311">
        <v>16</v>
      </c>
      <c r="B195" s="177">
        <v>26771.503207999998</v>
      </c>
      <c r="C195" s="177">
        <v>8463.4538159999993</v>
      </c>
      <c r="D195" s="177">
        <v>165766.989</v>
      </c>
      <c r="E195" s="177">
        <v>28912.648000000001</v>
      </c>
      <c r="F195" s="177">
        <v>0</v>
      </c>
      <c r="G195" s="177">
        <v>160180.34</v>
      </c>
      <c r="H195" s="177">
        <v>170035.826</v>
      </c>
      <c r="I195" s="177">
        <v>104780.681</v>
      </c>
      <c r="J195" s="177">
        <v>21540.154999999999</v>
      </c>
      <c r="K195" s="177">
        <v>11204.86</v>
      </c>
      <c r="L195" s="177">
        <v>25670.396000000001</v>
      </c>
      <c r="M195" s="177">
        <v>1718.1110000000001</v>
      </c>
      <c r="N195" s="177">
        <v>4776.3149999999996</v>
      </c>
      <c r="O195" s="178">
        <v>729821.278024</v>
      </c>
      <c r="P195" s="177">
        <v>-21230.831999999999</v>
      </c>
      <c r="Q195" s="177">
        <v>-3633.5949999999998</v>
      </c>
      <c r="R195" s="177">
        <v>-77237.149999999994</v>
      </c>
      <c r="S195" s="178">
        <v>627719.70102399995</v>
      </c>
      <c r="V195" s="198">
        <f t="shared" si="31"/>
        <v>23.298282897475129</v>
      </c>
      <c r="W195" s="197">
        <f t="shared" si="32"/>
        <v>170.03582600000001</v>
      </c>
    </row>
    <row r="196" spans="1:23" ht="14.25">
      <c r="A196" s="311">
        <v>17</v>
      </c>
      <c r="B196" s="177">
        <v>25724.886512000001</v>
      </c>
      <c r="C196" s="177">
        <v>11696.370852</v>
      </c>
      <c r="D196" s="177">
        <v>166192.886</v>
      </c>
      <c r="E196" s="177">
        <v>27479.934000000001</v>
      </c>
      <c r="F196" s="177">
        <v>0</v>
      </c>
      <c r="G196" s="177">
        <v>127273.102</v>
      </c>
      <c r="H196" s="177">
        <v>171583.11300000001</v>
      </c>
      <c r="I196" s="177">
        <v>109029.571</v>
      </c>
      <c r="J196" s="177">
        <v>21909.48</v>
      </c>
      <c r="K196" s="177">
        <v>11369.346</v>
      </c>
      <c r="L196" s="177">
        <v>25597.243999999999</v>
      </c>
      <c r="M196" s="177">
        <v>1487.1120000000001</v>
      </c>
      <c r="N196" s="177">
        <v>4723.6409999999996</v>
      </c>
      <c r="O196" s="178">
        <v>704066.68636399996</v>
      </c>
      <c r="P196" s="177">
        <v>-20685.203000000001</v>
      </c>
      <c r="Q196" s="177">
        <v>-2673.864</v>
      </c>
      <c r="R196" s="177">
        <v>-55623.345999999998</v>
      </c>
      <c r="S196" s="178">
        <v>625084.27336400002</v>
      </c>
      <c r="V196" s="198">
        <f t="shared" si="31"/>
        <v>24.370292803669475</v>
      </c>
      <c r="W196" s="197">
        <f t="shared" si="32"/>
        <v>171.58311300000003</v>
      </c>
    </row>
    <row r="197" spans="1:23" ht="14.25">
      <c r="A197" s="311">
        <v>18</v>
      </c>
      <c r="B197" s="177">
        <v>30978.271895999998</v>
      </c>
      <c r="C197" s="177">
        <v>11374.119887999999</v>
      </c>
      <c r="D197" s="177">
        <v>166311.095</v>
      </c>
      <c r="E197" s="177">
        <v>28231.643</v>
      </c>
      <c r="F197" s="177">
        <v>0</v>
      </c>
      <c r="G197" s="177">
        <v>104334.947</v>
      </c>
      <c r="H197" s="177">
        <v>182401.45600000001</v>
      </c>
      <c r="I197" s="177">
        <v>111546.8</v>
      </c>
      <c r="J197" s="177">
        <v>24463.474999999999</v>
      </c>
      <c r="K197" s="177">
        <v>11713.311</v>
      </c>
      <c r="L197" s="177">
        <v>24559.491000000002</v>
      </c>
      <c r="M197" s="177">
        <v>1505.761</v>
      </c>
      <c r="N197" s="177">
        <v>4647.8270000000002</v>
      </c>
      <c r="O197" s="178">
        <v>702068.19778399996</v>
      </c>
      <c r="P197" s="177">
        <v>-13232.561</v>
      </c>
      <c r="Q197" s="177">
        <v>-2180.52</v>
      </c>
      <c r="R197" s="177">
        <v>-76677.213000000003</v>
      </c>
      <c r="S197" s="178">
        <v>609977.90378399997</v>
      </c>
      <c r="V197" s="198">
        <f t="shared" si="31"/>
        <v>25.980589432156286</v>
      </c>
      <c r="W197" s="197">
        <f t="shared" si="32"/>
        <v>182.401456</v>
      </c>
    </row>
    <row r="198" spans="1:23" ht="14.25">
      <c r="A198" s="311">
        <v>19</v>
      </c>
      <c r="B198" s="177">
        <v>36205.841352000003</v>
      </c>
      <c r="C198" s="177">
        <v>14212.337474</v>
      </c>
      <c r="D198" s="177">
        <v>166356.14000000001</v>
      </c>
      <c r="E198" s="177">
        <v>29665.784</v>
      </c>
      <c r="F198" s="177">
        <v>0</v>
      </c>
      <c r="G198" s="177">
        <v>137684.45000000001</v>
      </c>
      <c r="H198" s="177">
        <v>147100.65100000001</v>
      </c>
      <c r="I198" s="177">
        <v>114116.41</v>
      </c>
      <c r="J198" s="177">
        <v>24441.297999999999</v>
      </c>
      <c r="K198" s="177">
        <v>12425.386</v>
      </c>
      <c r="L198" s="177">
        <v>24245.575000000001</v>
      </c>
      <c r="M198" s="177">
        <v>1376.0495000000001</v>
      </c>
      <c r="N198" s="177">
        <v>4517.2515000000003</v>
      </c>
      <c r="O198" s="178">
        <v>712347.17382599995</v>
      </c>
      <c r="P198" s="177">
        <v>-11640.413</v>
      </c>
      <c r="Q198" s="177">
        <v>-2287.2240000000002</v>
      </c>
      <c r="R198" s="177">
        <v>-85144.319000000003</v>
      </c>
      <c r="S198" s="178">
        <v>613275.21782599995</v>
      </c>
      <c r="V198" s="198">
        <f t="shared" si="31"/>
        <v>20.650134710288228</v>
      </c>
      <c r="W198" s="197">
        <f t="shared" si="32"/>
        <v>147.100651</v>
      </c>
    </row>
    <row r="199" spans="1:23" ht="14.25">
      <c r="A199" s="311">
        <v>20</v>
      </c>
      <c r="B199" s="177">
        <v>32314.852783999999</v>
      </c>
      <c r="C199" s="177">
        <v>16528.806718</v>
      </c>
      <c r="D199" s="177">
        <v>166087.30600000001</v>
      </c>
      <c r="E199" s="177">
        <v>29328.3</v>
      </c>
      <c r="F199" s="177">
        <v>0</v>
      </c>
      <c r="G199" s="177">
        <v>204899.38699999999</v>
      </c>
      <c r="H199" s="177">
        <v>81842.271999999997</v>
      </c>
      <c r="I199" s="177">
        <v>110712.099</v>
      </c>
      <c r="J199" s="177">
        <v>23770.483</v>
      </c>
      <c r="K199" s="177">
        <v>13054.951999999999</v>
      </c>
      <c r="L199" s="177">
        <v>25023.659</v>
      </c>
      <c r="M199" s="177">
        <v>1369.5650000000001</v>
      </c>
      <c r="N199" s="177">
        <v>4547.8119999999999</v>
      </c>
      <c r="O199" s="178">
        <v>709479.49450200005</v>
      </c>
      <c r="P199" s="177">
        <v>-12049.884</v>
      </c>
      <c r="Q199" s="177">
        <v>-2318.9769999999999</v>
      </c>
      <c r="R199" s="177">
        <v>-108386.848</v>
      </c>
      <c r="S199" s="178">
        <v>586723.78550200001</v>
      </c>
      <c r="V199" s="198">
        <f t="shared" si="31"/>
        <v>11.535537338883483</v>
      </c>
      <c r="W199" s="197">
        <f t="shared" si="32"/>
        <v>81.842271999999994</v>
      </c>
    </row>
    <row r="200" spans="1:23" ht="14.25">
      <c r="A200" s="311">
        <v>21</v>
      </c>
      <c r="B200" s="177">
        <v>21334.698374</v>
      </c>
      <c r="C200" s="177">
        <v>18434.199209999999</v>
      </c>
      <c r="D200" s="177">
        <v>165842.44399999999</v>
      </c>
      <c r="E200" s="177">
        <v>28750.920999999998</v>
      </c>
      <c r="F200" s="177">
        <v>0</v>
      </c>
      <c r="G200" s="177">
        <v>144323.14300000001</v>
      </c>
      <c r="H200" s="177">
        <v>118606.223</v>
      </c>
      <c r="I200" s="177">
        <v>112326.40399999999</v>
      </c>
      <c r="J200" s="177">
        <v>24991.564999999999</v>
      </c>
      <c r="K200" s="177">
        <v>12922.191999999999</v>
      </c>
      <c r="L200" s="177">
        <v>23407.100999999999</v>
      </c>
      <c r="M200" s="177">
        <v>1463.682</v>
      </c>
      <c r="N200" s="177">
        <v>4647.4660000000003</v>
      </c>
      <c r="O200" s="178">
        <v>677050.03858399997</v>
      </c>
      <c r="P200" s="177">
        <v>-31415.297999999999</v>
      </c>
      <c r="Q200" s="177">
        <v>-3543.2629999999999</v>
      </c>
      <c r="R200" s="177">
        <v>-84742.596000000005</v>
      </c>
      <c r="S200" s="178">
        <v>557348.88158399996</v>
      </c>
      <c r="V200" s="198">
        <f t="shared" si="31"/>
        <v>17.518088212217833</v>
      </c>
      <c r="W200" s="197">
        <f t="shared" si="32"/>
        <v>118.606223</v>
      </c>
    </row>
    <row r="201" spans="1:23" ht="14.25">
      <c r="A201" s="311">
        <v>22</v>
      </c>
      <c r="B201" s="177">
        <v>30224.047578000002</v>
      </c>
      <c r="C201" s="177">
        <v>11439.42607</v>
      </c>
      <c r="D201" s="177">
        <v>165720.1</v>
      </c>
      <c r="E201" s="177">
        <v>28964.01</v>
      </c>
      <c r="F201" s="177">
        <v>0</v>
      </c>
      <c r="G201" s="177">
        <v>141760.44899999999</v>
      </c>
      <c r="H201" s="177">
        <v>179764.48300000001</v>
      </c>
      <c r="I201" s="177">
        <v>111414.679</v>
      </c>
      <c r="J201" s="177">
        <v>25272.71</v>
      </c>
      <c r="K201" s="177">
        <v>11398.74</v>
      </c>
      <c r="L201" s="177">
        <v>25899.23</v>
      </c>
      <c r="M201" s="177">
        <v>1520.98</v>
      </c>
      <c r="N201" s="177">
        <v>4791.652</v>
      </c>
      <c r="O201" s="178">
        <v>738170.50664799998</v>
      </c>
      <c r="P201" s="177">
        <v>-12934.433999999999</v>
      </c>
      <c r="Q201" s="177">
        <v>-1621.1669999999999</v>
      </c>
      <c r="R201" s="177">
        <v>-71185.346000000005</v>
      </c>
      <c r="S201" s="178">
        <v>652429.55964800005</v>
      </c>
      <c r="V201" s="198">
        <f t="shared" si="31"/>
        <v>24.352704609711743</v>
      </c>
      <c r="W201" s="197">
        <f t="shared" si="32"/>
        <v>179.76448300000001</v>
      </c>
    </row>
    <row r="202" spans="1:23" ht="14.25">
      <c r="A202" s="311">
        <v>23</v>
      </c>
      <c r="B202" s="177">
        <v>38031.133692000003</v>
      </c>
      <c r="C202" s="177">
        <v>10381.137828000001</v>
      </c>
      <c r="D202" s="177">
        <v>165314.74799999999</v>
      </c>
      <c r="E202" s="177">
        <v>28257.174999999999</v>
      </c>
      <c r="F202" s="177">
        <v>0</v>
      </c>
      <c r="G202" s="177">
        <v>251837.375</v>
      </c>
      <c r="H202" s="177">
        <v>119948.82799999999</v>
      </c>
      <c r="I202" s="177">
        <v>102380.35799999999</v>
      </c>
      <c r="J202" s="177">
        <v>21114.154999999999</v>
      </c>
      <c r="K202" s="177">
        <v>11437.919</v>
      </c>
      <c r="L202" s="177">
        <v>26105.347000000002</v>
      </c>
      <c r="M202" s="177">
        <v>1514.9155000000001</v>
      </c>
      <c r="N202" s="177">
        <v>4634.6255000000001</v>
      </c>
      <c r="O202" s="178">
        <v>780957.71751999995</v>
      </c>
      <c r="P202" s="177">
        <v>-9230.0939999999991</v>
      </c>
      <c r="Q202" s="177">
        <v>-1302.0909999999999</v>
      </c>
      <c r="R202" s="177">
        <v>-90822.130999999994</v>
      </c>
      <c r="S202" s="178">
        <v>679603.40151999996</v>
      </c>
      <c r="V202" s="198">
        <f t="shared" si="31"/>
        <v>15.359196190660368</v>
      </c>
      <c r="W202" s="197">
        <f t="shared" si="32"/>
        <v>119.94882799999999</v>
      </c>
    </row>
    <row r="203" spans="1:23" ht="14.25">
      <c r="A203" s="311">
        <v>24</v>
      </c>
      <c r="B203" s="177">
        <v>34126.371892000003</v>
      </c>
      <c r="C203" s="177">
        <v>12475.793124</v>
      </c>
      <c r="D203" s="177">
        <v>165136.61199999999</v>
      </c>
      <c r="E203" s="177">
        <v>28097.219000000001</v>
      </c>
      <c r="F203" s="177">
        <v>0</v>
      </c>
      <c r="G203" s="177">
        <v>294864.12599999999</v>
      </c>
      <c r="H203" s="177">
        <v>96617.430999999997</v>
      </c>
      <c r="I203" s="177">
        <v>94698.933999999994</v>
      </c>
      <c r="J203" s="177">
        <v>17233.501</v>
      </c>
      <c r="K203" s="177">
        <v>11398.261</v>
      </c>
      <c r="L203" s="177">
        <v>26817.714</v>
      </c>
      <c r="M203" s="177">
        <v>1520.5050000000001</v>
      </c>
      <c r="N203" s="177">
        <v>4774.6049999999996</v>
      </c>
      <c r="O203" s="178">
        <v>787761.07301599998</v>
      </c>
      <c r="P203" s="177">
        <v>-7111.7479999999996</v>
      </c>
      <c r="Q203" s="177">
        <v>-1499.1690000000001</v>
      </c>
      <c r="R203" s="177">
        <v>-91580.76</v>
      </c>
      <c r="S203" s="178">
        <v>687569.39601599996</v>
      </c>
      <c r="V203" s="198">
        <f t="shared" si="31"/>
        <v>12.26481407999677</v>
      </c>
      <c r="W203" s="197">
        <f t="shared" si="32"/>
        <v>96.617430999999996</v>
      </c>
    </row>
    <row r="204" spans="1:23" ht="14.25">
      <c r="A204" s="311">
        <v>25</v>
      </c>
      <c r="B204" s="177">
        <v>25222.980262000001</v>
      </c>
      <c r="C204" s="177">
        <v>9580.1171259999992</v>
      </c>
      <c r="D204" s="177">
        <v>165183.853</v>
      </c>
      <c r="E204" s="177">
        <v>28103.449000000001</v>
      </c>
      <c r="F204" s="177">
        <v>0</v>
      </c>
      <c r="G204" s="177">
        <v>254275.82500000001</v>
      </c>
      <c r="H204" s="177">
        <v>135992.56200000001</v>
      </c>
      <c r="I204" s="177">
        <v>100128.948</v>
      </c>
      <c r="J204" s="177">
        <v>18644.216</v>
      </c>
      <c r="K204" s="177">
        <v>10918.356</v>
      </c>
      <c r="L204" s="177">
        <v>26889.637999999999</v>
      </c>
      <c r="M204" s="177">
        <v>1510.8934999999999</v>
      </c>
      <c r="N204" s="177">
        <v>4664.1665000000003</v>
      </c>
      <c r="O204" s="178">
        <v>781115.004388</v>
      </c>
      <c r="P204" s="177">
        <v>-18666.293000000001</v>
      </c>
      <c r="Q204" s="177">
        <v>-1424.9090000000001</v>
      </c>
      <c r="R204" s="177">
        <v>-77592.956999999995</v>
      </c>
      <c r="S204" s="178">
        <v>683430.84538800002</v>
      </c>
      <c r="V204" s="198">
        <f t="shared" si="31"/>
        <v>17.410056295941921</v>
      </c>
      <c r="W204" s="197">
        <f t="shared" si="32"/>
        <v>135.99256199999999</v>
      </c>
    </row>
    <row r="205" spans="1:23" ht="14.25">
      <c r="A205" s="311">
        <v>26</v>
      </c>
      <c r="B205" s="177">
        <v>28517.458572</v>
      </c>
      <c r="C205" s="177">
        <v>10812.577272</v>
      </c>
      <c r="D205" s="177">
        <v>165417.38099999999</v>
      </c>
      <c r="E205" s="177">
        <v>28104.720000000001</v>
      </c>
      <c r="F205" s="177">
        <v>0</v>
      </c>
      <c r="G205" s="177">
        <v>195035.84</v>
      </c>
      <c r="H205" s="177">
        <v>186272.541</v>
      </c>
      <c r="I205" s="177">
        <v>99471.843999999997</v>
      </c>
      <c r="J205" s="177">
        <v>21162.43</v>
      </c>
      <c r="K205" s="177">
        <v>12867.486000000001</v>
      </c>
      <c r="L205" s="177">
        <v>26403.744999999999</v>
      </c>
      <c r="M205" s="177">
        <v>1481.2629999999999</v>
      </c>
      <c r="N205" s="177">
        <v>4636.6890000000003</v>
      </c>
      <c r="O205" s="178">
        <v>780183.97484399995</v>
      </c>
      <c r="P205" s="177">
        <v>-12633.316000000001</v>
      </c>
      <c r="Q205" s="177">
        <v>-1082.9380000000001</v>
      </c>
      <c r="R205" s="177">
        <v>-94555.36</v>
      </c>
      <c r="S205" s="178">
        <v>671912.36084400001</v>
      </c>
      <c r="V205" s="198">
        <f t="shared" si="31"/>
        <v>23.875463609368001</v>
      </c>
      <c r="W205" s="197">
        <f t="shared" si="32"/>
        <v>186.27254099999999</v>
      </c>
    </row>
    <row r="206" spans="1:23" ht="14.25">
      <c r="A206" s="311">
        <v>27</v>
      </c>
      <c r="B206" s="177">
        <v>32506.587481999999</v>
      </c>
      <c r="C206" s="177">
        <v>8661.1455339999993</v>
      </c>
      <c r="D206" s="177">
        <v>161052.38399999999</v>
      </c>
      <c r="E206" s="177">
        <v>27858.330999999998</v>
      </c>
      <c r="F206" s="177">
        <v>0</v>
      </c>
      <c r="G206" s="177">
        <v>241862.149</v>
      </c>
      <c r="H206" s="177">
        <v>100638.22900000001</v>
      </c>
      <c r="I206" s="177">
        <v>102408.45</v>
      </c>
      <c r="J206" s="177">
        <v>21490.192999999999</v>
      </c>
      <c r="K206" s="177">
        <v>12544.862999999999</v>
      </c>
      <c r="L206" s="177">
        <v>25475.254000000001</v>
      </c>
      <c r="M206" s="177">
        <v>1524.0239999999999</v>
      </c>
      <c r="N206" s="177">
        <v>4665.3850000000002</v>
      </c>
      <c r="O206" s="178">
        <v>740686.995016</v>
      </c>
      <c r="P206" s="177">
        <v>-18801.149000000001</v>
      </c>
      <c r="Q206" s="177">
        <v>-1299.931</v>
      </c>
      <c r="R206" s="177">
        <v>-111902.216</v>
      </c>
      <c r="S206" s="178">
        <v>608683.69901600003</v>
      </c>
      <c r="V206" s="198">
        <f t="shared" si="31"/>
        <v>13.587146753916757</v>
      </c>
      <c r="W206" s="197">
        <f t="shared" si="32"/>
        <v>100.63822900000001</v>
      </c>
    </row>
    <row r="207" spans="1:23" ht="14.25">
      <c r="A207" s="311">
        <v>28</v>
      </c>
      <c r="B207" s="177">
        <v>24930.390955999999</v>
      </c>
      <c r="C207" s="177">
        <v>15508.375166</v>
      </c>
      <c r="D207" s="177">
        <v>164910.261</v>
      </c>
      <c r="E207" s="177">
        <v>20647.403999999999</v>
      </c>
      <c r="F207" s="177">
        <v>0</v>
      </c>
      <c r="G207" s="177">
        <v>219433.66099999999</v>
      </c>
      <c r="H207" s="177">
        <v>102533.035</v>
      </c>
      <c r="I207" s="177">
        <v>98298.203999999998</v>
      </c>
      <c r="J207" s="177">
        <v>17075.771000000001</v>
      </c>
      <c r="K207" s="177">
        <v>12251.558000000001</v>
      </c>
      <c r="L207" s="177">
        <v>23637.173999999999</v>
      </c>
      <c r="M207" s="177">
        <v>1527.913</v>
      </c>
      <c r="N207" s="177">
        <v>4649.6260000000002</v>
      </c>
      <c r="O207" s="178">
        <v>705403.37312200002</v>
      </c>
      <c r="P207" s="177">
        <v>-35453.243000000002</v>
      </c>
      <c r="Q207" s="177">
        <v>-3205.0940000000001</v>
      </c>
      <c r="R207" s="177">
        <v>-99709.712</v>
      </c>
      <c r="S207" s="178">
        <v>567035.32412200002</v>
      </c>
      <c r="V207" s="198">
        <f t="shared" si="31"/>
        <v>14.535376340235736</v>
      </c>
      <c r="W207" s="197">
        <f t="shared" si="32"/>
        <v>102.533035</v>
      </c>
    </row>
    <row r="208" spans="1:23" ht="14.25">
      <c r="A208" s="311">
        <v>29</v>
      </c>
      <c r="B208" s="177">
        <v>35231.422839999999</v>
      </c>
      <c r="C208" s="177">
        <v>16448.387672000001</v>
      </c>
      <c r="D208" s="177">
        <v>164860.01199999999</v>
      </c>
      <c r="E208" s="177">
        <v>20114.205000000002</v>
      </c>
      <c r="F208" s="177">
        <v>0</v>
      </c>
      <c r="G208" s="177">
        <v>279805.40399999998</v>
      </c>
      <c r="H208" s="177">
        <v>127789.105</v>
      </c>
      <c r="I208" s="177">
        <v>78527.793000000005</v>
      </c>
      <c r="J208" s="177">
        <v>10737.505999999999</v>
      </c>
      <c r="K208" s="177">
        <v>12394.876</v>
      </c>
      <c r="L208" s="177">
        <v>25577.432000000001</v>
      </c>
      <c r="M208" s="177">
        <v>1472.454</v>
      </c>
      <c r="N208" s="177">
        <v>4433.6660000000002</v>
      </c>
      <c r="O208" s="178">
        <v>777392.26351199998</v>
      </c>
      <c r="P208" s="177">
        <v>-10158.388999999999</v>
      </c>
      <c r="Q208" s="177">
        <v>-1301.1849999999999</v>
      </c>
      <c r="R208" s="177">
        <v>-91695.245999999999</v>
      </c>
      <c r="S208" s="178">
        <v>674237.44351200003</v>
      </c>
      <c r="V208" s="198">
        <f t="shared" si="31"/>
        <v>16.438175551515176</v>
      </c>
      <c r="W208" s="197">
        <f t="shared" si="32"/>
        <v>127.78910499999999</v>
      </c>
    </row>
    <row r="209" spans="1:23" ht="14.25">
      <c r="A209" s="311">
        <v>30</v>
      </c>
      <c r="B209" s="177">
        <v>45442.693019999999</v>
      </c>
      <c r="C209" s="177">
        <v>17142.9503</v>
      </c>
      <c r="D209" s="177">
        <v>164905.80300000001</v>
      </c>
      <c r="E209" s="177">
        <v>21240.962</v>
      </c>
      <c r="F209" s="177">
        <v>0</v>
      </c>
      <c r="G209" s="177">
        <v>358502.45199999999</v>
      </c>
      <c r="H209" s="177">
        <v>55125.758000000002</v>
      </c>
      <c r="I209" s="177">
        <v>85299.027000000002</v>
      </c>
      <c r="J209" s="177">
        <v>8703.4580000000005</v>
      </c>
      <c r="K209" s="177">
        <v>12183.129000000001</v>
      </c>
      <c r="L209" s="177">
        <v>26167.644</v>
      </c>
      <c r="M209" s="177">
        <v>1520.942</v>
      </c>
      <c r="N209" s="177">
        <v>4596.6279999999997</v>
      </c>
      <c r="O209" s="178">
        <v>800831.44631999999</v>
      </c>
      <c r="P209" s="177">
        <v>-11511.993</v>
      </c>
      <c r="Q209" s="177">
        <v>-1440.8489999999999</v>
      </c>
      <c r="R209" s="177">
        <v>-89722.614000000001</v>
      </c>
      <c r="S209" s="178">
        <v>698155.99031999998</v>
      </c>
      <c r="V209" s="198">
        <f t="shared" si="31"/>
        <v>6.8835656058856349</v>
      </c>
      <c r="W209" s="197">
        <f t="shared" si="32"/>
        <v>55.125758000000005</v>
      </c>
    </row>
    <row r="210" spans="1:23" ht="14.25">
      <c r="A210" s="311">
        <v>31</v>
      </c>
      <c r="B210" s="177">
        <v>28882.508588000001</v>
      </c>
      <c r="C210" s="177">
        <v>5370.7304199999999</v>
      </c>
      <c r="D210" s="177">
        <v>165029.98199999999</v>
      </c>
      <c r="E210" s="177">
        <v>12177.593999999999</v>
      </c>
      <c r="F210" s="177">
        <v>0</v>
      </c>
      <c r="G210" s="177">
        <v>340312.95600000001</v>
      </c>
      <c r="H210" s="177">
        <v>91807.41</v>
      </c>
      <c r="I210" s="177">
        <v>97834.642000000007</v>
      </c>
      <c r="J210" s="177">
        <v>16363.857</v>
      </c>
      <c r="K210" s="177">
        <v>12067.929</v>
      </c>
      <c r="L210" s="177">
        <v>26913.084999999999</v>
      </c>
      <c r="M210" s="177">
        <v>1544.596</v>
      </c>
      <c r="N210" s="177">
        <v>4602.4210000000003</v>
      </c>
      <c r="O210" s="178">
        <v>802907.71100799995</v>
      </c>
      <c r="P210" s="177">
        <v>-25137.001</v>
      </c>
      <c r="Q210" s="177">
        <v>-1821.83</v>
      </c>
      <c r="R210" s="177">
        <v>-88791.521999999997</v>
      </c>
      <c r="S210" s="178">
        <v>687157.35800799995</v>
      </c>
      <c r="V210" s="198">
        <f t="shared" si="31"/>
        <v>11.434366458473988</v>
      </c>
      <c r="W210" s="197">
        <f t="shared" si="32"/>
        <v>91.807410000000004</v>
      </c>
    </row>
    <row r="211" spans="1:23">
      <c r="G211">
        <f>MAX(G180:G210)</f>
        <v>358502.45199999999</v>
      </c>
      <c r="H211">
        <f>MAX(H180:H210)</f>
        <v>207394.67300000001</v>
      </c>
      <c r="I211">
        <f>MAX(I180:I210)</f>
        <v>114116.41</v>
      </c>
    </row>
    <row r="215" spans="1:23">
      <c r="A215" s="174" t="s">
        <v>31</v>
      </c>
      <c r="B215" s="344" t="s">
        <v>232</v>
      </c>
      <c r="C215" s="345"/>
      <c r="D215" s="345"/>
      <c r="E215" s="345"/>
      <c r="F215" s="345"/>
      <c r="G215" s="345"/>
      <c r="H215" s="345"/>
      <c r="I215" s="345"/>
      <c r="J215" s="345"/>
      <c r="K215" s="345"/>
      <c r="L215" s="345"/>
      <c r="M215" s="345"/>
      <c r="N215" s="345"/>
      <c r="O215" s="345"/>
      <c r="P215" s="345"/>
      <c r="Q215" s="345"/>
      <c r="R215" s="345"/>
      <c r="S215" s="345"/>
    </row>
    <row r="216" spans="1:23">
      <c r="A216" s="174" t="s">
        <v>105</v>
      </c>
      <c r="B216" s="346" t="s">
        <v>98</v>
      </c>
      <c r="C216" s="347"/>
      <c r="D216" s="347"/>
      <c r="E216" s="347"/>
      <c r="F216" s="347"/>
      <c r="G216" s="347"/>
      <c r="H216" s="347"/>
      <c r="I216" s="347"/>
      <c r="J216" s="347"/>
      <c r="K216" s="347"/>
      <c r="L216" s="347"/>
      <c r="M216" s="347"/>
      <c r="N216" s="347"/>
      <c r="O216" s="347"/>
      <c r="P216" s="347"/>
      <c r="Q216" s="347"/>
      <c r="R216" s="347"/>
      <c r="S216" s="347"/>
    </row>
    <row r="217" spans="1:23">
      <c r="A217" s="174" t="s">
        <v>106</v>
      </c>
      <c r="B217" s="348" t="s">
        <v>121</v>
      </c>
      <c r="C217" s="349"/>
      <c r="D217" s="349"/>
      <c r="E217" s="349"/>
      <c r="F217" s="349"/>
      <c r="G217" s="349"/>
      <c r="H217" s="349"/>
      <c r="I217" s="349"/>
      <c r="J217" s="349"/>
      <c r="K217" s="349"/>
      <c r="L217" s="349"/>
      <c r="M217" s="349"/>
      <c r="N217" s="349"/>
      <c r="O217" s="349"/>
      <c r="P217" s="349"/>
      <c r="Q217" s="349"/>
      <c r="R217" s="349"/>
      <c r="S217" s="349"/>
    </row>
    <row r="218" spans="1:23">
      <c r="A218" s="179" t="s">
        <v>107</v>
      </c>
      <c r="B218" s="326" t="s">
        <v>2</v>
      </c>
      <c r="C218" s="326" t="s">
        <v>81</v>
      </c>
      <c r="D218" s="326" t="s">
        <v>3</v>
      </c>
      <c r="E218" s="326" t="s">
        <v>4</v>
      </c>
      <c r="F218" s="326" t="s">
        <v>95</v>
      </c>
      <c r="G218" s="326" t="s">
        <v>11</v>
      </c>
      <c r="H218" s="326" t="s">
        <v>5</v>
      </c>
      <c r="I218" s="326" t="s">
        <v>6</v>
      </c>
      <c r="J218" s="326" t="s">
        <v>7</v>
      </c>
      <c r="K218" s="326" t="s">
        <v>8</v>
      </c>
      <c r="L218" s="326" t="s">
        <v>9</v>
      </c>
      <c r="M218" s="326" t="s">
        <v>69</v>
      </c>
      <c r="N218" s="326" t="s">
        <v>70</v>
      </c>
      <c r="O218" s="194" t="s">
        <v>10</v>
      </c>
      <c r="P218" s="326" t="s">
        <v>122</v>
      </c>
      <c r="Q218" s="326" t="s">
        <v>97</v>
      </c>
      <c r="R218" s="32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0.988943248</v>
      </c>
      <c r="C220" s="177">
        <v>0.176632752</v>
      </c>
      <c r="D220" s="177">
        <v>6.886679</v>
      </c>
      <c r="E220" s="177">
        <v>0.81218199999999996</v>
      </c>
      <c r="F220" s="177">
        <v>0</v>
      </c>
      <c r="G220" s="177">
        <v>10.599577999999999</v>
      </c>
      <c r="H220" s="177">
        <v>11.002591000000001</v>
      </c>
      <c r="I220" s="177">
        <v>1.291E-3</v>
      </c>
      <c r="J220" s="177">
        <v>0.60065800000000003</v>
      </c>
      <c r="K220" s="177">
        <v>0.54955500000000002</v>
      </c>
      <c r="L220" s="177">
        <v>0.966638</v>
      </c>
      <c r="M220" s="177">
        <v>6.2143999999999998E-2</v>
      </c>
      <c r="N220" s="177">
        <v>0.196662</v>
      </c>
      <c r="O220" s="178">
        <v>32.843553999999997</v>
      </c>
      <c r="P220" s="177">
        <v>-0.55368899999999999</v>
      </c>
      <c r="Q220" s="177">
        <v>-5.4432000000000001E-2</v>
      </c>
      <c r="R220" s="177">
        <v>-3.7597299999999998</v>
      </c>
      <c r="S220" s="178">
        <v>28.475702999999999</v>
      </c>
      <c r="V220" s="198">
        <f>IFERROR(G220/N220*100,"")</f>
        <v>5389.7438244297318</v>
      </c>
    </row>
    <row r="221" spans="1:23" ht="14.25">
      <c r="A221" s="311">
        <v>2</v>
      </c>
      <c r="B221" s="177">
        <v>0.81520340400000002</v>
      </c>
      <c r="C221" s="177">
        <v>0.17044859600000001</v>
      </c>
      <c r="D221" s="177">
        <v>6.8843189999999996</v>
      </c>
      <c r="E221" s="177">
        <v>0.81159800000000004</v>
      </c>
      <c r="F221" s="177">
        <v>0</v>
      </c>
      <c r="G221" s="177">
        <v>10.275296000000001</v>
      </c>
      <c r="H221" s="177">
        <v>10.029901000000001</v>
      </c>
      <c r="I221" s="177">
        <v>1.32E-3</v>
      </c>
      <c r="J221" s="177">
        <v>0.59857000000000005</v>
      </c>
      <c r="K221" s="177">
        <v>0.52342599999999995</v>
      </c>
      <c r="L221" s="177">
        <v>0.93518500000000004</v>
      </c>
      <c r="M221" s="177">
        <v>6.2488000000000002E-2</v>
      </c>
      <c r="N221" s="177">
        <v>0.19444900000000001</v>
      </c>
      <c r="O221" s="178">
        <v>31.302204</v>
      </c>
      <c r="P221" s="177">
        <v>-0.66078700000000001</v>
      </c>
      <c r="Q221" s="177">
        <v>-4.2077000000000003E-2</v>
      </c>
      <c r="R221" s="177">
        <v>-3.665171</v>
      </c>
      <c r="S221" s="178">
        <v>26.934169000000001</v>
      </c>
      <c r="V221" s="198">
        <f t="shared" ref="V221:V246" si="33">IFERROR(G221/N221*100,"")</f>
        <v>5284.3141389258881</v>
      </c>
    </row>
    <row r="222" spans="1:23" ht="14.25">
      <c r="A222" s="311">
        <v>3</v>
      </c>
      <c r="B222" s="177">
        <v>0.78664440400000002</v>
      </c>
      <c r="C222" s="177">
        <v>5.9848595999999997E-2</v>
      </c>
      <c r="D222" s="177">
        <v>6.8829479999999998</v>
      </c>
      <c r="E222" s="177">
        <v>0.81211500000000003</v>
      </c>
      <c r="F222" s="177">
        <v>0</v>
      </c>
      <c r="G222" s="177">
        <v>10.116015000000001</v>
      </c>
      <c r="H222" s="177">
        <v>9.3863699999999994</v>
      </c>
      <c r="I222" s="177">
        <v>1.3209999999999999E-3</v>
      </c>
      <c r="J222" s="177">
        <v>0.54634400000000005</v>
      </c>
      <c r="K222" s="177">
        <v>0.52720299999999998</v>
      </c>
      <c r="L222" s="177">
        <v>0.92778300000000002</v>
      </c>
      <c r="M222" s="177">
        <v>6.2524499999999997E-2</v>
      </c>
      <c r="N222" s="177">
        <v>0.19149450000000001</v>
      </c>
      <c r="O222" s="178">
        <v>30.300611</v>
      </c>
      <c r="P222" s="177">
        <v>-0.92214600000000002</v>
      </c>
      <c r="Q222" s="177">
        <v>-4.2119999999999998E-2</v>
      </c>
      <c r="R222" s="177">
        <v>-3.7685680000000001</v>
      </c>
      <c r="S222" s="178">
        <v>25.567777</v>
      </c>
      <c r="V222" s="198">
        <f t="shared" si="33"/>
        <v>5282.6660817934726</v>
      </c>
    </row>
    <row r="223" spans="1:23" ht="14.25">
      <c r="A223" s="311">
        <v>4</v>
      </c>
      <c r="B223" s="177">
        <v>0.75534040400000002</v>
      </c>
      <c r="C223" s="177">
        <v>5.9826596000000003E-2</v>
      </c>
      <c r="D223" s="177">
        <v>6.8838039999999996</v>
      </c>
      <c r="E223" s="177">
        <v>0.80998700000000001</v>
      </c>
      <c r="F223" s="177">
        <v>0</v>
      </c>
      <c r="G223" s="177">
        <v>9.7663089999999997</v>
      </c>
      <c r="H223" s="177">
        <v>9.0076210000000003</v>
      </c>
      <c r="I223" s="177">
        <v>1.3290000000000001E-3</v>
      </c>
      <c r="J223" s="177">
        <v>0.433033</v>
      </c>
      <c r="K223" s="177">
        <v>0.51053899999999997</v>
      </c>
      <c r="L223" s="177">
        <v>0.931145</v>
      </c>
      <c r="M223" s="177">
        <v>6.1256999999999999E-2</v>
      </c>
      <c r="N223" s="177">
        <v>0.19370100000000001</v>
      </c>
      <c r="O223" s="178">
        <v>29.413892000000001</v>
      </c>
      <c r="P223" s="177">
        <v>-0.93991400000000003</v>
      </c>
      <c r="Q223" s="177">
        <v>-4.2033000000000001E-2</v>
      </c>
      <c r="R223" s="177">
        <v>-3.5823079999999998</v>
      </c>
      <c r="S223" s="178">
        <v>24.849637000000001</v>
      </c>
      <c r="V223" s="198">
        <f t="shared" si="33"/>
        <v>5041.950738509352</v>
      </c>
    </row>
    <row r="224" spans="1:23" ht="14.25">
      <c r="A224" s="311">
        <v>5</v>
      </c>
      <c r="B224" s="177">
        <v>0.74318956000000003</v>
      </c>
      <c r="C224" s="177">
        <v>5.9737440000000003E-2</v>
      </c>
      <c r="D224" s="177">
        <v>6.886806</v>
      </c>
      <c r="E224" s="177">
        <v>0.81101800000000002</v>
      </c>
      <c r="F224" s="177">
        <v>0</v>
      </c>
      <c r="G224" s="177">
        <v>9.5751860000000004</v>
      </c>
      <c r="H224" s="177">
        <v>8.6730370000000008</v>
      </c>
      <c r="I224" s="177">
        <v>1.353E-3</v>
      </c>
      <c r="J224" s="177">
        <v>0.37716300000000003</v>
      </c>
      <c r="K224" s="177">
        <v>0.49174699999999999</v>
      </c>
      <c r="L224" s="177">
        <v>0.93331500000000001</v>
      </c>
      <c r="M224" s="177">
        <v>6.31385E-2</v>
      </c>
      <c r="N224" s="177">
        <v>0.19602549999999999</v>
      </c>
      <c r="O224" s="178">
        <v>28.811716000000001</v>
      </c>
      <c r="P224" s="177">
        <v>-1.0387710000000001</v>
      </c>
      <c r="Q224" s="177">
        <v>-4.2077000000000003E-2</v>
      </c>
      <c r="R224" s="177">
        <v>-3.366625</v>
      </c>
      <c r="S224" s="178">
        <v>24.364242999999998</v>
      </c>
      <c r="V224" s="198">
        <f t="shared" si="33"/>
        <v>4884.6634749050509</v>
      </c>
    </row>
    <row r="225" spans="1:22" ht="14.25">
      <c r="A225" s="311">
        <v>6</v>
      </c>
      <c r="B225" s="177">
        <v>0.76431740400000003</v>
      </c>
      <c r="C225" s="177">
        <v>5.9325596000000001E-2</v>
      </c>
      <c r="D225" s="177">
        <v>6.8865160000000003</v>
      </c>
      <c r="E225" s="177">
        <v>0.78223900000000002</v>
      </c>
      <c r="F225" s="177">
        <v>0</v>
      </c>
      <c r="G225" s="177">
        <v>9.8889069999999997</v>
      </c>
      <c r="H225" s="177">
        <v>8.4838229999999992</v>
      </c>
      <c r="I225" s="177">
        <v>1.389E-3</v>
      </c>
      <c r="J225" s="177">
        <v>0.322438</v>
      </c>
      <c r="K225" s="177">
        <v>0.50502899999999995</v>
      </c>
      <c r="L225" s="177">
        <v>0.93895600000000001</v>
      </c>
      <c r="M225" s="177">
        <v>6.3268500000000005E-2</v>
      </c>
      <c r="N225" s="177">
        <v>0.19389149999999999</v>
      </c>
      <c r="O225" s="178">
        <v>28.8901</v>
      </c>
      <c r="P225" s="177">
        <v>-1.197392</v>
      </c>
      <c r="Q225" s="177">
        <v>-4.2077999999999997E-2</v>
      </c>
      <c r="R225" s="177">
        <v>-3.1693549999999999</v>
      </c>
      <c r="S225" s="178">
        <v>24.481275</v>
      </c>
      <c r="V225" s="198">
        <f t="shared" si="33"/>
        <v>5100.2271889175136</v>
      </c>
    </row>
    <row r="226" spans="1:22" ht="14.25">
      <c r="A226" s="311">
        <v>7</v>
      </c>
      <c r="B226" s="177">
        <v>0.97059024800000004</v>
      </c>
      <c r="C226" s="177">
        <v>7.9407751999999998E-2</v>
      </c>
      <c r="D226" s="177">
        <v>6.8877389999999998</v>
      </c>
      <c r="E226" s="177">
        <v>0.79535400000000001</v>
      </c>
      <c r="F226" s="177">
        <v>0</v>
      </c>
      <c r="G226" s="177">
        <v>10.218438000000001</v>
      </c>
      <c r="H226" s="177">
        <v>8.3039749999999994</v>
      </c>
      <c r="I226" s="177">
        <v>1.7930000000000001E-3</v>
      </c>
      <c r="J226" s="177">
        <v>0.18103</v>
      </c>
      <c r="K226" s="177">
        <v>0.49432700000000002</v>
      </c>
      <c r="L226" s="177">
        <v>0.94367999999999996</v>
      </c>
      <c r="M226" s="177">
        <v>6.2232000000000003E-2</v>
      </c>
      <c r="N226" s="177">
        <v>0.194191</v>
      </c>
      <c r="O226" s="178">
        <v>29.132757000000002</v>
      </c>
      <c r="P226" s="177">
        <v>-0.45815699999999998</v>
      </c>
      <c r="Q226" s="177">
        <v>-4.2077000000000003E-2</v>
      </c>
      <c r="R226" s="177">
        <v>-2.6163189999999998</v>
      </c>
      <c r="S226" s="178">
        <v>26.016203999999998</v>
      </c>
      <c r="V226" s="198">
        <f t="shared" si="33"/>
        <v>5262.0553990658682</v>
      </c>
    </row>
    <row r="227" spans="1:22" ht="14.25">
      <c r="A227" s="311">
        <v>8</v>
      </c>
      <c r="B227" s="177">
        <v>1.8465274039999999</v>
      </c>
      <c r="C227" s="177">
        <v>0.132942596</v>
      </c>
      <c r="D227" s="177">
        <v>6.8881300000000003</v>
      </c>
      <c r="E227" s="177">
        <v>0.78481500000000004</v>
      </c>
      <c r="F227" s="177">
        <v>0</v>
      </c>
      <c r="G227" s="177">
        <v>10.309298999999999</v>
      </c>
      <c r="H227" s="177">
        <v>8.0022640000000003</v>
      </c>
      <c r="I227" s="177">
        <v>0.22106799999999999</v>
      </c>
      <c r="J227" s="177">
        <v>9.6148999999999998E-2</v>
      </c>
      <c r="K227" s="177">
        <v>0.52711799999999998</v>
      </c>
      <c r="L227" s="177">
        <v>0.94312499999999999</v>
      </c>
      <c r="M227" s="177">
        <v>6.00365E-2</v>
      </c>
      <c r="N227" s="177">
        <v>0.1913115</v>
      </c>
      <c r="O227" s="178">
        <v>30.002786</v>
      </c>
      <c r="P227" s="177">
        <v>-0.38125199999999998</v>
      </c>
      <c r="Q227" s="177">
        <v>-4.2206E-2</v>
      </c>
      <c r="R227" s="177">
        <v>-2.0773929999999998</v>
      </c>
      <c r="S227" s="178">
        <v>27.501935</v>
      </c>
      <c r="V227" s="198">
        <f t="shared" si="33"/>
        <v>5388.7502842223284</v>
      </c>
    </row>
    <row r="228" spans="1:22" ht="14.25">
      <c r="A228" s="311">
        <v>9</v>
      </c>
      <c r="B228" s="177">
        <v>1.77000256</v>
      </c>
      <c r="C228" s="177">
        <v>0.12624044000000001</v>
      </c>
      <c r="D228" s="177">
        <v>6.893561</v>
      </c>
      <c r="E228" s="177">
        <v>0.77874699999999997</v>
      </c>
      <c r="F228" s="177">
        <v>0</v>
      </c>
      <c r="G228" s="177">
        <v>9.6674150000000001</v>
      </c>
      <c r="H228" s="177">
        <v>7.5085639999999998</v>
      </c>
      <c r="I228" s="177">
        <v>2.8537560000000002</v>
      </c>
      <c r="J228" s="177">
        <v>6.1742999999999999E-2</v>
      </c>
      <c r="K228" s="177">
        <v>0.51173500000000005</v>
      </c>
      <c r="L228" s="177">
        <v>0.93900899999999998</v>
      </c>
      <c r="M228" s="177">
        <v>6.0772E-2</v>
      </c>
      <c r="N228" s="177">
        <v>0.19200600000000001</v>
      </c>
      <c r="O228" s="178">
        <v>31.363551000000001</v>
      </c>
      <c r="P228" s="177">
        <v>-0.332957</v>
      </c>
      <c r="Q228" s="177">
        <v>-4.8124E-2</v>
      </c>
      <c r="R228" s="177">
        <v>-2.2903899999999999</v>
      </c>
      <c r="S228" s="178">
        <v>28.692080000000001</v>
      </c>
      <c r="V228" s="198">
        <f t="shared" si="33"/>
        <v>5034.9546368342653</v>
      </c>
    </row>
    <row r="229" spans="1:22" ht="14.25">
      <c r="A229" s="311">
        <v>10</v>
      </c>
      <c r="B229" s="177">
        <v>1.2183249119999999</v>
      </c>
      <c r="C229" s="177">
        <v>0.133032698</v>
      </c>
      <c r="D229" s="177">
        <v>6.8940989999999998</v>
      </c>
      <c r="E229" s="177">
        <v>0.79008500000000004</v>
      </c>
      <c r="F229" s="177">
        <v>0</v>
      </c>
      <c r="G229" s="177">
        <v>9.3454929999999994</v>
      </c>
      <c r="H229" s="177">
        <v>6.9194310000000003</v>
      </c>
      <c r="I229" s="177">
        <v>7.0256639999999999</v>
      </c>
      <c r="J229" s="177">
        <v>0.669848</v>
      </c>
      <c r="K229" s="177">
        <v>0.51432</v>
      </c>
      <c r="L229" s="177">
        <v>0.93867900000000004</v>
      </c>
      <c r="M229" s="177">
        <v>6.2077E-2</v>
      </c>
      <c r="N229" s="177">
        <v>0.18961700000000001</v>
      </c>
      <c r="O229" s="178">
        <v>34.700670610000003</v>
      </c>
      <c r="P229" s="177">
        <v>-0.83763200000000004</v>
      </c>
      <c r="Q229" s="177">
        <v>-9.7027000000000002E-2</v>
      </c>
      <c r="R229" s="177">
        <v>-3.6288990000000001</v>
      </c>
      <c r="S229" s="178">
        <v>30.137112609999999</v>
      </c>
      <c r="V229" s="198">
        <f t="shared" si="33"/>
        <v>4928.6155777171871</v>
      </c>
    </row>
    <row r="230" spans="1:22" ht="14.25">
      <c r="A230" s="311">
        <v>11</v>
      </c>
      <c r="B230" s="177">
        <v>1.1828444039999999</v>
      </c>
      <c r="C230" s="177">
        <v>9.6439596000000002E-2</v>
      </c>
      <c r="D230" s="177">
        <v>6.8834580000000001</v>
      </c>
      <c r="E230" s="177">
        <v>0.78519600000000001</v>
      </c>
      <c r="F230" s="177">
        <v>0</v>
      </c>
      <c r="G230" s="177">
        <v>9.5374780000000001</v>
      </c>
      <c r="H230" s="177">
        <v>6.5808439999999999</v>
      </c>
      <c r="I230" s="177">
        <v>9.3947950000000002</v>
      </c>
      <c r="J230" s="177">
        <v>1.697978</v>
      </c>
      <c r="K230" s="177">
        <v>0.50965099999999997</v>
      </c>
      <c r="L230" s="177">
        <v>0.920601</v>
      </c>
      <c r="M230" s="177">
        <v>6.1962999999999997E-2</v>
      </c>
      <c r="N230" s="177">
        <v>0.19678799999999999</v>
      </c>
      <c r="O230" s="178">
        <v>37.848036</v>
      </c>
      <c r="P230" s="177">
        <v>-1.485052</v>
      </c>
      <c r="Q230" s="177">
        <v>-0.165716</v>
      </c>
      <c r="R230" s="177">
        <v>-4.5793290000000004</v>
      </c>
      <c r="S230" s="178">
        <v>31.617939</v>
      </c>
      <c r="V230" s="198">
        <f t="shared" si="33"/>
        <v>4846.5749944102281</v>
      </c>
    </row>
    <row r="231" spans="1:22" ht="14.25">
      <c r="A231" s="311">
        <v>12</v>
      </c>
      <c r="B231" s="177">
        <v>1.2600174040000001</v>
      </c>
      <c r="C231" s="177">
        <v>-2.530404E-3</v>
      </c>
      <c r="D231" s="177">
        <v>6.8862490000000003</v>
      </c>
      <c r="E231" s="177">
        <v>0.78914099999999998</v>
      </c>
      <c r="F231" s="177">
        <v>0</v>
      </c>
      <c r="G231" s="177">
        <v>9.9397669999999998</v>
      </c>
      <c r="H231" s="177">
        <v>6.1850779999999999</v>
      </c>
      <c r="I231" s="177">
        <v>10.534846999999999</v>
      </c>
      <c r="J231" s="177">
        <v>1.8547720000000001</v>
      </c>
      <c r="K231" s="177">
        <v>0.50778699999999999</v>
      </c>
      <c r="L231" s="177">
        <v>0.916628</v>
      </c>
      <c r="M231" s="177">
        <v>6.0465499999999998E-2</v>
      </c>
      <c r="N231" s="177">
        <v>0.1933985</v>
      </c>
      <c r="O231" s="178">
        <v>39.125619999999998</v>
      </c>
      <c r="P231" s="177">
        <v>-1.740229</v>
      </c>
      <c r="Q231" s="177">
        <v>-0.15409400000000001</v>
      </c>
      <c r="R231" s="177">
        <v>-4.6732329999999997</v>
      </c>
      <c r="S231" s="178">
        <v>32.558064000000002</v>
      </c>
      <c r="V231" s="198">
        <f t="shared" si="33"/>
        <v>5139.5264182503997</v>
      </c>
    </row>
    <row r="232" spans="1:22" ht="14.25">
      <c r="A232" s="311">
        <v>13</v>
      </c>
      <c r="B232" s="177">
        <v>1.201461404</v>
      </c>
      <c r="C232" s="177">
        <v>-1.981404E-3</v>
      </c>
      <c r="D232" s="177">
        <v>6.8792520000000001</v>
      </c>
      <c r="E232" s="177">
        <v>0.78551800000000005</v>
      </c>
      <c r="F232" s="177">
        <v>0</v>
      </c>
      <c r="G232" s="177">
        <v>10.040468000000001</v>
      </c>
      <c r="H232" s="177">
        <v>5.817876</v>
      </c>
      <c r="I232" s="177">
        <v>11.222257000000001</v>
      </c>
      <c r="J232" s="177">
        <v>1.883591</v>
      </c>
      <c r="K232" s="177">
        <v>0.50954100000000002</v>
      </c>
      <c r="L232" s="177">
        <v>0.92763099999999998</v>
      </c>
      <c r="M232" s="177">
        <v>6.0110499999999997E-2</v>
      </c>
      <c r="N232" s="177">
        <v>0.19354850000000001</v>
      </c>
      <c r="O232" s="178">
        <v>39.519272999999998</v>
      </c>
      <c r="P232" s="177">
        <v>-1.367308</v>
      </c>
      <c r="Q232" s="177">
        <v>-0.15642700000000001</v>
      </c>
      <c r="R232" s="177">
        <v>-4.4388610000000002</v>
      </c>
      <c r="S232" s="178">
        <v>33.556677000000001</v>
      </c>
      <c r="V232" s="198">
        <f t="shared" si="33"/>
        <v>5187.5721072496044</v>
      </c>
    </row>
    <row r="233" spans="1:22" ht="14.25">
      <c r="A233" s="311">
        <v>14</v>
      </c>
      <c r="B233" s="177">
        <v>1.11560156</v>
      </c>
      <c r="C233" s="177">
        <v>8.4624399999999999E-3</v>
      </c>
      <c r="D233" s="177">
        <v>6.874771</v>
      </c>
      <c r="E233" s="177">
        <v>0.788906</v>
      </c>
      <c r="F233" s="177">
        <v>0</v>
      </c>
      <c r="G233" s="177">
        <v>10.201739</v>
      </c>
      <c r="H233" s="177">
        <v>5.5891929999999999</v>
      </c>
      <c r="I233" s="177">
        <v>11.556063999999999</v>
      </c>
      <c r="J233" s="177">
        <v>1.8839379999999999</v>
      </c>
      <c r="K233" s="177">
        <v>0.51960399999999995</v>
      </c>
      <c r="L233" s="177">
        <v>0.94380900000000001</v>
      </c>
      <c r="M233" s="177">
        <v>6.0166499999999998E-2</v>
      </c>
      <c r="N233" s="177">
        <v>0.19321949999999999</v>
      </c>
      <c r="O233" s="178">
        <v>39.735474000000004</v>
      </c>
      <c r="P233" s="177">
        <v>-0.82482699999999998</v>
      </c>
      <c r="Q233" s="177">
        <v>-0.16994899999999999</v>
      </c>
      <c r="R233" s="177">
        <v>-4.3621650000000001</v>
      </c>
      <c r="S233" s="178">
        <v>34.378532999999997</v>
      </c>
      <c r="V233" s="198">
        <f t="shared" si="33"/>
        <v>5279.8703029456146</v>
      </c>
    </row>
    <row r="234" spans="1:22" ht="14.25">
      <c r="A234" s="311">
        <v>15</v>
      </c>
      <c r="B234" s="177">
        <v>0.99218965999999997</v>
      </c>
      <c r="C234" s="177">
        <v>5.4040843999999998E-2</v>
      </c>
      <c r="D234" s="177">
        <v>6.8686720000000001</v>
      </c>
      <c r="E234" s="177">
        <v>0.78439899999999996</v>
      </c>
      <c r="F234" s="177">
        <v>0</v>
      </c>
      <c r="G234" s="177">
        <v>9.8925660000000004</v>
      </c>
      <c r="H234" s="177">
        <v>5.791741</v>
      </c>
      <c r="I234" s="177">
        <v>11.681870999999999</v>
      </c>
      <c r="J234" s="177">
        <v>1.8860730000000001</v>
      </c>
      <c r="K234" s="177">
        <v>0.51492800000000005</v>
      </c>
      <c r="L234" s="177">
        <v>0.93834899999999999</v>
      </c>
      <c r="M234" s="177">
        <v>5.9258499999999999E-2</v>
      </c>
      <c r="N234" s="177">
        <v>0.19080749999999999</v>
      </c>
      <c r="O234" s="178">
        <v>39.654895504000002</v>
      </c>
      <c r="P234" s="177">
        <v>-0.68901599999999996</v>
      </c>
      <c r="Q234" s="177">
        <v>-0.175953</v>
      </c>
      <c r="R234" s="177">
        <v>-4.2753079999999999</v>
      </c>
      <c r="S234" s="178">
        <v>34.514618503999998</v>
      </c>
      <c r="V234" s="198">
        <f t="shared" si="33"/>
        <v>5184.5792225148389</v>
      </c>
    </row>
    <row r="235" spans="1:22" ht="14.25">
      <c r="A235" s="311">
        <v>16</v>
      </c>
      <c r="B235" s="177">
        <v>0.92904500000000001</v>
      </c>
      <c r="C235" s="177">
        <v>5.4754999999999998E-2</v>
      </c>
      <c r="D235" s="177">
        <v>6.8597169999999998</v>
      </c>
      <c r="E235" s="177">
        <v>0.79515800000000003</v>
      </c>
      <c r="F235" s="177">
        <v>0</v>
      </c>
      <c r="G235" s="177">
        <v>9.4489350000000005</v>
      </c>
      <c r="H235" s="177">
        <v>6.2759960000000001</v>
      </c>
      <c r="I235" s="177">
        <v>11.502103999999999</v>
      </c>
      <c r="J235" s="177">
        <v>1.88785</v>
      </c>
      <c r="K235" s="177">
        <v>0.51670099999999997</v>
      </c>
      <c r="L235" s="177">
        <v>0.93426299999999995</v>
      </c>
      <c r="M235" s="177">
        <v>5.94125E-2</v>
      </c>
      <c r="N235" s="177">
        <v>0.19194849999999999</v>
      </c>
      <c r="O235" s="178">
        <v>39.455885000000002</v>
      </c>
      <c r="P235" s="177">
        <v>-0.76367099999999999</v>
      </c>
      <c r="Q235" s="177">
        <v>-0.17115900000000001</v>
      </c>
      <c r="R235" s="177">
        <v>-4.5440490000000002</v>
      </c>
      <c r="S235" s="178">
        <v>33.977006000000003</v>
      </c>
      <c r="V235" s="198">
        <f t="shared" si="33"/>
        <v>4922.6407083149907</v>
      </c>
    </row>
    <row r="236" spans="1:22" ht="14.25">
      <c r="A236" s="311">
        <v>17</v>
      </c>
      <c r="B236" s="177">
        <v>0.89158099999999996</v>
      </c>
      <c r="C236" s="177">
        <v>5.0753E-2</v>
      </c>
      <c r="D236" s="177">
        <v>6.8549819999999997</v>
      </c>
      <c r="E236" s="177">
        <v>0.81128400000000001</v>
      </c>
      <c r="F236" s="177">
        <v>0</v>
      </c>
      <c r="G236" s="177">
        <v>9.6935479999999998</v>
      </c>
      <c r="H236" s="177">
        <v>6.8522239999999996</v>
      </c>
      <c r="I236" s="177">
        <v>11.017424</v>
      </c>
      <c r="J236" s="177">
        <v>1.861815</v>
      </c>
      <c r="K236" s="177">
        <v>0.53516300000000006</v>
      </c>
      <c r="L236" s="177">
        <v>0.93371300000000002</v>
      </c>
      <c r="M236" s="177">
        <v>5.9326999999999998E-2</v>
      </c>
      <c r="N236" s="177">
        <v>0.192357</v>
      </c>
      <c r="O236" s="178">
        <v>39.754170999999999</v>
      </c>
      <c r="P236" s="177">
        <v>-1.217654</v>
      </c>
      <c r="Q236" s="177">
        <v>-0.18329699999999999</v>
      </c>
      <c r="R236" s="177">
        <v>-4.7926070000000003</v>
      </c>
      <c r="S236" s="178">
        <v>33.560612999999996</v>
      </c>
      <c r="V236" s="198">
        <f t="shared" si="33"/>
        <v>5039.3528699241515</v>
      </c>
    </row>
    <row r="237" spans="1:22" ht="14.25">
      <c r="A237" s="311">
        <v>18</v>
      </c>
      <c r="B237" s="177">
        <v>0.87984200000000001</v>
      </c>
      <c r="C237" s="177">
        <v>7.0085999999999996E-2</v>
      </c>
      <c r="D237" s="177">
        <v>6.8571140000000002</v>
      </c>
      <c r="E237" s="177">
        <v>0.81164800000000004</v>
      </c>
      <c r="F237" s="177">
        <v>0</v>
      </c>
      <c r="G237" s="177">
        <v>8.5825829999999996</v>
      </c>
      <c r="H237" s="177">
        <v>7.8237959999999998</v>
      </c>
      <c r="I237" s="177">
        <v>10.178258</v>
      </c>
      <c r="J237" s="177">
        <v>1.8781460000000001</v>
      </c>
      <c r="K237" s="177">
        <v>0.51287400000000005</v>
      </c>
      <c r="L237" s="177">
        <v>0.93848399999999998</v>
      </c>
      <c r="M237" s="177">
        <v>5.9427500000000001E-2</v>
      </c>
      <c r="N237" s="177">
        <v>0.19233049999999999</v>
      </c>
      <c r="O237" s="178">
        <v>38.784588999999997</v>
      </c>
      <c r="P237" s="177">
        <v>-0.75064799999999998</v>
      </c>
      <c r="Q237" s="177">
        <v>-0.216088</v>
      </c>
      <c r="R237" s="177">
        <v>-4.8538949999999996</v>
      </c>
      <c r="S237" s="178">
        <v>32.963957999999998</v>
      </c>
      <c r="V237" s="198">
        <f t="shared" si="33"/>
        <v>4462.4139177093593</v>
      </c>
    </row>
    <row r="238" spans="1:22" ht="14.25">
      <c r="A238" s="311">
        <v>19</v>
      </c>
      <c r="B238" s="177">
        <v>0.87673900000000005</v>
      </c>
      <c r="C238" s="177">
        <v>0.10428900000000001</v>
      </c>
      <c r="D238" s="177">
        <v>6.8616380000000001</v>
      </c>
      <c r="E238" s="177">
        <v>0.81234799999999996</v>
      </c>
      <c r="F238" s="177">
        <v>0</v>
      </c>
      <c r="G238" s="177">
        <v>8.6178650000000001</v>
      </c>
      <c r="H238" s="177">
        <v>9.289453</v>
      </c>
      <c r="I238" s="177">
        <v>8.5465129999999991</v>
      </c>
      <c r="J238" s="177">
        <v>1.875108</v>
      </c>
      <c r="K238" s="177">
        <v>0.55486999999999997</v>
      </c>
      <c r="L238" s="177">
        <v>0.94332800000000006</v>
      </c>
      <c r="M238" s="177">
        <v>6.0163000000000001E-2</v>
      </c>
      <c r="N238" s="177">
        <v>0.19505</v>
      </c>
      <c r="O238" s="178">
        <v>38.737363999999999</v>
      </c>
      <c r="P238" s="177">
        <v>-0.82366300000000003</v>
      </c>
      <c r="Q238" s="177">
        <v>-0.26308799999999999</v>
      </c>
      <c r="R238" s="177">
        <v>-5.3931930000000001</v>
      </c>
      <c r="S238" s="178">
        <v>32.257420000000003</v>
      </c>
      <c r="V238" s="198">
        <f t="shared" si="33"/>
        <v>4418.2850551140727</v>
      </c>
    </row>
    <row r="239" spans="1:22" ht="14.25">
      <c r="A239" s="311">
        <v>20</v>
      </c>
      <c r="B239" s="177">
        <v>1.0626789999999999</v>
      </c>
      <c r="C239" s="177">
        <v>0.164156</v>
      </c>
      <c r="D239" s="177">
        <v>6.8620619999999999</v>
      </c>
      <c r="E239" s="177">
        <v>0.81202300000000005</v>
      </c>
      <c r="F239" s="177">
        <v>0</v>
      </c>
      <c r="G239" s="177">
        <v>9.68309</v>
      </c>
      <c r="H239" s="177">
        <v>10.768821000000001</v>
      </c>
      <c r="I239" s="177">
        <v>5.6725890000000003</v>
      </c>
      <c r="J239" s="177">
        <v>1.783229</v>
      </c>
      <c r="K239" s="177">
        <v>0.57284599999999997</v>
      </c>
      <c r="L239" s="177">
        <v>0.94675399999999998</v>
      </c>
      <c r="M239" s="177">
        <v>6.4865999999999993E-2</v>
      </c>
      <c r="N239" s="177">
        <v>0.20102999999999999</v>
      </c>
      <c r="O239" s="178">
        <v>38.594144999999997</v>
      </c>
      <c r="P239" s="177">
        <v>-1.441254</v>
      </c>
      <c r="Q239" s="177">
        <v>-0.30166500000000002</v>
      </c>
      <c r="R239" s="177">
        <v>-4.9615619999999998</v>
      </c>
      <c r="S239" s="178">
        <v>31.889664</v>
      </c>
      <c r="V239" s="198">
        <f t="shared" si="33"/>
        <v>4816.7387952046956</v>
      </c>
    </row>
    <row r="240" spans="1:22" ht="14.25">
      <c r="A240" s="311">
        <v>21</v>
      </c>
      <c r="B240" s="177">
        <v>2.4858280000000001</v>
      </c>
      <c r="C240" s="177">
        <v>0.18505199999999999</v>
      </c>
      <c r="D240" s="177">
        <v>6.8700590000000004</v>
      </c>
      <c r="E240" s="177">
        <v>0.81278099999999998</v>
      </c>
      <c r="F240" s="177">
        <v>0</v>
      </c>
      <c r="G240" s="177">
        <v>10.645365</v>
      </c>
      <c r="H240" s="177">
        <v>11.726417</v>
      </c>
      <c r="I240" s="177">
        <v>1.6775230000000001</v>
      </c>
      <c r="J240" s="177">
        <v>1.2349380000000001</v>
      </c>
      <c r="K240" s="177">
        <v>0.58395300000000006</v>
      </c>
      <c r="L240" s="177">
        <v>0.95488700000000004</v>
      </c>
      <c r="M240" s="177">
        <v>6.8974999999999995E-2</v>
      </c>
      <c r="N240" s="177">
        <v>0.20456199999999999</v>
      </c>
      <c r="O240" s="178">
        <v>37.450339999999997</v>
      </c>
      <c r="P240" s="177">
        <v>-1.0095270000000001</v>
      </c>
      <c r="Q240" s="177">
        <v>-0.30715199999999998</v>
      </c>
      <c r="R240" s="177">
        <v>-4.8736360000000003</v>
      </c>
      <c r="S240" s="178">
        <v>31.260024999999999</v>
      </c>
      <c r="V240" s="198">
        <f t="shared" si="33"/>
        <v>5203.9797225291113</v>
      </c>
    </row>
    <row r="241" spans="1:22" ht="14.25">
      <c r="A241" s="311">
        <v>22</v>
      </c>
      <c r="B241" s="177">
        <v>2.8246850000000001</v>
      </c>
      <c r="C241" s="177">
        <v>0.121021</v>
      </c>
      <c r="D241" s="177">
        <v>6.8784789999999996</v>
      </c>
      <c r="E241" s="177">
        <v>0.81195399999999995</v>
      </c>
      <c r="F241" s="177">
        <v>0</v>
      </c>
      <c r="G241" s="177">
        <v>10.865898</v>
      </c>
      <c r="H241" s="177">
        <v>12.548963000000001</v>
      </c>
      <c r="I241" s="177">
        <v>4.6348E-2</v>
      </c>
      <c r="J241" s="177">
        <v>0.765428</v>
      </c>
      <c r="K241" s="177">
        <v>0.58538500000000004</v>
      </c>
      <c r="L241" s="177">
        <v>0.95749499999999999</v>
      </c>
      <c r="M241" s="177">
        <v>7.2244500000000003E-2</v>
      </c>
      <c r="N241" s="177">
        <v>0.20598150000000001</v>
      </c>
      <c r="O241" s="178">
        <v>36.683881999999997</v>
      </c>
      <c r="P241" s="177">
        <v>-0.77649800000000002</v>
      </c>
      <c r="Q241" s="177">
        <v>-0.30624400000000002</v>
      </c>
      <c r="R241" s="177">
        <v>-4.4338660000000001</v>
      </c>
      <c r="S241" s="178">
        <v>31.167273999999999</v>
      </c>
      <c r="V241" s="198">
        <f t="shared" si="33"/>
        <v>5275.1815090190139</v>
      </c>
    </row>
    <row r="242" spans="1:22" ht="14.25">
      <c r="A242" s="311">
        <v>23</v>
      </c>
      <c r="B242" s="177">
        <v>2.4632329999999998</v>
      </c>
      <c r="C242" s="177">
        <v>0.17744199999999999</v>
      </c>
      <c r="D242" s="177">
        <v>6.8833729999999997</v>
      </c>
      <c r="E242" s="177">
        <v>0.81185399999999996</v>
      </c>
      <c r="F242" s="177">
        <v>0</v>
      </c>
      <c r="G242" s="177">
        <v>10.832088000000001</v>
      </c>
      <c r="H242" s="177">
        <v>12.686859999999999</v>
      </c>
      <c r="I242" s="177">
        <v>1.83E-3</v>
      </c>
      <c r="J242" s="177">
        <v>0.60469799999999996</v>
      </c>
      <c r="K242" s="177">
        <v>0.57375100000000001</v>
      </c>
      <c r="L242" s="177">
        <v>0.94801299999999999</v>
      </c>
      <c r="M242" s="177">
        <v>7.31715E-2</v>
      </c>
      <c r="N242" s="177">
        <v>0.20528750000000001</v>
      </c>
      <c r="O242" s="178">
        <v>36.261600999999999</v>
      </c>
      <c r="P242" s="177">
        <v>-0.80543500000000001</v>
      </c>
      <c r="Q242" s="177">
        <v>-0.207706</v>
      </c>
      <c r="R242" s="177">
        <v>-5.0572990000000004</v>
      </c>
      <c r="S242" s="178">
        <v>30.191161000000001</v>
      </c>
      <c r="V242" s="198">
        <f t="shared" si="33"/>
        <v>5276.5453327650248</v>
      </c>
    </row>
    <row r="243" spans="1:22" ht="14.25">
      <c r="A243" s="311">
        <v>24</v>
      </c>
      <c r="B243" s="177">
        <v>1.109563498</v>
      </c>
      <c r="C243" s="177">
        <v>0.17382050199999999</v>
      </c>
      <c r="D243" s="177">
        <v>6.8848029999999998</v>
      </c>
      <c r="E243" s="177">
        <v>0.811172</v>
      </c>
      <c r="F243" s="177">
        <v>0</v>
      </c>
      <c r="G243" s="177">
        <v>10.695029999999999</v>
      </c>
      <c r="H243" s="177">
        <v>12.139834</v>
      </c>
      <c r="I243" s="177">
        <v>2.617E-3</v>
      </c>
      <c r="J243" s="177">
        <v>0.60470999999999997</v>
      </c>
      <c r="K243" s="177">
        <v>0.57188399999999995</v>
      </c>
      <c r="L243" s="177">
        <v>0.95179400000000003</v>
      </c>
      <c r="M243" s="177">
        <v>7.3862999999999998E-2</v>
      </c>
      <c r="N243" s="177">
        <v>0.20776700000000001</v>
      </c>
      <c r="O243" s="178">
        <v>34.226858</v>
      </c>
      <c r="P243" s="177">
        <v>-0.79995400000000005</v>
      </c>
      <c r="Q243" s="177">
        <v>-0.105625</v>
      </c>
      <c r="R243" s="177">
        <v>-4.9642179999999998</v>
      </c>
      <c r="S243" s="178">
        <v>28.357061000000002</v>
      </c>
      <c r="V243" s="198">
        <f t="shared" si="33"/>
        <v>5147.6076566538477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198</v>
      </c>
      <c r="D248" s="263" t="s">
        <v>200</v>
      </c>
      <c r="E248" s="263" t="s">
        <v>201</v>
      </c>
      <c r="F248" s="263" t="s">
        <v>202</v>
      </c>
      <c r="G248" s="263" t="s">
        <v>203</v>
      </c>
      <c r="H248" s="263" t="s">
        <v>206</v>
      </c>
      <c r="I248" s="263" t="s">
        <v>215</v>
      </c>
      <c r="J248" s="263" t="s">
        <v>216</v>
      </c>
      <c r="K248" s="263" t="s">
        <v>217</v>
      </c>
      <c r="L248" s="263" t="s">
        <v>220</v>
      </c>
      <c r="M248" s="263" t="s">
        <v>224</v>
      </c>
      <c r="N248" s="263" t="s">
        <v>225</v>
      </c>
      <c r="O248" s="263" t="s">
        <v>226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50" t="s">
        <v>4</v>
      </c>
      <c r="B251" s="265" t="s">
        <v>158</v>
      </c>
      <c r="C251" s="270"/>
      <c r="D251" s="270"/>
      <c r="E251" s="270">
        <v>98976.334080000001</v>
      </c>
      <c r="F251" s="270">
        <v>53701.114560000002</v>
      </c>
      <c r="G251" s="270">
        <v>141364.62912</v>
      </c>
      <c r="H251" s="270">
        <v>159278.31072000001</v>
      </c>
      <c r="I251" s="270">
        <v>97138.038719999997</v>
      </c>
      <c r="J251" s="270">
        <v>201365.1648</v>
      </c>
      <c r="K251" s="270">
        <v>271183.12224</v>
      </c>
      <c r="L251" s="270">
        <v>238881.68544</v>
      </c>
      <c r="M251" s="270">
        <v>333461.97408000001</v>
      </c>
      <c r="N251" s="270">
        <v>274798.66655999998</v>
      </c>
      <c r="O251" s="270">
        <v>232597.09536000001</v>
      </c>
    </row>
    <row r="252" spans="1:22">
      <c r="A252" s="351"/>
      <c r="B252" s="265" t="s">
        <v>159</v>
      </c>
      <c r="C252" s="270">
        <v>315216.2352</v>
      </c>
      <c r="D252" s="270">
        <v>466130.6544</v>
      </c>
      <c r="E252" s="270">
        <v>412591.42463999998</v>
      </c>
      <c r="F252" s="270">
        <v>506232.15263999999</v>
      </c>
      <c r="G252" s="270">
        <v>553201.79327999998</v>
      </c>
      <c r="H252" s="270">
        <v>523698.93887999997</v>
      </c>
      <c r="I252" s="270">
        <v>455202.47232</v>
      </c>
      <c r="J252" s="270">
        <v>479396.57568000001</v>
      </c>
      <c r="K252" s="270">
        <v>393904.57631999999</v>
      </c>
      <c r="L252" s="270">
        <v>268369.73375999997</v>
      </c>
      <c r="M252" s="270">
        <v>438453.48479999998</v>
      </c>
      <c r="N252" s="270">
        <v>524336.06400000001</v>
      </c>
      <c r="O252" s="270">
        <v>549968.52095999999</v>
      </c>
    </row>
    <row r="253" spans="1:22">
      <c r="A253" s="265" t="s">
        <v>95</v>
      </c>
      <c r="B253" s="265" t="s">
        <v>171</v>
      </c>
      <c r="C253" s="270">
        <v>7.6999999999999996E-4</v>
      </c>
      <c r="D253" s="270">
        <v>7.6999999999999996E-4</v>
      </c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160</v>
      </c>
      <c r="C254" s="270">
        <v>1230307.58495</v>
      </c>
      <c r="D254" s="270">
        <v>1589884.42484</v>
      </c>
      <c r="E254" s="270">
        <v>1408320.4109700001</v>
      </c>
      <c r="F254" s="270">
        <v>2108118.1198</v>
      </c>
      <c r="G254" s="270">
        <v>1664901.3476400001</v>
      </c>
      <c r="H254" s="270">
        <v>1923017.37916</v>
      </c>
      <c r="I254" s="270">
        <v>1512139.2700400001</v>
      </c>
      <c r="J254" s="270">
        <v>1203828.3647499999</v>
      </c>
      <c r="K254" s="270">
        <v>952298.71247999999</v>
      </c>
      <c r="L254" s="270">
        <v>1144182.7841099999</v>
      </c>
      <c r="M254" s="270">
        <v>2156194.1597099998</v>
      </c>
      <c r="N254" s="270">
        <v>2874103.3418999999</v>
      </c>
      <c r="O254" s="270">
        <v>2721587.5303799999</v>
      </c>
    </row>
    <row r="255" spans="1:22">
      <c r="A255" s="352" t="s">
        <v>9</v>
      </c>
      <c r="B255" s="265" t="s">
        <v>161</v>
      </c>
      <c r="C255" s="270">
        <v>88774.373000000007</v>
      </c>
      <c r="D255" s="270">
        <v>99322.657500000001</v>
      </c>
      <c r="E255" s="270">
        <v>106439.45</v>
      </c>
      <c r="F255" s="270">
        <v>109370.1205</v>
      </c>
      <c r="G255" s="270">
        <v>109681.478</v>
      </c>
      <c r="H255" s="270">
        <v>109090.416</v>
      </c>
      <c r="I255" s="270">
        <v>101161.98</v>
      </c>
      <c r="J255" s="270">
        <v>104932.42049999999</v>
      </c>
      <c r="K255" s="270">
        <v>89627.987500000003</v>
      </c>
      <c r="L255" s="270">
        <v>94301.437000000005</v>
      </c>
      <c r="M255" s="270">
        <v>57586.488499999999</v>
      </c>
      <c r="N255" s="270">
        <v>44440.381000000001</v>
      </c>
      <c r="O255" s="270">
        <v>43679.9</v>
      </c>
    </row>
    <row r="256" spans="1:22">
      <c r="A256" s="353"/>
      <c r="B256" s="265" t="s">
        <v>162</v>
      </c>
      <c r="C256" s="270">
        <v>691488.24263999995</v>
      </c>
      <c r="D256" s="270">
        <v>704840.28191999998</v>
      </c>
      <c r="E256" s="270">
        <v>691501.74803999998</v>
      </c>
      <c r="F256" s="270">
        <v>700354.41084000003</v>
      </c>
      <c r="G256" s="270">
        <v>699574.03092000005</v>
      </c>
      <c r="H256" s="270">
        <v>692289.21600000001</v>
      </c>
      <c r="I256" s="270">
        <v>687868.01963999995</v>
      </c>
      <c r="J256" s="270">
        <v>719352.17856000003</v>
      </c>
      <c r="K256" s="270">
        <v>549727.87211999996</v>
      </c>
      <c r="L256" s="270">
        <v>604136.49983999995</v>
      </c>
      <c r="M256" s="270">
        <v>485418.62699999998</v>
      </c>
      <c r="N256" s="270">
        <v>346510.90295999998</v>
      </c>
      <c r="O256" s="270">
        <v>248327.21664</v>
      </c>
    </row>
    <row r="257" spans="1:17">
      <c r="A257" s="353"/>
      <c r="B257" s="265" t="s">
        <v>163</v>
      </c>
      <c r="C257" s="270">
        <v>736.51941999999997</v>
      </c>
      <c r="D257" s="270">
        <v>971.72194000000002</v>
      </c>
      <c r="E257" s="270">
        <v>1046.9121600000001</v>
      </c>
      <c r="F257" s="270">
        <v>1830.8510200000001</v>
      </c>
      <c r="G257" s="270">
        <v>2029.67614</v>
      </c>
      <c r="H257" s="270">
        <v>1022.9372</v>
      </c>
      <c r="I257" s="270">
        <v>955.02739999999994</v>
      </c>
      <c r="J257" s="270">
        <v>757.73216000000002</v>
      </c>
      <c r="K257" s="270">
        <v>457.78980000000001</v>
      </c>
      <c r="L257" s="270">
        <v>627.31996000000004</v>
      </c>
      <c r="M257" s="270">
        <v>567.87123999999994</v>
      </c>
      <c r="N257" s="270">
        <v>282.28832</v>
      </c>
      <c r="O257" s="270">
        <v>413.76490000000001</v>
      </c>
    </row>
    <row r="258" spans="1:17">
      <c r="A258" s="351"/>
      <c r="B258" s="265" t="s">
        <v>199</v>
      </c>
      <c r="C258" s="270">
        <v>730.62865999999997</v>
      </c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</row>
    <row r="259" spans="1:17">
      <c r="A259" s="352" t="s">
        <v>70</v>
      </c>
      <c r="B259" s="265" t="s">
        <v>164</v>
      </c>
      <c r="C259" s="270">
        <v>31906.170849999999</v>
      </c>
      <c r="D259" s="270">
        <v>30814.013800000001</v>
      </c>
      <c r="E259" s="270">
        <v>26297.769850000001</v>
      </c>
      <c r="F259" s="270">
        <v>30990.911400000001</v>
      </c>
      <c r="G259" s="270">
        <v>17788.532449999999</v>
      </c>
      <c r="H259" s="270">
        <v>4806.1402500000004</v>
      </c>
      <c r="I259" s="270">
        <v>9.3100000000000002E-2</v>
      </c>
      <c r="J259" s="270">
        <v>12359.732749999999</v>
      </c>
      <c r="K259" s="270">
        <v>21941.247500000001</v>
      </c>
      <c r="L259" s="270">
        <v>12802.76715</v>
      </c>
      <c r="M259" s="270">
        <v>12563.51345</v>
      </c>
      <c r="N259" s="270">
        <v>29004.54405</v>
      </c>
      <c r="O259" s="270">
        <v>29059.101600000002</v>
      </c>
    </row>
    <row r="260" spans="1:17">
      <c r="A260" s="353"/>
      <c r="B260" s="265" t="s">
        <v>165</v>
      </c>
      <c r="C260" s="270">
        <v>16308.46572</v>
      </c>
      <c r="D260" s="270">
        <v>13353.574199999999</v>
      </c>
      <c r="E260" s="270">
        <v>14841.053760000001</v>
      </c>
      <c r="F260" s="270">
        <v>15816.303239999999</v>
      </c>
      <c r="G260" s="270">
        <v>17473.879199999999</v>
      </c>
      <c r="H260" s="270">
        <v>16554.03096</v>
      </c>
      <c r="I260" s="270">
        <v>16057.650960000001</v>
      </c>
      <c r="J260" s="270">
        <v>17274.822960000001</v>
      </c>
      <c r="K260" s="270">
        <v>15545.316000000001</v>
      </c>
      <c r="L260" s="270">
        <v>16195.34244</v>
      </c>
      <c r="M260" s="270">
        <v>15172.17684</v>
      </c>
      <c r="N260" s="270">
        <v>14167.71408</v>
      </c>
      <c r="O260" s="270">
        <v>12313.34424</v>
      </c>
    </row>
    <row r="261" spans="1:17">
      <c r="A261" s="351"/>
      <c r="B261" s="265" t="s">
        <v>166</v>
      </c>
      <c r="C261" s="270">
        <v>23247.599040000001</v>
      </c>
      <c r="D261" s="270">
        <v>19033.27968</v>
      </c>
      <c r="E261" s="270">
        <v>21588.358800000002</v>
      </c>
      <c r="F261" s="270">
        <v>15908.03832</v>
      </c>
      <c r="G261" s="270">
        <v>19269.097440000001</v>
      </c>
      <c r="H261" s="270">
        <v>20525.410080000001</v>
      </c>
      <c r="I261" s="270">
        <v>17187.792000000001</v>
      </c>
      <c r="J261" s="270">
        <v>21339.754079999999</v>
      </c>
      <c r="K261" s="270">
        <v>18235.557359999999</v>
      </c>
      <c r="L261" s="270">
        <v>18514.761839999999</v>
      </c>
      <c r="M261" s="270">
        <v>15775.74504</v>
      </c>
      <c r="N261" s="270">
        <v>17941.654320000001</v>
      </c>
      <c r="O261" s="270">
        <v>16330.78944</v>
      </c>
    </row>
    <row r="262" spans="1:17">
      <c r="A262" s="266" t="s">
        <v>15</v>
      </c>
      <c r="B262" s="267"/>
      <c r="C262" s="271">
        <v>2398715.8202499999</v>
      </c>
      <c r="D262" s="271">
        <v>2924350.6090500001</v>
      </c>
      <c r="E262" s="271">
        <v>2781603.4622999998</v>
      </c>
      <c r="F262" s="271">
        <v>3542322.02232</v>
      </c>
      <c r="G262" s="271">
        <v>3225284.4641900002</v>
      </c>
      <c r="H262" s="271">
        <v>3450282.7792500001</v>
      </c>
      <c r="I262" s="271">
        <v>2887710.34418</v>
      </c>
      <c r="J262" s="271">
        <v>2760606.7462399998</v>
      </c>
      <c r="K262" s="271">
        <v>2312922.18132</v>
      </c>
      <c r="L262" s="271">
        <v>2398012.3315400002</v>
      </c>
      <c r="M262" s="271">
        <v>3515194.0406599999</v>
      </c>
      <c r="N262" s="271">
        <v>4125585.5571900001</v>
      </c>
      <c r="O262" s="271">
        <v>3854277.26352</v>
      </c>
      <c r="Q262" s="44">
        <f>(O262-C262)/C262*100</f>
        <v>60.680862275644564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27" workbookViewId="0">
      <selection activeCell="G383" sqref="G383:G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4" t="s">
        <v>126</v>
      </c>
      <c r="D2" s="355"/>
      <c r="E2" s="355"/>
    </row>
    <row r="3" spans="1:6">
      <c r="A3">
        <v>0</v>
      </c>
      <c r="B3" s="46">
        <v>44409</v>
      </c>
      <c r="C3" s="269">
        <v>4.5655955870995752</v>
      </c>
      <c r="D3" s="269">
        <v>17.065966880459293</v>
      </c>
      <c r="E3" s="177">
        <f>IF(C3&lt;D3,C3,D3)</f>
        <v>4.5655955870995752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44410</v>
      </c>
      <c r="C4" s="269">
        <v>24.369447137101439</v>
      </c>
      <c r="D4" s="269">
        <v>17.065966880459293</v>
      </c>
      <c r="E4" s="177">
        <f t="shared" ref="E4:E67" si="0">IF(C4&lt;D4,C4,D4)</f>
        <v>17.065966880459293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44411</v>
      </c>
      <c r="C5" s="269">
        <v>22.849233373095849</v>
      </c>
      <c r="D5" s="269">
        <v>17.065966880459293</v>
      </c>
      <c r="E5" s="177">
        <f t="shared" si="0"/>
        <v>17.065966880459293</v>
      </c>
      <c r="F5" s="199" t="str">
        <f t="shared" si="1"/>
        <v/>
      </c>
    </row>
    <row r="6" spans="1:6">
      <c r="A6">
        <v>3</v>
      </c>
      <c r="B6" s="46">
        <v>44412</v>
      </c>
      <c r="C6" s="269">
        <v>20.851566048340771</v>
      </c>
      <c r="D6" s="269">
        <v>17.065966880459293</v>
      </c>
      <c r="E6" s="177">
        <f t="shared" si="0"/>
        <v>17.065966880459293</v>
      </c>
      <c r="F6" s="199" t="str">
        <f t="shared" si="1"/>
        <v/>
      </c>
    </row>
    <row r="7" spans="1:6">
      <c r="A7">
        <v>4</v>
      </c>
      <c r="B7" s="46">
        <v>44413</v>
      </c>
      <c r="C7" s="269">
        <v>20.527216116342636</v>
      </c>
      <c r="D7" s="269">
        <v>17.065966880459293</v>
      </c>
      <c r="E7" s="177">
        <f t="shared" si="0"/>
        <v>17.065966880459293</v>
      </c>
      <c r="F7" s="199" t="str">
        <f t="shared" si="1"/>
        <v/>
      </c>
    </row>
    <row r="8" spans="1:6">
      <c r="A8">
        <v>5</v>
      </c>
      <c r="B8" s="46">
        <v>44414</v>
      </c>
      <c r="C8" s="269">
        <v>8.4270759103407684</v>
      </c>
      <c r="D8" s="269">
        <v>17.065966880459293</v>
      </c>
      <c r="E8" s="177">
        <f t="shared" si="0"/>
        <v>8.4270759103407684</v>
      </c>
      <c r="F8" s="199" t="str">
        <f t="shared" si="1"/>
        <v/>
      </c>
    </row>
    <row r="9" spans="1:6">
      <c r="A9">
        <v>6</v>
      </c>
      <c r="B9" s="46">
        <v>44415</v>
      </c>
      <c r="C9" s="269">
        <v>3.1181593463426327</v>
      </c>
      <c r="D9" s="269">
        <v>17.065966880459293</v>
      </c>
      <c r="E9" s="177">
        <f t="shared" si="0"/>
        <v>3.1181593463426327</v>
      </c>
      <c r="F9" s="199" t="str">
        <f t="shared" si="1"/>
        <v/>
      </c>
    </row>
    <row r="10" spans="1:6">
      <c r="A10">
        <v>7</v>
      </c>
      <c r="B10" s="46">
        <v>44416</v>
      </c>
      <c r="C10" s="269">
        <v>0.97960024234076992</v>
      </c>
      <c r="D10" s="269">
        <v>17.065966880459293</v>
      </c>
      <c r="E10" s="177">
        <f t="shared" si="0"/>
        <v>0.97960024234076992</v>
      </c>
      <c r="F10" s="199" t="str">
        <f t="shared" si="1"/>
        <v/>
      </c>
    </row>
    <row r="11" spans="1:6">
      <c r="A11">
        <v>8</v>
      </c>
      <c r="B11" s="46">
        <v>44417</v>
      </c>
      <c r="C11" s="269">
        <v>14.443968728340769</v>
      </c>
      <c r="D11" s="269">
        <v>17.065966880459293</v>
      </c>
      <c r="E11" s="177">
        <f t="shared" si="0"/>
        <v>14.443968728340769</v>
      </c>
      <c r="F11" s="199" t="str">
        <f t="shared" si="1"/>
        <v/>
      </c>
    </row>
    <row r="12" spans="1:6">
      <c r="A12">
        <v>9</v>
      </c>
      <c r="B12" s="46">
        <v>44418</v>
      </c>
      <c r="C12" s="269">
        <v>12.368461616340777</v>
      </c>
      <c r="D12" s="269">
        <v>17.065966880459293</v>
      </c>
      <c r="E12" s="177">
        <f t="shared" si="0"/>
        <v>12.368461616340777</v>
      </c>
      <c r="F12" s="199" t="str">
        <f t="shared" si="1"/>
        <v/>
      </c>
    </row>
    <row r="13" spans="1:6">
      <c r="A13">
        <v>10</v>
      </c>
      <c r="B13" s="46">
        <v>44419</v>
      </c>
      <c r="C13" s="269">
        <v>12.890011353729017</v>
      </c>
      <c r="D13" s="269">
        <v>17.065966880459293</v>
      </c>
      <c r="E13" s="177">
        <f t="shared" si="0"/>
        <v>12.890011353729017</v>
      </c>
      <c r="F13" s="199" t="str">
        <f t="shared" si="1"/>
        <v/>
      </c>
    </row>
    <row r="14" spans="1:6">
      <c r="A14">
        <v>11</v>
      </c>
      <c r="B14" s="46">
        <v>44420</v>
      </c>
      <c r="C14" s="269">
        <v>11.795801197727153</v>
      </c>
      <c r="D14" s="269">
        <v>17.065966880459293</v>
      </c>
      <c r="E14" s="177">
        <f t="shared" si="0"/>
        <v>11.795801197727153</v>
      </c>
      <c r="F14" s="199" t="str">
        <f t="shared" si="1"/>
        <v/>
      </c>
    </row>
    <row r="15" spans="1:6">
      <c r="A15">
        <v>12</v>
      </c>
      <c r="B15" s="46">
        <v>44421</v>
      </c>
      <c r="C15" s="269">
        <v>10.709613341727149</v>
      </c>
      <c r="D15" s="269">
        <v>17.065966880459293</v>
      </c>
      <c r="E15" s="177">
        <f t="shared" si="0"/>
        <v>10.709613341727149</v>
      </c>
      <c r="F15" s="199" t="str">
        <f t="shared" si="1"/>
        <v/>
      </c>
    </row>
    <row r="16" spans="1:6">
      <c r="A16">
        <v>13</v>
      </c>
      <c r="B16" s="46">
        <v>44422</v>
      </c>
      <c r="C16" s="269">
        <v>8.390193413727145</v>
      </c>
      <c r="D16" s="269">
        <v>17.065966880459293</v>
      </c>
      <c r="E16" s="177">
        <f t="shared" si="0"/>
        <v>8.390193413727145</v>
      </c>
      <c r="F16" s="199" t="str">
        <f t="shared" si="1"/>
        <v/>
      </c>
    </row>
    <row r="17" spans="1:7">
      <c r="A17">
        <v>14</v>
      </c>
      <c r="B17" s="46">
        <v>44423</v>
      </c>
      <c r="C17" s="269">
        <v>3.8323451297280844</v>
      </c>
      <c r="D17" s="269">
        <v>17.065966880459293</v>
      </c>
      <c r="E17" s="177">
        <f t="shared" si="0"/>
        <v>3.8323451297280844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0">
        <f>IF(DAY(B17)=15,D17,"")</f>
        <v>17.065966880459293</v>
      </c>
    </row>
    <row r="18" spans="1:7">
      <c r="A18">
        <v>15</v>
      </c>
      <c r="B18" s="46">
        <v>44424</v>
      </c>
      <c r="C18" s="269">
        <v>1.5208754617262239</v>
      </c>
      <c r="D18" s="269">
        <v>17.065966880459293</v>
      </c>
      <c r="E18" s="177">
        <f t="shared" si="0"/>
        <v>1.5208754617262239</v>
      </c>
      <c r="F18" s="199" t="str">
        <f t="shared" si="1"/>
        <v/>
      </c>
    </row>
    <row r="19" spans="1:7">
      <c r="A19">
        <v>16</v>
      </c>
      <c r="B19" s="46">
        <v>44425</v>
      </c>
      <c r="C19" s="269">
        <v>1.6454641217280805</v>
      </c>
      <c r="D19" s="269">
        <v>17.065966880459293</v>
      </c>
      <c r="E19" s="177">
        <f t="shared" si="0"/>
        <v>1.6454641217280805</v>
      </c>
      <c r="F19" s="199" t="str">
        <f t="shared" si="1"/>
        <v/>
      </c>
    </row>
    <row r="20" spans="1:7">
      <c r="A20">
        <v>17</v>
      </c>
      <c r="B20" s="46">
        <v>44426</v>
      </c>
      <c r="C20" s="269">
        <v>1.1239345109318819</v>
      </c>
      <c r="D20" s="269">
        <v>17.065966880459293</v>
      </c>
      <c r="E20" s="177">
        <f t="shared" si="0"/>
        <v>1.1239345109318819</v>
      </c>
      <c r="F20" s="199" t="str">
        <f t="shared" si="1"/>
        <v/>
      </c>
    </row>
    <row r="21" spans="1:7">
      <c r="A21">
        <v>18</v>
      </c>
      <c r="B21" s="46">
        <v>44427</v>
      </c>
      <c r="C21" s="269">
        <v>12.31830282093188</v>
      </c>
      <c r="D21" s="269">
        <v>17.065966880459293</v>
      </c>
      <c r="E21" s="177">
        <f t="shared" si="0"/>
        <v>12.31830282093188</v>
      </c>
      <c r="F21" s="199" t="str">
        <f t="shared" si="1"/>
        <v/>
      </c>
    </row>
    <row r="22" spans="1:7">
      <c r="A22">
        <v>19</v>
      </c>
      <c r="B22" s="46">
        <v>44428</v>
      </c>
      <c r="C22" s="269">
        <v>10.13184883293188</v>
      </c>
      <c r="D22" s="269">
        <v>17.065966880459293</v>
      </c>
      <c r="E22" s="177">
        <f t="shared" si="0"/>
        <v>10.13184883293188</v>
      </c>
      <c r="F22" s="199" t="str">
        <f t="shared" si="1"/>
        <v/>
      </c>
    </row>
    <row r="23" spans="1:7">
      <c r="A23">
        <v>20</v>
      </c>
      <c r="B23" s="46">
        <v>44429</v>
      </c>
      <c r="C23" s="269">
        <v>3.855074796932815</v>
      </c>
      <c r="D23" s="269">
        <v>17.065966880459293</v>
      </c>
      <c r="E23" s="177">
        <f t="shared" si="0"/>
        <v>3.855074796932815</v>
      </c>
      <c r="F23" s="199" t="str">
        <f t="shared" si="1"/>
        <v/>
      </c>
    </row>
    <row r="24" spans="1:7">
      <c r="A24">
        <v>21</v>
      </c>
      <c r="B24" s="46">
        <v>44430</v>
      </c>
      <c r="C24" s="269">
        <v>0.51473324493095429</v>
      </c>
      <c r="D24" s="269">
        <v>17.065966880459293</v>
      </c>
      <c r="E24" s="177">
        <f t="shared" si="0"/>
        <v>0.51473324493095429</v>
      </c>
      <c r="F24" s="199" t="str">
        <f t="shared" si="1"/>
        <v/>
      </c>
    </row>
    <row r="25" spans="1:7">
      <c r="A25">
        <v>22</v>
      </c>
      <c r="B25" s="46">
        <v>44431</v>
      </c>
      <c r="C25" s="269">
        <v>1.0608810569318812</v>
      </c>
      <c r="D25" s="269">
        <v>17.065966880459293</v>
      </c>
      <c r="E25" s="177">
        <f t="shared" si="0"/>
        <v>1.0608810569318812</v>
      </c>
      <c r="F25" s="199" t="str">
        <f t="shared" si="1"/>
        <v/>
      </c>
    </row>
    <row r="26" spans="1:7">
      <c r="A26">
        <v>23</v>
      </c>
      <c r="B26" s="46">
        <v>44432</v>
      </c>
      <c r="C26" s="269">
        <v>0.95651898293281556</v>
      </c>
      <c r="D26" s="269">
        <v>17.065966880459293</v>
      </c>
      <c r="E26" s="177">
        <f t="shared" si="0"/>
        <v>0.95651898293281556</v>
      </c>
      <c r="F26" s="199" t="str">
        <f t="shared" si="1"/>
        <v/>
      </c>
    </row>
    <row r="27" spans="1:7">
      <c r="A27">
        <v>24</v>
      </c>
      <c r="B27" s="46">
        <v>44433</v>
      </c>
      <c r="C27" s="269">
        <v>7.1533921176681394</v>
      </c>
      <c r="D27" s="269">
        <v>17.065966880459293</v>
      </c>
      <c r="E27" s="177">
        <f t="shared" si="0"/>
        <v>7.1533921176681394</v>
      </c>
      <c r="F27" s="199" t="str">
        <f t="shared" si="1"/>
        <v/>
      </c>
    </row>
    <row r="28" spans="1:7">
      <c r="A28">
        <v>25</v>
      </c>
      <c r="B28" s="46">
        <v>44434</v>
      </c>
      <c r="C28" s="269">
        <v>9.1958073616690665</v>
      </c>
      <c r="D28" s="269">
        <v>17.065966880459293</v>
      </c>
      <c r="E28" s="177">
        <f t="shared" si="0"/>
        <v>9.1958073616690665</v>
      </c>
      <c r="F28" s="199" t="str">
        <f t="shared" si="1"/>
        <v/>
      </c>
    </row>
    <row r="29" spans="1:7">
      <c r="A29">
        <v>26</v>
      </c>
      <c r="B29" s="46">
        <v>44435</v>
      </c>
      <c r="C29" s="269">
        <v>4.1350082336709315</v>
      </c>
      <c r="D29" s="269">
        <v>17.065966880459293</v>
      </c>
      <c r="E29" s="177">
        <f t="shared" si="0"/>
        <v>4.1350082336709315</v>
      </c>
      <c r="F29" s="199" t="str">
        <f t="shared" si="1"/>
        <v/>
      </c>
    </row>
    <row r="30" spans="1:7">
      <c r="A30">
        <v>27</v>
      </c>
      <c r="B30" s="46">
        <v>44436</v>
      </c>
      <c r="C30" s="269">
        <v>0.77185449366814285</v>
      </c>
      <c r="D30" s="269">
        <v>17.065966880459293</v>
      </c>
      <c r="E30" s="177">
        <f t="shared" si="0"/>
        <v>0.77185449366814285</v>
      </c>
      <c r="F30" s="199" t="str">
        <f t="shared" si="1"/>
        <v/>
      </c>
    </row>
    <row r="31" spans="1:7">
      <c r="A31">
        <v>28</v>
      </c>
      <c r="B31" s="46">
        <v>44437</v>
      </c>
      <c r="C31" s="269">
        <v>1.0640044536700006</v>
      </c>
      <c r="D31" s="269">
        <v>17.065966880459293</v>
      </c>
      <c r="E31" s="177">
        <f t="shared" si="0"/>
        <v>1.0640044536700006</v>
      </c>
      <c r="F31" s="199" t="str">
        <f t="shared" si="1"/>
        <v/>
      </c>
    </row>
    <row r="32" spans="1:7">
      <c r="A32">
        <v>29</v>
      </c>
      <c r="B32" s="46">
        <v>44438</v>
      </c>
      <c r="C32" s="269">
        <v>10.140573249667206</v>
      </c>
      <c r="D32" s="269">
        <v>17.065966880459293</v>
      </c>
      <c r="E32" s="177">
        <f t="shared" si="0"/>
        <v>10.140573249667206</v>
      </c>
      <c r="F32" s="199" t="str">
        <f t="shared" si="1"/>
        <v/>
      </c>
    </row>
    <row r="33" spans="1:7">
      <c r="A33">
        <v>30</v>
      </c>
      <c r="B33" s="46">
        <v>44439</v>
      </c>
      <c r="C33" s="269">
        <v>13.94423220567093</v>
      </c>
      <c r="D33" s="269">
        <v>17.065966880459293</v>
      </c>
      <c r="E33" s="177">
        <f t="shared" si="0"/>
        <v>13.94423220567093</v>
      </c>
      <c r="F33" s="199" t="str">
        <f t="shared" si="1"/>
        <v/>
      </c>
    </row>
    <row r="34" spans="1:7">
      <c r="A34">
        <v>31</v>
      </c>
      <c r="B34" s="46">
        <v>44440</v>
      </c>
      <c r="C34" s="269">
        <v>24.232942552924062</v>
      </c>
      <c r="D34" s="269">
        <v>21.014323006984561</v>
      </c>
      <c r="E34" s="177">
        <f t="shared" si="0"/>
        <v>21.014323006984561</v>
      </c>
      <c r="F34" s="199" t="str">
        <f t="shared" si="1"/>
        <v/>
      </c>
    </row>
    <row r="35" spans="1:7">
      <c r="A35">
        <v>32</v>
      </c>
      <c r="B35" s="46">
        <v>44441</v>
      </c>
      <c r="C35" s="269">
        <v>23.923948540925927</v>
      </c>
      <c r="D35" s="269">
        <v>21.014323006984561</v>
      </c>
      <c r="E35" s="177">
        <f t="shared" si="0"/>
        <v>21.014323006984561</v>
      </c>
      <c r="F35" s="199" t="str">
        <f t="shared" si="1"/>
        <v/>
      </c>
    </row>
    <row r="36" spans="1:7">
      <c r="A36">
        <v>33</v>
      </c>
      <c r="B36" s="46">
        <v>44442</v>
      </c>
      <c r="C36" s="269">
        <v>22.820461948923132</v>
      </c>
      <c r="D36" s="269">
        <v>21.014323006984561</v>
      </c>
      <c r="E36" s="177">
        <f t="shared" si="0"/>
        <v>21.014323006984561</v>
      </c>
      <c r="F36" s="199" t="str">
        <f t="shared" si="1"/>
        <v/>
      </c>
    </row>
    <row r="37" spans="1:7">
      <c r="A37">
        <v>34</v>
      </c>
      <c r="B37" s="46">
        <v>44443</v>
      </c>
      <c r="C37" s="269">
        <v>16.785473316926858</v>
      </c>
      <c r="D37" s="269">
        <v>21.014323006984561</v>
      </c>
      <c r="E37" s="177">
        <f t="shared" si="0"/>
        <v>16.785473316926858</v>
      </c>
      <c r="F37" s="199" t="str">
        <f t="shared" si="1"/>
        <v/>
      </c>
    </row>
    <row r="38" spans="1:7">
      <c r="A38">
        <v>35</v>
      </c>
      <c r="B38" s="46">
        <v>44444</v>
      </c>
      <c r="C38" s="269">
        <v>10.244637292924068</v>
      </c>
      <c r="D38" s="269">
        <v>21.014323006984561</v>
      </c>
      <c r="E38" s="177">
        <f t="shared" si="0"/>
        <v>10.244637292924068</v>
      </c>
      <c r="F38" s="199" t="str">
        <f t="shared" si="1"/>
        <v/>
      </c>
    </row>
    <row r="39" spans="1:7">
      <c r="A39">
        <v>36</v>
      </c>
      <c r="B39" s="46">
        <v>44445</v>
      </c>
      <c r="C39" s="269">
        <v>15.825120408925926</v>
      </c>
      <c r="D39" s="269">
        <v>21.014323006984561</v>
      </c>
      <c r="E39" s="177">
        <f t="shared" si="0"/>
        <v>15.825120408925926</v>
      </c>
      <c r="F39" s="199" t="str">
        <f t="shared" si="1"/>
        <v/>
      </c>
    </row>
    <row r="40" spans="1:7">
      <c r="A40">
        <v>37</v>
      </c>
      <c r="B40" s="46">
        <v>44446</v>
      </c>
      <c r="C40" s="269">
        <v>6.2947448249249938</v>
      </c>
      <c r="D40" s="269">
        <v>21.014323006984561</v>
      </c>
      <c r="E40" s="177">
        <f t="shared" si="0"/>
        <v>6.2947448249249938</v>
      </c>
      <c r="F40" s="199" t="str">
        <f t="shared" si="1"/>
        <v/>
      </c>
    </row>
    <row r="41" spans="1:7">
      <c r="A41">
        <v>38</v>
      </c>
      <c r="B41" s="46">
        <v>44447</v>
      </c>
      <c r="C41" s="269">
        <v>20.115420491951163</v>
      </c>
      <c r="D41" s="269">
        <v>21.014323006984561</v>
      </c>
      <c r="E41" s="177">
        <f t="shared" si="0"/>
        <v>20.115420491951163</v>
      </c>
      <c r="F41" s="199" t="str">
        <f t="shared" si="1"/>
        <v/>
      </c>
    </row>
    <row r="42" spans="1:7">
      <c r="A42">
        <v>39</v>
      </c>
      <c r="B42" s="46">
        <v>44448</v>
      </c>
      <c r="C42" s="269">
        <v>20.943244847952091</v>
      </c>
      <c r="D42" s="269">
        <v>21.014323006984561</v>
      </c>
      <c r="E42" s="177">
        <f t="shared" si="0"/>
        <v>20.943244847952091</v>
      </c>
      <c r="F42" s="199" t="str">
        <f t="shared" si="1"/>
        <v/>
      </c>
    </row>
    <row r="43" spans="1:7">
      <c r="A43">
        <v>40</v>
      </c>
      <c r="B43" s="46">
        <v>44449</v>
      </c>
      <c r="C43" s="269">
        <v>20.22736524795209</v>
      </c>
      <c r="D43" s="269">
        <v>21.014323006984561</v>
      </c>
      <c r="E43" s="177">
        <f t="shared" si="0"/>
        <v>20.22736524795209</v>
      </c>
      <c r="F43" s="199" t="str">
        <f t="shared" si="1"/>
        <v/>
      </c>
    </row>
    <row r="44" spans="1:7">
      <c r="A44">
        <v>41</v>
      </c>
      <c r="B44" s="46">
        <v>44450</v>
      </c>
      <c r="C44" s="269">
        <v>15.135667991953021</v>
      </c>
      <c r="D44" s="269">
        <v>21.014323006984561</v>
      </c>
      <c r="E44" s="177">
        <f t="shared" si="0"/>
        <v>15.135667991953021</v>
      </c>
      <c r="F44" s="199" t="str">
        <f t="shared" si="1"/>
        <v/>
      </c>
    </row>
    <row r="45" spans="1:7">
      <c r="A45">
        <v>42</v>
      </c>
      <c r="B45" s="46">
        <v>44451</v>
      </c>
      <c r="C45" s="269">
        <v>20.061154527952095</v>
      </c>
      <c r="D45" s="269">
        <v>21.014323006984561</v>
      </c>
      <c r="E45" s="177">
        <f t="shared" si="0"/>
        <v>20.061154527952095</v>
      </c>
      <c r="F45" s="199" t="str">
        <f t="shared" si="1"/>
        <v/>
      </c>
    </row>
    <row r="46" spans="1:7">
      <c r="A46">
        <v>43</v>
      </c>
      <c r="B46" s="46">
        <v>44452</v>
      </c>
      <c r="C46" s="269">
        <v>12.823799795953025</v>
      </c>
      <c r="D46" s="269">
        <v>21.014323006984561</v>
      </c>
      <c r="E46" s="177">
        <f t="shared" si="0"/>
        <v>12.823799795953025</v>
      </c>
      <c r="F46" s="199" t="str">
        <f t="shared" si="1"/>
        <v/>
      </c>
    </row>
    <row r="47" spans="1:7">
      <c r="A47">
        <v>44</v>
      </c>
      <c r="B47" s="46">
        <v>44453</v>
      </c>
      <c r="C47" s="269">
        <v>25.974186331951163</v>
      </c>
      <c r="D47" s="269">
        <v>21.014323006984561</v>
      </c>
      <c r="E47" s="177">
        <f t="shared" si="0"/>
        <v>21.014323006984561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44454</v>
      </c>
      <c r="C48" s="269">
        <v>38.31835680787313</v>
      </c>
      <c r="D48" s="269">
        <v>21.014323006984561</v>
      </c>
      <c r="E48" s="177">
        <f t="shared" si="0"/>
        <v>21.014323006984561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S</v>
      </c>
      <c r="G48" s="200">
        <f>IF(DAY(B48)=15,D48,"")</f>
        <v>21.014323006984561</v>
      </c>
    </row>
    <row r="49" spans="1:6">
      <c r="A49">
        <v>46</v>
      </c>
      <c r="B49" s="46">
        <v>44455</v>
      </c>
      <c r="C49" s="269">
        <v>21.487675855873132</v>
      </c>
      <c r="D49" s="269">
        <v>21.014323006984561</v>
      </c>
      <c r="E49" s="177">
        <f t="shared" si="0"/>
        <v>21.014323006984561</v>
      </c>
      <c r="F49" s="199" t="str">
        <f t="shared" si="1"/>
        <v/>
      </c>
    </row>
    <row r="50" spans="1:6">
      <c r="A50">
        <v>47</v>
      </c>
      <c r="B50" s="46">
        <v>44456</v>
      </c>
      <c r="C50" s="269">
        <v>16.394569441872203</v>
      </c>
      <c r="D50" s="269">
        <v>21.014323006984561</v>
      </c>
      <c r="E50" s="177">
        <f t="shared" si="0"/>
        <v>16.394569441872203</v>
      </c>
      <c r="F50" s="199" t="str">
        <f t="shared" si="1"/>
        <v/>
      </c>
    </row>
    <row r="51" spans="1:6">
      <c r="A51">
        <v>48</v>
      </c>
      <c r="B51" s="46">
        <v>44457</v>
      </c>
      <c r="C51" s="269">
        <v>11.821708425872202</v>
      </c>
      <c r="D51" s="269">
        <v>21.014323006984561</v>
      </c>
      <c r="E51" s="177">
        <f t="shared" si="0"/>
        <v>11.821708425872202</v>
      </c>
      <c r="F51" s="199" t="str">
        <f t="shared" si="1"/>
        <v/>
      </c>
    </row>
    <row r="52" spans="1:6">
      <c r="A52">
        <v>49</v>
      </c>
      <c r="B52" s="46">
        <v>44458</v>
      </c>
      <c r="C52" s="269">
        <v>11.033212529874065</v>
      </c>
      <c r="D52" s="269">
        <v>21.014323006984561</v>
      </c>
      <c r="E52" s="177">
        <f t="shared" si="0"/>
        <v>11.033212529874065</v>
      </c>
      <c r="F52" s="199" t="str">
        <f t="shared" si="1"/>
        <v/>
      </c>
    </row>
    <row r="53" spans="1:6">
      <c r="A53">
        <v>50</v>
      </c>
      <c r="B53" s="46">
        <v>44459</v>
      </c>
      <c r="C53" s="269">
        <v>12.408188627872201</v>
      </c>
      <c r="D53" s="269">
        <v>21.014323006984561</v>
      </c>
      <c r="E53" s="177">
        <f t="shared" si="0"/>
        <v>12.408188627872201</v>
      </c>
      <c r="F53" s="199" t="str">
        <f t="shared" si="1"/>
        <v/>
      </c>
    </row>
    <row r="54" spans="1:6">
      <c r="A54">
        <v>51</v>
      </c>
      <c r="B54" s="46">
        <v>44460</v>
      </c>
      <c r="C54" s="269">
        <v>11.887315421872204</v>
      </c>
      <c r="D54" s="269">
        <v>21.014323006984561</v>
      </c>
      <c r="E54" s="177">
        <f t="shared" si="0"/>
        <v>11.887315421872204</v>
      </c>
      <c r="F54" s="199" t="str">
        <f t="shared" si="1"/>
        <v/>
      </c>
    </row>
    <row r="55" spans="1:6">
      <c r="A55">
        <v>52</v>
      </c>
      <c r="B55" s="46">
        <v>44461</v>
      </c>
      <c r="C55" s="269">
        <v>24.565719547283638</v>
      </c>
      <c r="D55" s="269">
        <v>21.014323006984561</v>
      </c>
      <c r="E55" s="177">
        <f t="shared" si="0"/>
        <v>21.014323006984561</v>
      </c>
      <c r="F55" s="199" t="str">
        <f t="shared" si="1"/>
        <v/>
      </c>
    </row>
    <row r="56" spans="1:6">
      <c r="A56">
        <v>53</v>
      </c>
      <c r="B56" s="46">
        <v>44462</v>
      </c>
      <c r="C56" s="269">
        <v>18.78037494927991</v>
      </c>
      <c r="D56" s="269">
        <v>21.014323006984561</v>
      </c>
      <c r="E56" s="177">
        <f t="shared" si="0"/>
        <v>18.78037494927991</v>
      </c>
      <c r="F56" s="199" t="str">
        <f t="shared" si="1"/>
        <v/>
      </c>
    </row>
    <row r="57" spans="1:6">
      <c r="A57">
        <v>54</v>
      </c>
      <c r="B57" s="46">
        <v>44463</v>
      </c>
      <c r="C57" s="269">
        <v>28.647999827281776</v>
      </c>
      <c r="D57" s="269">
        <v>21.014323006984561</v>
      </c>
      <c r="E57" s="177">
        <f t="shared" si="0"/>
        <v>21.014323006984561</v>
      </c>
      <c r="F57" s="199" t="str">
        <f t="shared" si="1"/>
        <v/>
      </c>
    </row>
    <row r="58" spans="1:6">
      <c r="A58">
        <v>55</v>
      </c>
      <c r="B58" s="46">
        <v>44464</v>
      </c>
      <c r="C58" s="269">
        <v>21.776072683282706</v>
      </c>
      <c r="D58" s="269">
        <v>21.014323006984561</v>
      </c>
      <c r="E58" s="177">
        <f t="shared" si="0"/>
        <v>21.014323006984561</v>
      </c>
      <c r="F58" s="199" t="str">
        <f t="shared" si="1"/>
        <v/>
      </c>
    </row>
    <row r="59" spans="1:6">
      <c r="A59">
        <v>56</v>
      </c>
      <c r="B59" s="46">
        <v>44465</v>
      </c>
      <c r="C59" s="269">
        <v>15.501655585280846</v>
      </c>
      <c r="D59" s="269">
        <v>21.014323006984561</v>
      </c>
      <c r="E59" s="177">
        <f t="shared" si="0"/>
        <v>15.501655585280846</v>
      </c>
      <c r="F59" s="199" t="str">
        <f t="shared" si="1"/>
        <v/>
      </c>
    </row>
    <row r="60" spans="1:6">
      <c r="A60">
        <v>57</v>
      </c>
      <c r="B60" s="46">
        <v>44466</v>
      </c>
      <c r="C60" s="269">
        <v>22.111520435282706</v>
      </c>
      <c r="D60" s="269">
        <v>21.014323006984561</v>
      </c>
      <c r="E60" s="177">
        <f t="shared" si="0"/>
        <v>21.014323006984561</v>
      </c>
      <c r="F60" s="199" t="str">
        <f t="shared" si="1"/>
        <v/>
      </c>
    </row>
    <row r="61" spans="1:6">
      <c r="A61">
        <v>58</v>
      </c>
      <c r="B61" s="46">
        <v>44467</v>
      </c>
      <c r="C61" s="269">
        <v>31.315857271280844</v>
      </c>
      <c r="D61" s="269">
        <v>21.014323006984561</v>
      </c>
      <c r="E61" s="177">
        <f t="shared" si="0"/>
        <v>21.014323006984561</v>
      </c>
      <c r="F61" s="199" t="str">
        <f t="shared" si="1"/>
        <v/>
      </c>
    </row>
    <row r="62" spans="1:6">
      <c r="A62">
        <v>59</v>
      </c>
      <c r="B62" s="46">
        <v>44468</v>
      </c>
      <c r="C62" s="269">
        <v>21.160280351840992</v>
      </c>
      <c r="D62" s="269">
        <v>21.014323006984561</v>
      </c>
      <c r="E62" s="177">
        <f t="shared" si="0"/>
        <v>21.014323006984561</v>
      </c>
      <c r="F62" s="199" t="str">
        <f t="shared" si="1"/>
        <v/>
      </c>
    </row>
    <row r="63" spans="1:6">
      <c r="A63">
        <v>60</v>
      </c>
      <c r="B63" s="46">
        <v>44469</v>
      </c>
      <c r="C63" s="269">
        <v>20.742861095840059</v>
      </c>
      <c r="D63" s="269">
        <v>21.014323006984561</v>
      </c>
      <c r="E63" s="177">
        <f t="shared" si="0"/>
        <v>20.742861095840059</v>
      </c>
      <c r="F63" s="199" t="str">
        <f t="shared" si="1"/>
        <v/>
      </c>
    </row>
    <row r="64" spans="1:6">
      <c r="A64">
        <v>61</v>
      </c>
      <c r="B64" s="46">
        <v>44470</v>
      </c>
      <c r="C64" s="269">
        <v>26.522195107839128</v>
      </c>
      <c r="D64" s="269">
        <v>42.895784539321873</v>
      </c>
      <c r="E64" s="177">
        <f t="shared" si="0"/>
        <v>26.522195107839128</v>
      </c>
      <c r="F64" s="199" t="str">
        <f t="shared" si="1"/>
        <v/>
      </c>
    </row>
    <row r="65" spans="1:7">
      <c r="A65">
        <v>62</v>
      </c>
      <c r="B65" s="46">
        <v>44471</v>
      </c>
      <c r="C65" s="269">
        <v>11.450506385840995</v>
      </c>
      <c r="D65" s="269">
        <v>42.895784539321873</v>
      </c>
      <c r="E65" s="177">
        <f t="shared" si="0"/>
        <v>11.450506385840995</v>
      </c>
      <c r="F65" s="199" t="str">
        <f t="shared" si="1"/>
        <v/>
      </c>
    </row>
    <row r="66" spans="1:7">
      <c r="A66">
        <v>63</v>
      </c>
      <c r="B66" s="46">
        <v>44472</v>
      </c>
      <c r="C66" s="269">
        <v>7.0336940938400625</v>
      </c>
      <c r="D66" s="269">
        <v>42.895784539321873</v>
      </c>
      <c r="E66" s="177">
        <f t="shared" si="0"/>
        <v>7.0336940938400625</v>
      </c>
      <c r="F66" s="199" t="str">
        <f t="shared" si="1"/>
        <v/>
      </c>
    </row>
    <row r="67" spans="1:7">
      <c r="A67">
        <v>64</v>
      </c>
      <c r="B67" s="46">
        <v>44473</v>
      </c>
      <c r="C67" s="269">
        <v>20.078182471840059</v>
      </c>
      <c r="D67" s="269">
        <v>42.895784539321873</v>
      </c>
      <c r="E67" s="177">
        <f t="shared" si="0"/>
        <v>20.078182471840059</v>
      </c>
      <c r="F67" s="199" t="str">
        <f t="shared" si="1"/>
        <v/>
      </c>
    </row>
    <row r="68" spans="1:7">
      <c r="A68">
        <v>65</v>
      </c>
      <c r="B68" s="46">
        <v>44474</v>
      </c>
      <c r="C68" s="269">
        <v>20.407965117839129</v>
      </c>
      <c r="D68" s="269">
        <v>42.895784539321873</v>
      </c>
      <c r="E68" s="177">
        <f t="shared" ref="E68:E131" si="2">IF(C68&lt;D68,C68,D68)</f>
        <v>20.407965117839129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44475</v>
      </c>
      <c r="C69" s="269">
        <v>34.537367477795087</v>
      </c>
      <c r="D69" s="269">
        <v>42.895784539321873</v>
      </c>
      <c r="E69" s="177">
        <f t="shared" si="2"/>
        <v>34.537367477795087</v>
      </c>
      <c r="F69" s="199" t="str">
        <f t="shared" si="3"/>
        <v/>
      </c>
    </row>
    <row r="70" spans="1:7">
      <c r="A70">
        <v>67</v>
      </c>
      <c r="B70" s="46">
        <v>44476</v>
      </c>
      <c r="C70" s="269">
        <v>32.421314555796023</v>
      </c>
      <c r="D70" s="269">
        <v>42.895784539321873</v>
      </c>
      <c r="E70" s="177">
        <f t="shared" si="2"/>
        <v>32.421314555796023</v>
      </c>
      <c r="F70" s="199" t="str">
        <f t="shared" si="3"/>
        <v/>
      </c>
    </row>
    <row r="71" spans="1:7">
      <c r="A71">
        <v>68</v>
      </c>
      <c r="B71" s="46">
        <v>44477</v>
      </c>
      <c r="C71" s="269">
        <v>28.830218095796024</v>
      </c>
      <c r="D71" s="269">
        <v>42.895784539321873</v>
      </c>
      <c r="E71" s="177">
        <f t="shared" si="2"/>
        <v>28.830218095796024</v>
      </c>
      <c r="F71" s="199" t="str">
        <f t="shared" si="3"/>
        <v/>
      </c>
    </row>
    <row r="72" spans="1:7">
      <c r="A72">
        <v>69</v>
      </c>
      <c r="B72" s="46">
        <v>44478</v>
      </c>
      <c r="C72" s="269">
        <v>26.074201315795086</v>
      </c>
      <c r="D72" s="269">
        <v>42.895784539321873</v>
      </c>
      <c r="E72" s="177">
        <f t="shared" si="2"/>
        <v>26.074201315795086</v>
      </c>
      <c r="F72" s="199" t="str">
        <f t="shared" si="3"/>
        <v/>
      </c>
    </row>
    <row r="73" spans="1:7">
      <c r="A73">
        <v>70</v>
      </c>
      <c r="B73" s="46">
        <v>44479</v>
      </c>
      <c r="C73" s="269">
        <v>14.97372190579509</v>
      </c>
      <c r="D73" s="269">
        <v>42.895784539321873</v>
      </c>
      <c r="E73" s="177">
        <f t="shared" si="2"/>
        <v>14.97372190579509</v>
      </c>
      <c r="F73" s="199" t="str">
        <f t="shared" si="3"/>
        <v/>
      </c>
    </row>
    <row r="74" spans="1:7">
      <c r="A74">
        <v>71</v>
      </c>
      <c r="B74" s="46">
        <v>44480</v>
      </c>
      <c r="C74" s="269">
        <v>18.989537715795091</v>
      </c>
      <c r="D74" s="269">
        <v>42.895784539321873</v>
      </c>
      <c r="E74" s="177">
        <f t="shared" si="2"/>
        <v>18.989537715795091</v>
      </c>
      <c r="F74" s="199" t="str">
        <f t="shared" si="3"/>
        <v/>
      </c>
    </row>
    <row r="75" spans="1:7">
      <c r="A75">
        <v>72</v>
      </c>
      <c r="B75" s="46">
        <v>44481</v>
      </c>
      <c r="C75" s="269">
        <v>16.810403215795091</v>
      </c>
      <c r="D75" s="269">
        <v>42.895784539321873</v>
      </c>
      <c r="E75" s="177">
        <f t="shared" si="2"/>
        <v>16.810403215795091</v>
      </c>
      <c r="F75" s="199" t="str">
        <f t="shared" si="3"/>
        <v/>
      </c>
    </row>
    <row r="76" spans="1:7">
      <c r="A76">
        <v>73</v>
      </c>
      <c r="B76" s="46">
        <v>44482</v>
      </c>
      <c r="C76" s="269">
        <v>9.6915650946646714</v>
      </c>
      <c r="D76" s="269">
        <v>42.895784539321873</v>
      </c>
      <c r="E76" s="177">
        <f t="shared" si="2"/>
        <v>9.6915650946646714</v>
      </c>
      <c r="F76" s="199" t="str">
        <f t="shared" si="3"/>
        <v/>
      </c>
    </row>
    <row r="77" spans="1:7">
      <c r="A77">
        <v>74</v>
      </c>
      <c r="B77" s="46">
        <v>44483</v>
      </c>
      <c r="C77" s="269">
        <v>21.102004324664666</v>
      </c>
      <c r="D77" s="269">
        <v>42.895784539321873</v>
      </c>
      <c r="E77" s="177">
        <f t="shared" si="2"/>
        <v>21.102004324664666</v>
      </c>
      <c r="F77" s="199" t="str">
        <f t="shared" si="3"/>
        <v/>
      </c>
    </row>
    <row r="78" spans="1:7">
      <c r="A78">
        <v>75</v>
      </c>
      <c r="B78" s="46">
        <v>44484</v>
      </c>
      <c r="C78" s="269">
        <v>22.793578934664669</v>
      </c>
      <c r="D78" s="269">
        <v>42.895784539321873</v>
      </c>
      <c r="E78" s="177">
        <f t="shared" si="2"/>
        <v>22.793578934664669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O</v>
      </c>
      <c r="G78" s="200">
        <f>IF(DAY(B78)=15,D78,"")</f>
        <v>42.895784539321873</v>
      </c>
    </row>
    <row r="79" spans="1:7">
      <c r="A79">
        <v>76</v>
      </c>
      <c r="B79" s="46">
        <v>44485</v>
      </c>
      <c r="C79" s="269">
        <v>22.891749824663741</v>
      </c>
      <c r="D79" s="269">
        <v>42.895784539321873</v>
      </c>
      <c r="E79" s="177">
        <f t="shared" si="2"/>
        <v>22.891749824663741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44486</v>
      </c>
      <c r="C80" s="269">
        <v>20.531404104664666</v>
      </c>
      <c r="D80" s="269">
        <v>42.895784539321873</v>
      </c>
      <c r="E80" s="177">
        <f t="shared" si="2"/>
        <v>20.531404104664666</v>
      </c>
      <c r="F80" s="199" t="str">
        <f t="shared" si="3"/>
        <v/>
      </c>
    </row>
    <row r="81" spans="1:6">
      <c r="A81">
        <v>78</v>
      </c>
      <c r="B81" s="46">
        <v>44487</v>
      </c>
      <c r="C81" s="269">
        <v>20.055615194663741</v>
      </c>
      <c r="D81" s="269">
        <v>42.895784539321873</v>
      </c>
      <c r="E81" s="177">
        <f t="shared" si="2"/>
        <v>20.055615194663741</v>
      </c>
      <c r="F81" s="199" t="str">
        <f t="shared" si="3"/>
        <v/>
      </c>
    </row>
    <row r="82" spans="1:6">
      <c r="A82">
        <v>79</v>
      </c>
      <c r="B82" s="46">
        <v>44488</v>
      </c>
      <c r="C82" s="269">
        <v>13.659925614663738</v>
      </c>
      <c r="D82" s="269">
        <v>42.895784539321873</v>
      </c>
      <c r="E82" s="177">
        <f t="shared" si="2"/>
        <v>13.659925614663738</v>
      </c>
      <c r="F82" s="199" t="str">
        <f t="shared" si="3"/>
        <v/>
      </c>
    </row>
    <row r="83" spans="1:6">
      <c r="A83">
        <v>80</v>
      </c>
      <c r="B83" s="46">
        <v>44489</v>
      </c>
      <c r="C83" s="269">
        <v>15.363624254522176</v>
      </c>
      <c r="D83" s="269">
        <v>42.895784539321873</v>
      </c>
      <c r="E83" s="177">
        <f t="shared" si="2"/>
        <v>15.363624254522176</v>
      </c>
      <c r="F83" s="199" t="str">
        <f t="shared" si="3"/>
        <v/>
      </c>
    </row>
    <row r="84" spans="1:6">
      <c r="A84">
        <v>81</v>
      </c>
      <c r="B84" s="46">
        <v>44490</v>
      </c>
      <c r="C84" s="269">
        <v>22.04892331452125</v>
      </c>
      <c r="D84" s="269">
        <v>42.895784539321873</v>
      </c>
      <c r="E84" s="177">
        <f t="shared" si="2"/>
        <v>22.04892331452125</v>
      </c>
      <c r="F84" s="199" t="str">
        <f t="shared" si="3"/>
        <v/>
      </c>
    </row>
    <row r="85" spans="1:6">
      <c r="A85">
        <v>82</v>
      </c>
      <c r="B85" s="46">
        <v>44491</v>
      </c>
      <c r="C85" s="269">
        <v>15.953329024523107</v>
      </c>
      <c r="D85" s="269">
        <v>42.895784539321873</v>
      </c>
      <c r="E85" s="177">
        <f t="shared" si="2"/>
        <v>15.953329024523107</v>
      </c>
      <c r="F85" s="199" t="str">
        <f t="shared" si="3"/>
        <v/>
      </c>
    </row>
    <row r="86" spans="1:6">
      <c r="A86">
        <v>83</v>
      </c>
      <c r="B86" s="46">
        <v>44492</v>
      </c>
      <c r="C86" s="269">
        <v>16.079614874521244</v>
      </c>
      <c r="D86" s="269">
        <v>42.895784539321873</v>
      </c>
      <c r="E86" s="177">
        <f t="shared" si="2"/>
        <v>16.079614874521244</v>
      </c>
      <c r="F86" s="199" t="str">
        <f t="shared" si="3"/>
        <v/>
      </c>
    </row>
    <row r="87" spans="1:6">
      <c r="A87">
        <v>84</v>
      </c>
      <c r="B87" s="46">
        <v>44493</v>
      </c>
      <c r="C87" s="269">
        <v>16.836174644522178</v>
      </c>
      <c r="D87" s="269">
        <v>42.895784539321873</v>
      </c>
      <c r="E87" s="177">
        <f t="shared" si="2"/>
        <v>16.836174644522178</v>
      </c>
      <c r="F87" s="199" t="str">
        <f t="shared" si="3"/>
        <v/>
      </c>
    </row>
    <row r="88" spans="1:6">
      <c r="A88">
        <v>85</v>
      </c>
      <c r="B88" s="46">
        <v>44494</v>
      </c>
      <c r="C88" s="269">
        <v>28.025825204521244</v>
      </c>
      <c r="D88" s="269">
        <v>42.895784539321873</v>
      </c>
      <c r="E88" s="177">
        <f t="shared" si="2"/>
        <v>28.025825204521244</v>
      </c>
      <c r="F88" s="199" t="str">
        <f t="shared" si="3"/>
        <v/>
      </c>
    </row>
    <row r="89" spans="1:6">
      <c r="A89">
        <v>86</v>
      </c>
      <c r="B89" s="46">
        <v>44495</v>
      </c>
      <c r="C89" s="269">
        <v>20.552402704523111</v>
      </c>
      <c r="D89" s="269">
        <v>42.895784539321873</v>
      </c>
      <c r="E89" s="177">
        <f t="shared" si="2"/>
        <v>20.552402704523111</v>
      </c>
      <c r="F89" s="199" t="str">
        <f t="shared" si="3"/>
        <v/>
      </c>
    </row>
    <row r="90" spans="1:6">
      <c r="A90">
        <v>87</v>
      </c>
      <c r="B90" s="46">
        <v>44496</v>
      </c>
      <c r="C90" s="269">
        <v>38.627298912769433</v>
      </c>
      <c r="D90" s="269">
        <v>42.895784539321873</v>
      </c>
      <c r="E90" s="177">
        <f t="shared" si="2"/>
        <v>38.627298912769433</v>
      </c>
      <c r="F90" s="199" t="str">
        <f t="shared" si="3"/>
        <v/>
      </c>
    </row>
    <row r="91" spans="1:6">
      <c r="A91">
        <v>88</v>
      </c>
      <c r="B91" s="46">
        <v>44497</v>
      </c>
      <c r="C91" s="269">
        <v>29.895004102771292</v>
      </c>
      <c r="D91" s="269">
        <v>42.895784539321873</v>
      </c>
      <c r="E91" s="177">
        <f t="shared" si="2"/>
        <v>29.895004102771292</v>
      </c>
      <c r="F91" s="199" t="str">
        <f t="shared" si="3"/>
        <v/>
      </c>
    </row>
    <row r="92" spans="1:6">
      <c r="A92">
        <v>89</v>
      </c>
      <c r="B92" s="46">
        <v>44498</v>
      </c>
      <c r="C92" s="269">
        <v>25.749818082769426</v>
      </c>
      <c r="D92" s="269">
        <v>42.895784539321873</v>
      </c>
      <c r="E92" s="177">
        <f t="shared" si="2"/>
        <v>25.749818082769426</v>
      </c>
      <c r="F92" s="199" t="str">
        <f t="shared" si="3"/>
        <v/>
      </c>
    </row>
    <row r="93" spans="1:6">
      <c r="A93">
        <v>90</v>
      </c>
      <c r="B93" s="46">
        <v>44499</v>
      </c>
      <c r="C93" s="269">
        <v>27.030004642770361</v>
      </c>
      <c r="D93" s="269">
        <v>42.895784539321873</v>
      </c>
      <c r="E93" s="177">
        <f t="shared" si="2"/>
        <v>27.030004642770361</v>
      </c>
      <c r="F93" s="199" t="str">
        <f t="shared" si="3"/>
        <v/>
      </c>
    </row>
    <row r="94" spans="1:6">
      <c r="A94">
        <v>91</v>
      </c>
      <c r="B94" s="46">
        <v>44500</v>
      </c>
      <c r="C94" s="269">
        <v>14.640549322768496</v>
      </c>
      <c r="D94" s="269">
        <v>42.895784539321873</v>
      </c>
      <c r="E94" s="177">
        <f t="shared" si="2"/>
        <v>14.640549322768496</v>
      </c>
      <c r="F94" s="199" t="str">
        <f t="shared" si="3"/>
        <v/>
      </c>
    </row>
    <row r="95" spans="1:6">
      <c r="A95">
        <v>92</v>
      </c>
      <c r="B95" s="46">
        <v>44501</v>
      </c>
      <c r="C95" s="269">
        <v>22.313917842770358</v>
      </c>
      <c r="D95" s="269">
        <v>83.114057360768328</v>
      </c>
      <c r="E95" s="177">
        <f t="shared" si="2"/>
        <v>22.313917842770358</v>
      </c>
      <c r="F95" s="199" t="str">
        <f t="shared" si="3"/>
        <v/>
      </c>
    </row>
    <row r="96" spans="1:6">
      <c r="A96">
        <v>93</v>
      </c>
      <c r="B96" s="46">
        <v>44502</v>
      </c>
      <c r="C96" s="269">
        <v>28.912959306771292</v>
      </c>
      <c r="D96" s="269">
        <v>83.114057360768328</v>
      </c>
      <c r="E96" s="177">
        <f t="shared" si="2"/>
        <v>28.912959306771292</v>
      </c>
      <c r="F96" s="199" t="str">
        <f t="shared" si="3"/>
        <v/>
      </c>
    </row>
    <row r="97" spans="1:7">
      <c r="A97">
        <v>94</v>
      </c>
      <c r="B97" s="46">
        <v>44503</v>
      </c>
      <c r="C97" s="269">
        <v>55.970923198660778</v>
      </c>
      <c r="D97" s="269">
        <v>83.114057360768328</v>
      </c>
      <c r="E97" s="177">
        <f t="shared" si="2"/>
        <v>55.970923198660778</v>
      </c>
      <c r="F97" s="199" t="str">
        <f t="shared" si="3"/>
        <v/>
      </c>
    </row>
    <row r="98" spans="1:7">
      <c r="A98">
        <v>95</v>
      </c>
      <c r="B98" s="46">
        <v>44504</v>
      </c>
      <c r="C98" s="269">
        <v>53.446203498659841</v>
      </c>
      <c r="D98" s="269">
        <v>83.114057360768328</v>
      </c>
      <c r="E98" s="177">
        <f t="shared" si="2"/>
        <v>53.446203498659841</v>
      </c>
      <c r="F98" s="199" t="str">
        <f t="shared" si="3"/>
        <v/>
      </c>
    </row>
    <row r="99" spans="1:7">
      <c r="A99">
        <v>96</v>
      </c>
      <c r="B99" s="46">
        <v>44505</v>
      </c>
      <c r="C99" s="269">
        <v>54.771741696662637</v>
      </c>
      <c r="D99" s="269">
        <v>83.114057360768328</v>
      </c>
      <c r="E99" s="177">
        <f t="shared" si="2"/>
        <v>54.771741696662637</v>
      </c>
      <c r="F99" s="199" t="str">
        <f t="shared" si="3"/>
        <v/>
      </c>
    </row>
    <row r="100" spans="1:7">
      <c r="A100">
        <v>97</v>
      </c>
      <c r="B100" s="46">
        <v>44506</v>
      </c>
      <c r="C100" s="269">
        <v>51.570235068661717</v>
      </c>
      <c r="D100" s="269">
        <v>83.114057360768328</v>
      </c>
      <c r="E100" s="177">
        <f t="shared" si="2"/>
        <v>51.570235068661717</v>
      </c>
      <c r="F100" s="199" t="str">
        <f t="shared" si="3"/>
        <v/>
      </c>
    </row>
    <row r="101" spans="1:7">
      <c r="A101">
        <v>98</v>
      </c>
      <c r="B101" s="46">
        <v>44507</v>
      </c>
      <c r="C101" s="269">
        <v>44.703382378660784</v>
      </c>
      <c r="D101" s="269">
        <v>83.114057360768328</v>
      </c>
      <c r="E101" s="177">
        <f t="shared" si="2"/>
        <v>44.703382378660784</v>
      </c>
      <c r="F101" s="199" t="str">
        <f t="shared" si="3"/>
        <v/>
      </c>
    </row>
    <row r="102" spans="1:7">
      <c r="A102">
        <v>99</v>
      </c>
      <c r="B102" s="46">
        <v>44508</v>
      </c>
      <c r="C102" s="269">
        <v>58.176928336660779</v>
      </c>
      <c r="D102" s="269">
        <v>83.114057360768328</v>
      </c>
      <c r="E102" s="177">
        <f t="shared" si="2"/>
        <v>58.176928336660779</v>
      </c>
      <c r="F102" s="199" t="str">
        <f t="shared" si="3"/>
        <v/>
      </c>
    </row>
    <row r="103" spans="1:7">
      <c r="A103">
        <v>100</v>
      </c>
      <c r="B103" s="46">
        <v>44509</v>
      </c>
      <c r="C103" s="269">
        <v>60.36964599866171</v>
      </c>
      <c r="D103" s="269">
        <v>83.114057360768328</v>
      </c>
      <c r="E103" s="177">
        <f t="shared" si="2"/>
        <v>60.36964599866171</v>
      </c>
      <c r="F103" s="199" t="str">
        <f t="shared" si="3"/>
        <v/>
      </c>
    </row>
    <row r="104" spans="1:7">
      <c r="A104">
        <v>101</v>
      </c>
      <c r="B104" s="46">
        <v>44510</v>
      </c>
      <c r="C104" s="269">
        <v>40.97435282420534</v>
      </c>
      <c r="D104" s="269">
        <v>83.114057360768328</v>
      </c>
      <c r="E104" s="177">
        <f t="shared" si="2"/>
        <v>40.97435282420534</v>
      </c>
      <c r="F104" s="199" t="str">
        <f t="shared" si="3"/>
        <v/>
      </c>
    </row>
    <row r="105" spans="1:7">
      <c r="A105">
        <v>102</v>
      </c>
      <c r="B105" s="46">
        <v>44511</v>
      </c>
      <c r="C105" s="269">
        <v>42.417581774205345</v>
      </c>
      <c r="D105" s="269">
        <v>83.114057360768328</v>
      </c>
      <c r="E105" s="177">
        <f t="shared" si="2"/>
        <v>42.417581774205345</v>
      </c>
      <c r="F105" s="199" t="str">
        <f t="shared" si="3"/>
        <v/>
      </c>
    </row>
    <row r="106" spans="1:7">
      <c r="A106">
        <v>103</v>
      </c>
      <c r="B106" s="46">
        <v>44512</v>
      </c>
      <c r="C106" s="269">
        <v>41.176484884206282</v>
      </c>
      <c r="D106" s="269">
        <v>83.114057360768328</v>
      </c>
      <c r="E106" s="177">
        <f t="shared" si="2"/>
        <v>41.176484884206282</v>
      </c>
      <c r="F106" s="199" t="str">
        <f t="shared" si="3"/>
        <v/>
      </c>
    </row>
    <row r="107" spans="1:7">
      <c r="A107">
        <v>104</v>
      </c>
      <c r="B107" s="46">
        <v>44513</v>
      </c>
      <c r="C107" s="269">
        <v>23.390989284206277</v>
      </c>
      <c r="D107" s="269">
        <v>83.114057360768328</v>
      </c>
      <c r="E107" s="177">
        <f t="shared" si="2"/>
        <v>23.390989284206277</v>
      </c>
      <c r="F107" s="199" t="str">
        <f t="shared" si="3"/>
        <v/>
      </c>
    </row>
    <row r="108" spans="1:7">
      <c r="A108">
        <v>105</v>
      </c>
      <c r="B108" s="46">
        <v>44514</v>
      </c>
      <c r="C108" s="269">
        <v>24.434203184204414</v>
      </c>
      <c r="D108" s="269">
        <v>83.114057360768328</v>
      </c>
      <c r="E108" s="177">
        <f t="shared" si="2"/>
        <v>24.434203184204414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44515</v>
      </c>
      <c r="C109" s="269">
        <v>34.052250696206279</v>
      </c>
      <c r="D109" s="269">
        <v>83.114057360768328</v>
      </c>
      <c r="E109" s="177">
        <f t="shared" si="2"/>
        <v>34.052250696206279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N</v>
      </c>
      <c r="G109" s="200">
        <f>IF(DAY(B109)=15,D109,"")</f>
        <v>83.114057360768328</v>
      </c>
    </row>
    <row r="110" spans="1:7">
      <c r="A110">
        <v>107</v>
      </c>
      <c r="B110" s="46">
        <v>44516</v>
      </c>
      <c r="C110" s="269">
        <v>28.129850584206277</v>
      </c>
      <c r="D110" s="269">
        <v>83.114057360768328</v>
      </c>
      <c r="E110" s="177">
        <f t="shared" si="2"/>
        <v>28.129850584206277</v>
      </c>
      <c r="F110" s="199" t="str">
        <f t="shared" si="3"/>
        <v/>
      </c>
    </row>
    <row r="111" spans="1:7">
      <c r="A111">
        <v>108</v>
      </c>
      <c r="B111" s="46">
        <v>44517</v>
      </c>
      <c r="C111" s="269">
        <v>16.031524459577522</v>
      </c>
      <c r="D111" s="269">
        <v>83.114057360768328</v>
      </c>
      <c r="E111" s="177">
        <f t="shared" si="2"/>
        <v>16.031524459577522</v>
      </c>
      <c r="F111" s="199" t="str">
        <f t="shared" si="3"/>
        <v/>
      </c>
    </row>
    <row r="112" spans="1:7">
      <c r="A112">
        <v>109</v>
      </c>
      <c r="B112" s="46">
        <v>44518</v>
      </c>
      <c r="C112" s="269">
        <v>19.834301079575656</v>
      </c>
      <c r="D112" s="269">
        <v>83.114057360768328</v>
      </c>
      <c r="E112" s="177">
        <f t="shared" si="2"/>
        <v>19.834301079575656</v>
      </c>
      <c r="F112" s="199" t="str">
        <f t="shared" si="3"/>
        <v/>
      </c>
    </row>
    <row r="113" spans="1:6">
      <c r="A113">
        <v>110</v>
      </c>
      <c r="B113" s="46">
        <v>44519</v>
      </c>
      <c r="C113" s="269">
        <v>29.031869949575658</v>
      </c>
      <c r="D113" s="269">
        <v>83.114057360768328</v>
      </c>
      <c r="E113" s="177">
        <f t="shared" si="2"/>
        <v>29.031869949575658</v>
      </c>
      <c r="F113" s="199" t="str">
        <f t="shared" si="3"/>
        <v/>
      </c>
    </row>
    <row r="114" spans="1:6">
      <c r="A114">
        <v>111</v>
      </c>
      <c r="B114" s="46">
        <v>44520</v>
      </c>
      <c r="C114" s="269">
        <v>25.204199631577517</v>
      </c>
      <c r="D114" s="269">
        <v>83.114057360768328</v>
      </c>
      <c r="E114" s="177">
        <f t="shared" si="2"/>
        <v>25.204199631577517</v>
      </c>
      <c r="F114" s="199" t="str">
        <f t="shared" si="3"/>
        <v/>
      </c>
    </row>
    <row r="115" spans="1:6">
      <c r="A115">
        <v>112</v>
      </c>
      <c r="B115" s="46">
        <v>44521</v>
      </c>
      <c r="C115" s="269">
        <v>27.474410815575656</v>
      </c>
      <c r="D115" s="269">
        <v>83.114057360768328</v>
      </c>
      <c r="E115" s="177">
        <f t="shared" si="2"/>
        <v>27.474410815575656</v>
      </c>
      <c r="F115" s="199" t="str">
        <f t="shared" si="3"/>
        <v/>
      </c>
    </row>
    <row r="116" spans="1:6">
      <c r="A116">
        <v>113</v>
      </c>
      <c r="B116" s="46">
        <v>44522</v>
      </c>
      <c r="C116" s="269">
        <v>27.98157283157752</v>
      </c>
      <c r="D116" s="269">
        <v>83.114057360768328</v>
      </c>
      <c r="E116" s="177">
        <f t="shared" si="2"/>
        <v>27.98157283157752</v>
      </c>
      <c r="F116" s="199" t="str">
        <f t="shared" si="3"/>
        <v/>
      </c>
    </row>
    <row r="117" spans="1:6">
      <c r="A117">
        <v>114</v>
      </c>
      <c r="B117" s="46">
        <v>44523</v>
      </c>
      <c r="C117" s="269">
        <v>26.741202983576585</v>
      </c>
      <c r="D117" s="269">
        <v>83.114057360768328</v>
      </c>
      <c r="E117" s="177">
        <f t="shared" si="2"/>
        <v>26.741202983576585</v>
      </c>
      <c r="F117" s="199" t="str">
        <f t="shared" si="3"/>
        <v/>
      </c>
    </row>
    <row r="118" spans="1:6">
      <c r="A118">
        <v>115</v>
      </c>
      <c r="B118" s="46">
        <v>44524</v>
      </c>
      <c r="C118" s="269">
        <v>45.54969271737734</v>
      </c>
      <c r="D118" s="269">
        <v>83.114057360768328</v>
      </c>
      <c r="E118" s="177">
        <f t="shared" si="2"/>
        <v>45.54969271737734</v>
      </c>
      <c r="F118" s="199" t="str">
        <f t="shared" si="3"/>
        <v/>
      </c>
    </row>
    <row r="119" spans="1:6">
      <c r="A119">
        <v>116</v>
      </c>
      <c r="B119" s="46">
        <v>44525</v>
      </c>
      <c r="C119" s="269">
        <v>47.647484435378267</v>
      </c>
      <c r="D119" s="269">
        <v>83.114057360768328</v>
      </c>
      <c r="E119" s="177">
        <f t="shared" si="2"/>
        <v>47.647484435378267</v>
      </c>
      <c r="F119" s="199" t="str">
        <f t="shared" si="3"/>
        <v/>
      </c>
    </row>
    <row r="120" spans="1:6">
      <c r="A120">
        <v>117</v>
      </c>
      <c r="B120" s="46">
        <v>44526</v>
      </c>
      <c r="C120" s="269">
        <v>47.625536095378266</v>
      </c>
      <c r="D120" s="269">
        <v>83.114057360768328</v>
      </c>
      <c r="E120" s="177">
        <f t="shared" si="2"/>
        <v>47.625536095378266</v>
      </c>
      <c r="F120" s="199" t="str">
        <f t="shared" si="3"/>
        <v/>
      </c>
    </row>
    <row r="121" spans="1:6">
      <c r="A121">
        <v>118</v>
      </c>
      <c r="B121" s="46">
        <v>44527</v>
      </c>
      <c r="C121" s="269">
        <v>51.534761423378264</v>
      </c>
      <c r="D121" s="269">
        <v>83.114057360768328</v>
      </c>
      <c r="E121" s="177">
        <f t="shared" si="2"/>
        <v>51.534761423378264</v>
      </c>
      <c r="F121" s="199" t="str">
        <f t="shared" si="3"/>
        <v/>
      </c>
    </row>
    <row r="122" spans="1:6">
      <c r="A122">
        <v>119</v>
      </c>
      <c r="B122" s="46">
        <v>44528</v>
      </c>
      <c r="C122" s="269">
        <v>44.432550211378263</v>
      </c>
      <c r="D122" s="269">
        <v>83.114057360768328</v>
      </c>
      <c r="E122" s="177">
        <f t="shared" si="2"/>
        <v>44.432550211378263</v>
      </c>
      <c r="F122" s="199" t="str">
        <f t="shared" si="3"/>
        <v/>
      </c>
    </row>
    <row r="123" spans="1:6">
      <c r="A123">
        <v>120</v>
      </c>
      <c r="B123" s="46">
        <v>44529</v>
      </c>
      <c r="C123" s="269">
        <v>53.96349179537733</v>
      </c>
      <c r="D123" s="269">
        <v>83.114057360768328</v>
      </c>
      <c r="E123" s="177">
        <f t="shared" si="2"/>
        <v>53.96349179537733</v>
      </c>
      <c r="F123" s="199" t="str">
        <f t="shared" si="3"/>
        <v/>
      </c>
    </row>
    <row r="124" spans="1:6">
      <c r="A124">
        <v>121</v>
      </c>
      <c r="B124" s="46">
        <v>44530</v>
      </c>
      <c r="C124" s="269">
        <v>68.858192995378261</v>
      </c>
      <c r="D124" s="269">
        <v>83.114057360768328</v>
      </c>
      <c r="E124" s="177">
        <f t="shared" si="2"/>
        <v>68.858192995378261</v>
      </c>
      <c r="F124" s="199" t="str">
        <f t="shared" si="3"/>
        <v/>
      </c>
    </row>
    <row r="125" spans="1:6">
      <c r="A125">
        <v>122</v>
      </c>
      <c r="B125" s="46">
        <v>44531</v>
      </c>
      <c r="C125" s="269">
        <v>67.914082788547205</v>
      </c>
      <c r="D125" s="269">
        <v>104.11073943778104</v>
      </c>
      <c r="E125" s="177">
        <f t="shared" si="2"/>
        <v>67.914082788547205</v>
      </c>
      <c r="F125" s="199" t="str">
        <f t="shared" si="3"/>
        <v/>
      </c>
    </row>
    <row r="126" spans="1:6">
      <c r="A126">
        <v>123</v>
      </c>
      <c r="B126" s="46">
        <v>44532</v>
      </c>
      <c r="C126" s="269">
        <v>67.634317772550943</v>
      </c>
      <c r="D126" s="269">
        <v>104.11073943778104</v>
      </c>
      <c r="E126" s="177">
        <f t="shared" si="2"/>
        <v>67.634317772550943</v>
      </c>
      <c r="F126" s="199" t="str">
        <f t="shared" si="3"/>
        <v/>
      </c>
    </row>
    <row r="127" spans="1:6">
      <c r="A127">
        <v>124</v>
      </c>
      <c r="B127" s="46">
        <v>44533</v>
      </c>
      <c r="C127" s="269">
        <v>79.771890052547207</v>
      </c>
      <c r="D127" s="269">
        <v>104.11073943778104</v>
      </c>
      <c r="E127" s="177">
        <f t="shared" si="2"/>
        <v>79.771890052547207</v>
      </c>
      <c r="F127" s="199" t="str">
        <f t="shared" si="3"/>
        <v/>
      </c>
    </row>
    <row r="128" spans="1:6">
      <c r="A128">
        <v>125</v>
      </c>
      <c r="B128" s="46">
        <v>44534</v>
      </c>
      <c r="C128" s="269">
        <v>73.835649612549076</v>
      </c>
      <c r="D128" s="269">
        <v>104.11073943778104</v>
      </c>
      <c r="E128" s="177">
        <f t="shared" si="2"/>
        <v>73.835649612549076</v>
      </c>
      <c r="F128" s="199" t="str">
        <f t="shared" si="3"/>
        <v/>
      </c>
    </row>
    <row r="129" spans="1:7">
      <c r="A129">
        <v>126</v>
      </c>
      <c r="B129" s="46">
        <v>44535</v>
      </c>
      <c r="C129" s="269">
        <v>67.854101322548146</v>
      </c>
      <c r="D129" s="269">
        <v>104.11073943778104</v>
      </c>
      <c r="E129" s="177">
        <f t="shared" si="2"/>
        <v>67.854101322548146</v>
      </c>
      <c r="F129" s="199" t="str">
        <f t="shared" si="3"/>
        <v/>
      </c>
    </row>
    <row r="130" spans="1:7">
      <c r="A130">
        <v>127</v>
      </c>
      <c r="B130" s="46">
        <v>44536</v>
      </c>
      <c r="C130" s="269">
        <v>75.36825752454908</v>
      </c>
      <c r="D130" s="269">
        <v>104.11073943778104</v>
      </c>
      <c r="E130" s="177">
        <f t="shared" si="2"/>
        <v>75.36825752454908</v>
      </c>
      <c r="F130" s="199" t="str">
        <f t="shared" si="3"/>
        <v/>
      </c>
    </row>
    <row r="131" spans="1:7">
      <c r="A131">
        <v>128</v>
      </c>
      <c r="B131" s="46">
        <v>44537</v>
      </c>
      <c r="C131" s="269">
        <v>75.19998157054907</v>
      </c>
      <c r="D131" s="269">
        <v>104.11073943778104</v>
      </c>
      <c r="E131" s="177">
        <f t="shared" si="2"/>
        <v>75.19998157054907</v>
      </c>
      <c r="F131" s="199" t="str">
        <f t="shared" si="3"/>
        <v/>
      </c>
    </row>
    <row r="132" spans="1:7">
      <c r="A132">
        <v>129</v>
      </c>
      <c r="B132" s="46">
        <v>44538</v>
      </c>
      <c r="C132" s="269">
        <v>134.12053199479683</v>
      </c>
      <c r="D132" s="269">
        <v>104.11073943778104</v>
      </c>
      <c r="E132" s="177">
        <f t="shared" ref="E132:E195" si="4">IF(C132&lt;D132,C132,D132)</f>
        <v>104.11073943778104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44539</v>
      </c>
      <c r="C133" s="269">
        <v>149.83404116679773</v>
      </c>
      <c r="D133" s="269">
        <v>104.11073943778104</v>
      </c>
      <c r="E133" s="177">
        <f t="shared" si="4"/>
        <v>104.11073943778104</v>
      </c>
      <c r="F133" s="199" t="str">
        <f t="shared" si="5"/>
        <v/>
      </c>
    </row>
    <row r="134" spans="1:7">
      <c r="A134">
        <v>131</v>
      </c>
      <c r="B134" s="46">
        <v>44540</v>
      </c>
      <c r="C134" s="269">
        <v>150.75707037479683</v>
      </c>
      <c r="D134" s="269">
        <v>104.11073943778104</v>
      </c>
      <c r="E134" s="177">
        <f t="shared" si="4"/>
        <v>104.11073943778104</v>
      </c>
      <c r="F134" s="199" t="str">
        <f t="shared" si="5"/>
        <v/>
      </c>
    </row>
    <row r="135" spans="1:7">
      <c r="A135">
        <v>132</v>
      </c>
      <c r="B135" s="46">
        <v>44541</v>
      </c>
      <c r="C135" s="269">
        <v>155.9076950487987</v>
      </c>
      <c r="D135" s="269">
        <v>104.11073943778104</v>
      </c>
      <c r="E135" s="177">
        <f t="shared" si="4"/>
        <v>104.11073943778104</v>
      </c>
      <c r="F135" s="199" t="str">
        <f t="shared" si="5"/>
        <v/>
      </c>
    </row>
    <row r="136" spans="1:7">
      <c r="A136">
        <v>133</v>
      </c>
      <c r="B136" s="46">
        <v>44542</v>
      </c>
      <c r="C136" s="269">
        <v>165.94317509679775</v>
      </c>
      <c r="D136" s="269">
        <v>104.11073943778104</v>
      </c>
      <c r="E136" s="177">
        <f t="shared" si="4"/>
        <v>104.11073943778104</v>
      </c>
      <c r="F136" s="199" t="str">
        <f t="shared" si="5"/>
        <v/>
      </c>
    </row>
    <row r="137" spans="1:7">
      <c r="A137">
        <v>134</v>
      </c>
      <c r="B137" s="46">
        <v>44543</v>
      </c>
      <c r="C137" s="269">
        <v>168.94623704479682</v>
      </c>
      <c r="D137" s="269">
        <v>104.11073943778104</v>
      </c>
      <c r="E137" s="177">
        <f t="shared" si="4"/>
        <v>104.11073943778104</v>
      </c>
      <c r="F137" s="199" t="str">
        <f t="shared" si="5"/>
        <v/>
      </c>
    </row>
    <row r="138" spans="1:7">
      <c r="A138">
        <v>135</v>
      </c>
      <c r="B138" s="46">
        <v>44544</v>
      </c>
      <c r="C138" s="269">
        <v>163.42586551079776</v>
      </c>
      <c r="D138" s="269">
        <v>104.11073943778104</v>
      </c>
      <c r="E138" s="177">
        <f t="shared" si="4"/>
        <v>104.11073943778104</v>
      </c>
      <c r="F138" s="199" t="str">
        <f t="shared" si="5"/>
        <v/>
      </c>
    </row>
    <row r="139" spans="1:7">
      <c r="A139">
        <v>136</v>
      </c>
      <c r="B139" s="46">
        <v>44545</v>
      </c>
      <c r="C139" s="269">
        <v>99.20214076305858</v>
      </c>
      <c r="D139" s="269">
        <v>104.11073943778104</v>
      </c>
      <c r="E139" s="177">
        <f t="shared" si="4"/>
        <v>99.20214076305858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D</v>
      </c>
      <c r="G139" s="200">
        <f>IF(DAY(B139)=15,D139,"")</f>
        <v>104.11073943778104</v>
      </c>
    </row>
    <row r="140" spans="1:7">
      <c r="A140">
        <v>137</v>
      </c>
      <c r="B140" s="46">
        <v>44546</v>
      </c>
      <c r="C140" s="269">
        <v>94.316234811056717</v>
      </c>
      <c r="D140" s="269">
        <v>104.11073943778104</v>
      </c>
      <c r="E140" s="177">
        <f t="shared" si="4"/>
        <v>94.316234811056717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44547</v>
      </c>
      <c r="C141" s="269">
        <v>100.71085091105765</v>
      </c>
      <c r="D141" s="269">
        <v>104.11073943778104</v>
      </c>
      <c r="E141" s="177">
        <f t="shared" si="4"/>
        <v>100.71085091105765</v>
      </c>
      <c r="F141" s="199" t="str">
        <f t="shared" si="5"/>
        <v/>
      </c>
    </row>
    <row r="142" spans="1:7">
      <c r="A142">
        <v>139</v>
      </c>
      <c r="B142" s="46">
        <v>44548</v>
      </c>
      <c r="C142" s="269">
        <v>107.73071106705764</v>
      </c>
      <c r="D142" s="269">
        <v>104.11073943778104</v>
      </c>
      <c r="E142" s="177">
        <f t="shared" si="4"/>
        <v>104.11073943778104</v>
      </c>
      <c r="F142" s="199" t="str">
        <f t="shared" si="5"/>
        <v/>
      </c>
    </row>
    <row r="143" spans="1:7">
      <c r="A143">
        <v>140</v>
      </c>
      <c r="B143" s="46">
        <v>44549</v>
      </c>
      <c r="C143" s="269">
        <v>94.236187843058573</v>
      </c>
      <c r="D143" s="269">
        <v>104.11073943778104</v>
      </c>
      <c r="E143" s="177">
        <f t="shared" si="4"/>
        <v>94.236187843058573</v>
      </c>
      <c r="F143" s="199" t="str">
        <f t="shared" si="5"/>
        <v/>
      </c>
    </row>
    <row r="144" spans="1:7">
      <c r="A144">
        <v>141</v>
      </c>
      <c r="B144" s="46">
        <v>44550</v>
      </c>
      <c r="C144" s="269">
        <v>108.97748723105857</v>
      </c>
      <c r="D144" s="269">
        <v>104.11073943778104</v>
      </c>
      <c r="E144" s="177">
        <f t="shared" si="4"/>
        <v>104.11073943778104</v>
      </c>
      <c r="F144" s="199" t="str">
        <f t="shared" si="5"/>
        <v/>
      </c>
    </row>
    <row r="145" spans="1:6">
      <c r="A145">
        <v>142</v>
      </c>
      <c r="B145" s="46">
        <v>44551</v>
      </c>
      <c r="C145" s="269">
        <v>115.96634227105858</v>
      </c>
      <c r="D145" s="269">
        <v>104.11073943778104</v>
      </c>
      <c r="E145" s="177">
        <f t="shared" si="4"/>
        <v>104.11073943778104</v>
      </c>
      <c r="F145" s="199" t="str">
        <f t="shared" si="5"/>
        <v/>
      </c>
    </row>
    <row r="146" spans="1:6">
      <c r="A146">
        <v>143</v>
      </c>
      <c r="B146" s="46">
        <v>44552</v>
      </c>
      <c r="C146" s="269">
        <v>109.5801564097107</v>
      </c>
      <c r="D146" s="269">
        <v>104.11073943778104</v>
      </c>
      <c r="E146" s="177">
        <f t="shared" si="4"/>
        <v>104.11073943778104</v>
      </c>
      <c r="F146" s="199" t="str">
        <f t="shared" si="5"/>
        <v/>
      </c>
    </row>
    <row r="147" spans="1:6">
      <c r="A147">
        <v>144</v>
      </c>
      <c r="B147" s="46">
        <v>44553</v>
      </c>
      <c r="C147" s="269">
        <v>100.54819594570883</v>
      </c>
      <c r="D147" s="269">
        <v>104.11073943778104</v>
      </c>
      <c r="E147" s="177">
        <f t="shared" si="4"/>
        <v>100.54819594570883</v>
      </c>
      <c r="F147" s="199" t="str">
        <f t="shared" si="5"/>
        <v/>
      </c>
    </row>
    <row r="148" spans="1:6">
      <c r="A148">
        <v>145</v>
      </c>
      <c r="B148" s="46">
        <v>44554</v>
      </c>
      <c r="C148" s="269">
        <v>73.15339101971162</v>
      </c>
      <c r="D148" s="269">
        <v>104.11073943778104</v>
      </c>
      <c r="E148" s="177">
        <f t="shared" si="4"/>
        <v>73.15339101971162</v>
      </c>
      <c r="F148" s="199" t="str">
        <f t="shared" si="5"/>
        <v/>
      </c>
    </row>
    <row r="149" spans="1:6">
      <c r="A149">
        <v>146</v>
      </c>
      <c r="B149" s="46">
        <v>44555</v>
      </c>
      <c r="C149" s="269">
        <v>62.947384397708817</v>
      </c>
      <c r="D149" s="269">
        <v>104.11073943778104</v>
      </c>
      <c r="E149" s="177">
        <f t="shared" si="4"/>
        <v>62.947384397708817</v>
      </c>
      <c r="F149" s="199" t="str">
        <f t="shared" si="5"/>
        <v/>
      </c>
    </row>
    <row r="150" spans="1:6">
      <c r="A150">
        <v>147</v>
      </c>
      <c r="B150" s="46">
        <v>44556</v>
      </c>
      <c r="C150" s="269">
        <v>66.909976297710685</v>
      </c>
      <c r="D150" s="269">
        <v>104.11073943778104</v>
      </c>
      <c r="E150" s="177">
        <f t="shared" si="4"/>
        <v>66.909976297710685</v>
      </c>
      <c r="F150" s="199" t="str">
        <f t="shared" si="5"/>
        <v/>
      </c>
    </row>
    <row r="151" spans="1:6">
      <c r="A151">
        <v>148</v>
      </c>
      <c r="B151" s="46">
        <v>44557</v>
      </c>
      <c r="C151" s="269">
        <v>70.186913739709752</v>
      </c>
      <c r="D151" s="269">
        <v>104.11073943778104</v>
      </c>
      <c r="E151" s="177">
        <f t="shared" si="4"/>
        <v>70.186913739709752</v>
      </c>
      <c r="F151" s="199" t="str">
        <f t="shared" si="5"/>
        <v/>
      </c>
    </row>
    <row r="152" spans="1:6">
      <c r="A152">
        <v>149</v>
      </c>
      <c r="B152" s="46">
        <v>44558</v>
      </c>
      <c r="C152" s="269">
        <v>74.018275097710671</v>
      </c>
      <c r="D152" s="269">
        <v>104.11073943778104</v>
      </c>
      <c r="E152" s="177">
        <f t="shared" si="4"/>
        <v>74.018275097710671</v>
      </c>
      <c r="F152" s="199" t="str">
        <f t="shared" si="5"/>
        <v/>
      </c>
    </row>
    <row r="153" spans="1:6">
      <c r="A153">
        <v>150</v>
      </c>
      <c r="B153" s="46">
        <v>44559</v>
      </c>
      <c r="C153" s="269">
        <v>126.29973371740441</v>
      </c>
      <c r="D153" s="269">
        <v>104.11073943778104</v>
      </c>
      <c r="E153" s="177">
        <f t="shared" si="4"/>
        <v>104.11073943778104</v>
      </c>
      <c r="F153" s="199" t="str">
        <f t="shared" si="5"/>
        <v/>
      </c>
    </row>
    <row r="154" spans="1:6">
      <c r="A154">
        <v>151</v>
      </c>
      <c r="B154" s="46">
        <v>44560</v>
      </c>
      <c r="C154" s="269">
        <v>127.2610685074044</v>
      </c>
      <c r="D154" s="269">
        <v>104.11073943778104</v>
      </c>
      <c r="E154" s="177">
        <f t="shared" si="4"/>
        <v>104.11073943778104</v>
      </c>
      <c r="F154" s="199" t="str">
        <f t="shared" si="5"/>
        <v/>
      </c>
    </row>
    <row r="155" spans="1:6">
      <c r="A155">
        <v>152</v>
      </c>
      <c r="B155" s="46">
        <v>44561</v>
      </c>
      <c r="C155" s="269">
        <v>118.3931635174044</v>
      </c>
      <c r="D155" s="269">
        <v>104.11073943778104</v>
      </c>
      <c r="E155" s="177">
        <f t="shared" si="4"/>
        <v>104.11073943778104</v>
      </c>
      <c r="F155" s="199" t="str">
        <f t="shared" si="5"/>
        <v/>
      </c>
    </row>
    <row r="156" spans="1:6">
      <c r="A156">
        <v>153</v>
      </c>
      <c r="B156" s="46">
        <v>44562</v>
      </c>
      <c r="C156" s="269">
        <v>100.52167251940534</v>
      </c>
      <c r="D156" s="269">
        <v>117.91214619510544</v>
      </c>
      <c r="E156" s="177">
        <f t="shared" si="4"/>
        <v>100.52167251940534</v>
      </c>
      <c r="F156" s="199" t="str">
        <f t="shared" si="5"/>
        <v/>
      </c>
    </row>
    <row r="157" spans="1:6">
      <c r="A157">
        <v>154</v>
      </c>
      <c r="B157" s="46">
        <v>44563</v>
      </c>
      <c r="C157" s="269">
        <v>103.22243681740534</v>
      </c>
      <c r="D157" s="269">
        <v>117.91214619510544</v>
      </c>
      <c r="E157" s="177">
        <f t="shared" si="4"/>
        <v>103.22243681740534</v>
      </c>
      <c r="F157" s="199" t="str">
        <f t="shared" si="5"/>
        <v/>
      </c>
    </row>
    <row r="158" spans="1:6">
      <c r="A158">
        <v>155</v>
      </c>
      <c r="B158" s="46">
        <v>44564</v>
      </c>
      <c r="C158" s="269">
        <v>103.6726965474044</v>
      </c>
      <c r="D158" s="269">
        <v>117.91214619510544</v>
      </c>
      <c r="E158" s="177">
        <f t="shared" si="4"/>
        <v>103.6726965474044</v>
      </c>
      <c r="F158" s="199" t="str">
        <f t="shared" si="5"/>
        <v/>
      </c>
    </row>
    <row r="159" spans="1:6">
      <c r="A159">
        <v>156</v>
      </c>
      <c r="B159" s="46">
        <v>44565</v>
      </c>
      <c r="C159" s="269">
        <v>102.08620951140441</v>
      </c>
      <c r="D159" s="269">
        <v>117.91214619510544</v>
      </c>
      <c r="E159" s="177">
        <f t="shared" si="4"/>
        <v>102.08620951140441</v>
      </c>
      <c r="F159" s="199" t="str">
        <f t="shared" si="5"/>
        <v/>
      </c>
    </row>
    <row r="160" spans="1:6">
      <c r="A160">
        <v>157</v>
      </c>
      <c r="B160" s="46">
        <v>44566</v>
      </c>
      <c r="C160" s="269">
        <v>90.909745495153444</v>
      </c>
      <c r="D160" s="269">
        <v>117.91214619510544</v>
      </c>
      <c r="E160" s="177">
        <f t="shared" si="4"/>
        <v>90.909745495153444</v>
      </c>
      <c r="F160" s="199" t="str">
        <f t="shared" si="5"/>
        <v/>
      </c>
    </row>
    <row r="161" spans="1:7">
      <c r="A161">
        <v>158</v>
      </c>
      <c r="B161" s="46">
        <v>44567</v>
      </c>
      <c r="C161" s="269">
        <v>94.512171353151587</v>
      </c>
      <c r="D161" s="269">
        <v>117.91214619510544</v>
      </c>
      <c r="E161" s="177">
        <f t="shared" si="4"/>
        <v>94.512171353151587</v>
      </c>
      <c r="F161" s="199" t="str">
        <f t="shared" si="5"/>
        <v/>
      </c>
    </row>
    <row r="162" spans="1:7">
      <c r="A162">
        <v>159</v>
      </c>
      <c r="B162" s="46">
        <v>44568</v>
      </c>
      <c r="C162" s="269">
        <v>95.537126759152514</v>
      </c>
      <c r="D162" s="269">
        <v>117.91214619510544</v>
      </c>
      <c r="E162" s="177">
        <f t="shared" si="4"/>
        <v>95.537126759152514</v>
      </c>
      <c r="F162" s="199" t="str">
        <f t="shared" si="5"/>
        <v/>
      </c>
    </row>
    <row r="163" spans="1:7">
      <c r="A163">
        <v>160</v>
      </c>
      <c r="B163" s="46">
        <v>44569</v>
      </c>
      <c r="C163" s="269">
        <v>90.187151789151585</v>
      </c>
      <c r="D163" s="269">
        <v>117.91214619510544</v>
      </c>
      <c r="E163" s="177">
        <f t="shared" si="4"/>
        <v>90.187151789151585</v>
      </c>
      <c r="F163" s="199" t="str">
        <f t="shared" si="5"/>
        <v/>
      </c>
    </row>
    <row r="164" spans="1:7">
      <c r="A164">
        <v>161</v>
      </c>
      <c r="B164" s="46">
        <v>44570</v>
      </c>
      <c r="C164" s="269">
        <v>81.717252073152508</v>
      </c>
      <c r="D164" s="269">
        <v>117.91214619510544</v>
      </c>
      <c r="E164" s="177">
        <f t="shared" si="4"/>
        <v>81.717252073152508</v>
      </c>
      <c r="F164" s="199" t="str">
        <f t="shared" si="5"/>
        <v/>
      </c>
    </row>
    <row r="165" spans="1:7">
      <c r="A165">
        <v>162</v>
      </c>
      <c r="B165" s="46">
        <v>44571</v>
      </c>
      <c r="C165" s="269">
        <v>105.22854815515159</v>
      </c>
      <c r="D165" s="269">
        <v>117.91214619510544</v>
      </c>
      <c r="E165" s="177">
        <f t="shared" si="4"/>
        <v>105.22854815515159</v>
      </c>
      <c r="F165" s="199" t="str">
        <f t="shared" si="5"/>
        <v/>
      </c>
    </row>
    <row r="166" spans="1:7">
      <c r="A166">
        <v>163</v>
      </c>
      <c r="B166" s="46">
        <v>44572</v>
      </c>
      <c r="C166" s="269">
        <v>106.2701222871525</v>
      </c>
      <c r="D166" s="269">
        <v>117.91214619510544</v>
      </c>
      <c r="E166" s="177">
        <f t="shared" si="4"/>
        <v>106.2701222871525</v>
      </c>
      <c r="F166" s="199" t="str">
        <f t="shared" si="5"/>
        <v/>
      </c>
    </row>
    <row r="167" spans="1:7">
      <c r="A167">
        <v>164</v>
      </c>
      <c r="B167" s="46">
        <v>44573</v>
      </c>
      <c r="C167" s="269">
        <v>80.343305473632356</v>
      </c>
      <c r="D167" s="269">
        <v>117.91214619510544</v>
      </c>
      <c r="E167" s="177">
        <f t="shared" si="4"/>
        <v>80.343305473632356</v>
      </c>
      <c r="F167" s="199" t="str">
        <f t="shared" si="5"/>
        <v/>
      </c>
    </row>
    <row r="168" spans="1:7">
      <c r="A168">
        <v>165</v>
      </c>
      <c r="B168" s="46">
        <v>44574</v>
      </c>
      <c r="C168" s="269">
        <v>109.0010561236342</v>
      </c>
      <c r="D168" s="269">
        <v>117.91214619510544</v>
      </c>
      <c r="E168" s="177">
        <f t="shared" si="4"/>
        <v>109.0010561236342</v>
      </c>
      <c r="F168" s="199" t="str">
        <f t="shared" si="5"/>
        <v/>
      </c>
    </row>
    <row r="169" spans="1:7">
      <c r="A169">
        <v>166</v>
      </c>
      <c r="B169" s="46">
        <v>44575</v>
      </c>
      <c r="C169" s="269">
        <v>110.41291231363421</v>
      </c>
      <c r="D169" s="269">
        <v>117.91214619510544</v>
      </c>
      <c r="E169" s="177">
        <f t="shared" si="4"/>
        <v>110.41291231363421</v>
      </c>
      <c r="F169" s="199" t="str">
        <f t="shared" si="5"/>
        <v/>
      </c>
    </row>
    <row r="170" spans="1:7">
      <c r="A170">
        <v>167</v>
      </c>
      <c r="B170" s="46">
        <v>44576</v>
      </c>
      <c r="C170" s="269">
        <v>108.17190300363329</v>
      </c>
      <c r="D170" s="269">
        <v>117.91214619510544</v>
      </c>
      <c r="E170" s="177">
        <f t="shared" si="4"/>
        <v>108.17190300363329</v>
      </c>
      <c r="F170" s="199" t="str">
        <f t="shared" si="5"/>
        <v>E</v>
      </c>
      <c r="G170" s="200">
        <f>IF(DAY(B170)=15,D170,"")</f>
        <v>117.91214619510544</v>
      </c>
    </row>
    <row r="171" spans="1:7">
      <c r="A171">
        <v>168</v>
      </c>
      <c r="B171" s="46">
        <v>44577</v>
      </c>
      <c r="C171" s="269">
        <v>94.245308171634207</v>
      </c>
      <c r="D171" s="269">
        <v>117.91214619510544</v>
      </c>
      <c r="E171" s="177">
        <f t="shared" si="4"/>
        <v>94.245308171634207</v>
      </c>
      <c r="F171" s="199" t="str">
        <f t="shared" si="5"/>
        <v/>
      </c>
    </row>
    <row r="172" spans="1:7">
      <c r="A172">
        <v>169</v>
      </c>
      <c r="B172" s="46">
        <v>44578</v>
      </c>
      <c r="C172" s="269">
        <v>103.07861204363422</v>
      </c>
      <c r="D172" s="269">
        <v>117.91214619510544</v>
      </c>
      <c r="E172" s="177">
        <f t="shared" si="4"/>
        <v>103.07861204363422</v>
      </c>
      <c r="F172" s="199" t="str">
        <f t="shared" si="5"/>
        <v/>
      </c>
    </row>
    <row r="173" spans="1:7">
      <c r="A173">
        <v>170</v>
      </c>
      <c r="B173" s="46">
        <v>44579</v>
      </c>
      <c r="C173" s="269">
        <v>104.61199060363329</v>
      </c>
      <c r="D173" s="269">
        <v>117.91214619510544</v>
      </c>
      <c r="E173" s="177">
        <f t="shared" si="4"/>
        <v>104.61199060363329</v>
      </c>
      <c r="F173" s="199" t="str">
        <f t="shared" si="5"/>
        <v/>
      </c>
    </row>
    <row r="174" spans="1:7">
      <c r="A174">
        <v>171</v>
      </c>
      <c r="B174" s="46">
        <v>44580</v>
      </c>
      <c r="C174" s="269">
        <v>69.075055574516938</v>
      </c>
      <c r="D174" s="269">
        <v>117.91214619510544</v>
      </c>
      <c r="E174" s="177">
        <f t="shared" si="4"/>
        <v>69.075055574516938</v>
      </c>
      <c r="F174" s="199" t="str">
        <f t="shared" si="5"/>
        <v/>
      </c>
    </row>
    <row r="175" spans="1:7">
      <c r="A175">
        <v>172</v>
      </c>
      <c r="B175" s="46">
        <v>44581</v>
      </c>
      <c r="C175" s="269">
        <v>59.044554274517871</v>
      </c>
      <c r="D175" s="269">
        <v>117.91214619510544</v>
      </c>
      <c r="E175" s="177">
        <f t="shared" si="4"/>
        <v>59.044554274517871</v>
      </c>
      <c r="F175" s="199" t="str">
        <f t="shared" si="5"/>
        <v/>
      </c>
    </row>
    <row r="176" spans="1:7">
      <c r="A176">
        <v>173</v>
      </c>
      <c r="B176" s="46">
        <v>44582</v>
      </c>
      <c r="C176" s="269">
        <v>44.737212246516002</v>
      </c>
      <c r="D176" s="269">
        <v>117.91214619510544</v>
      </c>
      <c r="E176" s="177">
        <f t="shared" si="4"/>
        <v>44.737212246516002</v>
      </c>
      <c r="F176" s="199" t="str">
        <f t="shared" si="5"/>
        <v/>
      </c>
    </row>
    <row r="177" spans="1:6">
      <c r="A177">
        <v>174</v>
      </c>
      <c r="B177" s="46">
        <v>44583</v>
      </c>
      <c r="C177" s="269">
        <v>42.619895036516937</v>
      </c>
      <c r="D177" s="269">
        <v>117.91214619510544</v>
      </c>
      <c r="E177" s="177">
        <f t="shared" si="4"/>
        <v>42.619895036516937</v>
      </c>
      <c r="F177" s="199" t="str">
        <f t="shared" si="5"/>
        <v/>
      </c>
    </row>
    <row r="178" spans="1:6">
      <c r="A178">
        <v>175</v>
      </c>
      <c r="B178" s="46">
        <v>44584</v>
      </c>
      <c r="C178" s="269">
        <v>55.525915974516934</v>
      </c>
      <c r="D178" s="269">
        <v>117.91214619510544</v>
      </c>
      <c r="E178" s="177">
        <f t="shared" si="4"/>
        <v>55.525915974516934</v>
      </c>
      <c r="F178" s="199" t="str">
        <f t="shared" si="5"/>
        <v/>
      </c>
    </row>
    <row r="179" spans="1:6">
      <c r="A179">
        <v>176</v>
      </c>
      <c r="B179" s="46">
        <v>44585</v>
      </c>
      <c r="C179" s="269">
        <v>83.009840634515072</v>
      </c>
      <c r="D179" s="269">
        <v>117.91214619510544</v>
      </c>
      <c r="E179" s="177">
        <f t="shared" si="4"/>
        <v>83.009840634515072</v>
      </c>
      <c r="F179" s="199" t="str">
        <f t="shared" si="5"/>
        <v/>
      </c>
    </row>
    <row r="180" spans="1:6">
      <c r="A180">
        <v>177</v>
      </c>
      <c r="B180" s="46">
        <v>44586</v>
      </c>
      <c r="C180" s="269">
        <v>65.294988462519726</v>
      </c>
      <c r="D180" s="269">
        <v>117.91214619510544</v>
      </c>
      <c r="E180" s="177">
        <f t="shared" si="4"/>
        <v>65.294988462519726</v>
      </c>
      <c r="F180" s="199" t="str">
        <f t="shared" si="5"/>
        <v/>
      </c>
    </row>
    <row r="181" spans="1:6">
      <c r="A181">
        <v>178</v>
      </c>
      <c r="B181" s="46">
        <v>44587</v>
      </c>
      <c r="C181" s="269">
        <v>60.493583710062175</v>
      </c>
      <c r="D181" s="269">
        <v>117.91214619510544</v>
      </c>
      <c r="E181" s="177">
        <f t="shared" si="4"/>
        <v>60.493583710062175</v>
      </c>
      <c r="F181" s="199" t="str">
        <f t="shared" si="5"/>
        <v/>
      </c>
    </row>
    <row r="182" spans="1:6">
      <c r="A182">
        <v>179</v>
      </c>
      <c r="B182" s="46">
        <v>44588</v>
      </c>
      <c r="C182" s="269">
        <v>44.85185300206124</v>
      </c>
      <c r="D182" s="269">
        <v>117.91214619510544</v>
      </c>
      <c r="E182" s="177">
        <f t="shared" si="4"/>
        <v>44.85185300206124</v>
      </c>
      <c r="F182" s="199" t="str">
        <f t="shared" si="5"/>
        <v/>
      </c>
    </row>
    <row r="183" spans="1:6">
      <c r="A183">
        <v>180</v>
      </c>
      <c r="B183" s="46">
        <v>44589</v>
      </c>
      <c r="C183" s="269">
        <v>32.736788530062164</v>
      </c>
      <c r="D183" s="269">
        <v>117.91214619510544</v>
      </c>
      <c r="E183" s="177">
        <f t="shared" si="4"/>
        <v>32.736788530062164</v>
      </c>
      <c r="F183" s="199" t="str">
        <f t="shared" si="5"/>
        <v/>
      </c>
    </row>
    <row r="184" spans="1:6">
      <c r="A184">
        <v>181</v>
      </c>
      <c r="B184" s="46">
        <v>44590</v>
      </c>
      <c r="C184" s="269">
        <v>31.989722514064962</v>
      </c>
      <c r="D184" s="269">
        <v>117.91214619510544</v>
      </c>
      <c r="E184" s="177">
        <f t="shared" si="4"/>
        <v>31.989722514064962</v>
      </c>
      <c r="F184" s="199" t="str">
        <f t="shared" si="5"/>
        <v/>
      </c>
    </row>
    <row r="185" spans="1:6">
      <c r="A185">
        <v>182</v>
      </c>
      <c r="B185" s="46">
        <v>44591</v>
      </c>
      <c r="C185" s="269">
        <v>30.868549818062164</v>
      </c>
      <c r="D185" s="269">
        <v>117.91214619510544</v>
      </c>
      <c r="E185" s="177">
        <f t="shared" si="4"/>
        <v>30.868549818062164</v>
      </c>
      <c r="F185" s="199" t="str">
        <f t="shared" si="5"/>
        <v/>
      </c>
    </row>
    <row r="186" spans="1:6">
      <c r="A186">
        <v>183</v>
      </c>
      <c r="B186" s="46">
        <v>44592</v>
      </c>
      <c r="C186" s="269">
        <v>28.120270556061236</v>
      </c>
      <c r="D186" s="269">
        <v>117.91214619510544</v>
      </c>
      <c r="E186" s="177">
        <f t="shared" si="4"/>
        <v>28.120270556061236</v>
      </c>
      <c r="F186" s="199" t="str">
        <f t="shared" si="5"/>
        <v/>
      </c>
    </row>
    <row r="187" spans="1:6">
      <c r="A187">
        <v>184</v>
      </c>
      <c r="B187" s="46">
        <v>44593</v>
      </c>
      <c r="C187" s="269">
        <v>21.487646220064963</v>
      </c>
      <c r="D187" s="269">
        <v>129.94088839596503</v>
      </c>
      <c r="E187" s="177">
        <f t="shared" si="4"/>
        <v>21.487646220064963</v>
      </c>
      <c r="F187" s="199" t="str">
        <f t="shared" si="5"/>
        <v/>
      </c>
    </row>
    <row r="188" spans="1:6">
      <c r="A188">
        <v>185</v>
      </c>
      <c r="B188" s="46">
        <v>44594</v>
      </c>
      <c r="C188" s="269">
        <v>41.651559683846571</v>
      </c>
      <c r="D188" s="269">
        <v>129.94088839596503</v>
      </c>
      <c r="E188" s="177">
        <f t="shared" si="4"/>
        <v>41.651559683846571</v>
      </c>
      <c r="F188" s="199" t="str">
        <f t="shared" si="5"/>
        <v/>
      </c>
    </row>
    <row r="189" spans="1:6">
      <c r="A189">
        <v>186</v>
      </c>
      <c r="B189" s="46">
        <v>44595</v>
      </c>
      <c r="C189" s="269">
        <v>40.250095097848437</v>
      </c>
      <c r="D189" s="269">
        <v>129.94088839596503</v>
      </c>
      <c r="E189" s="177">
        <f t="shared" si="4"/>
        <v>40.250095097848437</v>
      </c>
      <c r="F189" s="199" t="str">
        <f t="shared" si="5"/>
        <v/>
      </c>
    </row>
    <row r="190" spans="1:6">
      <c r="A190">
        <v>187</v>
      </c>
      <c r="B190" s="46">
        <v>44596</v>
      </c>
      <c r="C190" s="269">
        <v>39.671995491848435</v>
      </c>
      <c r="D190" s="269">
        <v>129.94088839596503</v>
      </c>
      <c r="E190" s="177">
        <f t="shared" si="4"/>
        <v>39.671995491848435</v>
      </c>
      <c r="F190" s="199" t="str">
        <f t="shared" si="5"/>
        <v/>
      </c>
    </row>
    <row r="191" spans="1:6">
      <c r="A191">
        <v>188</v>
      </c>
      <c r="B191" s="46">
        <v>44597</v>
      </c>
      <c r="C191" s="269">
        <v>23.922625091847504</v>
      </c>
      <c r="D191" s="269">
        <v>129.94088839596503</v>
      </c>
      <c r="E191" s="177">
        <f t="shared" si="4"/>
        <v>23.922625091847504</v>
      </c>
      <c r="F191" s="199" t="str">
        <f t="shared" si="5"/>
        <v/>
      </c>
    </row>
    <row r="192" spans="1:6">
      <c r="A192">
        <v>189</v>
      </c>
      <c r="B192" s="46">
        <v>44598</v>
      </c>
      <c r="C192" s="269">
        <v>28.187521431847504</v>
      </c>
      <c r="D192" s="269">
        <v>129.94088839596503</v>
      </c>
      <c r="E192" s="177">
        <f t="shared" si="4"/>
        <v>28.187521431847504</v>
      </c>
      <c r="F192" s="199" t="str">
        <f t="shared" si="5"/>
        <v/>
      </c>
    </row>
    <row r="193" spans="1:7">
      <c r="A193">
        <v>190</v>
      </c>
      <c r="B193" s="46">
        <v>44599</v>
      </c>
      <c r="C193" s="269">
        <v>29.725018323848438</v>
      </c>
      <c r="D193" s="269">
        <v>129.94088839596503</v>
      </c>
      <c r="E193" s="177">
        <f t="shared" si="4"/>
        <v>29.725018323848438</v>
      </c>
      <c r="F193" s="199" t="str">
        <f t="shared" si="5"/>
        <v/>
      </c>
    </row>
    <row r="194" spans="1:7">
      <c r="A194">
        <v>191</v>
      </c>
      <c r="B194" s="46">
        <v>44600</v>
      </c>
      <c r="C194" s="269">
        <v>30.513595177848437</v>
      </c>
      <c r="D194" s="269">
        <v>129.94088839596503</v>
      </c>
      <c r="E194" s="177">
        <f t="shared" si="4"/>
        <v>30.513595177848437</v>
      </c>
      <c r="F194" s="199" t="str">
        <f t="shared" si="5"/>
        <v/>
      </c>
    </row>
    <row r="195" spans="1:7">
      <c r="A195">
        <v>192</v>
      </c>
      <c r="B195" s="46">
        <v>44601</v>
      </c>
      <c r="C195" s="269">
        <v>35.111333372648339</v>
      </c>
      <c r="D195" s="269">
        <v>129.94088839596503</v>
      </c>
      <c r="E195" s="177">
        <f t="shared" si="4"/>
        <v>35.111333372648339</v>
      </c>
      <c r="F195" s="199" t="str">
        <f t="shared" si="5"/>
        <v/>
      </c>
    </row>
    <row r="196" spans="1:7">
      <c r="A196">
        <v>193</v>
      </c>
      <c r="B196" s="46">
        <v>44602</v>
      </c>
      <c r="C196" s="269">
        <v>42.777986102650196</v>
      </c>
      <c r="D196" s="269">
        <v>129.94088839596503</v>
      </c>
      <c r="E196" s="177">
        <f t="shared" ref="E196:E259" si="6">IF(C196&lt;D196,C196,D196)</f>
        <v>42.777986102650196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44603</v>
      </c>
      <c r="C197" s="269">
        <v>47.478293512649266</v>
      </c>
      <c r="D197" s="269">
        <v>129.94088839596503</v>
      </c>
      <c r="E197" s="177">
        <f t="shared" si="6"/>
        <v>47.478293512649266</v>
      </c>
      <c r="F197" s="199" t="str">
        <f t="shared" si="7"/>
        <v/>
      </c>
    </row>
    <row r="198" spans="1:7">
      <c r="A198">
        <v>195</v>
      </c>
      <c r="B198" s="46">
        <v>44604</v>
      </c>
      <c r="C198" s="269">
        <v>37.158866846651129</v>
      </c>
      <c r="D198" s="269">
        <v>129.94088839596503</v>
      </c>
      <c r="E198" s="177">
        <f t="shared" si="6"/>
        <v>37.158866846651129</v>
      </c>
      <c r="F198" s="199" t="str">
        <f t="shared" si="7"/>
        <v/>
      </c>
    </row>
    <row r="199" spans="1:7">
      <c r="A199">
        <v>196</v>
      </c>
      <c r="B199" s="46">
        <v>44605</v>
      </c>
      <c r="C199" s="269">
        <v>19.881522136649266</v>
      </c>
      <c r="D199" s="269">
        <v>129.94088839596503</v>
      </c>
      <c r="E199" s="177">
        <f t="shared" si="6"/>
        <v>19.881522136649266</v>
      </c>
      <c r="F199" s="199" t="str">
        <f t="shared" si="7"/>
        <v/>
      </c>
    </row>
    <row r="200" spans="1:7">
      <c r="A200">
        <v>197</v>
      </c>
      <c r="B200" s="46">
        <v>44606</v>
      </c>
      <c r="C200" s="269">
        <v>27.611176538649271</v>
      </c>
      <c r="D200" s="269">
        <v>129.94088839596503</v>
      </c>
      <c r="E200" s="177">
        <f t="shared" si="6"/>
        <v>27.611176538649271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44607</v>
      </c>
      <c r="C201" s="269">
        <v>34.258890400651133</v>
      </c>
      <c r="D201" s="269">
        <v>129.94088839596503</v>
      </c>
      <c r="E201" s="177">
        <f t="shared" si="6"/>
        <v>34.258890400651133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>F</v>
      </c>
      <c r="G201" s="200">
        <f>IF(DAY(B201)=15,D201,"")</f>
        <v>129.94088839596503</v>
      </c>
    </row>
    <row r="202" spans="1:7">
      <c r="A202">
        <v>199</v>
      </c>
      <c r="B202" s="46">
        <v>44608</v>
      </c>
      <c r="C202" s="269">
        <v>28.749563519336924</v>
      </c>
      <c r="D202" s="269">
        <v>129.94088839596503</v>
      </c>
      <c r="E202" s="177">
        <f t="shared" si="6"/>
        <v>28.749563519336924</v>
      </c>
      <c r="F202" s="199" t="str">
        <f t="shared" si="7"/>
        <v/>
      </c>
    </row>
    <row r="203" spans="1:7">
      <c r="A203">
        <v>200</v>
      </c>
      <c r="B203" s="46">
        <v>44609</v>
      </c>
      <c r="C203" s="269">
        <v>43.197240531335062</v>
      </c>
      <c r="D203" s="269">
        <v>129.94088839596503</v>
      </c>
      <c r="E203" s="177">
        <f t="shared" si="6"/>
        <v>43.197240531335062</v>
      </c>
      <c r="F203" s="199" t="str">
        <f t="shared" si="7"/>
        <v/>
      </c>
    </row>
    <row r="204" spans="1:7">
      <c r="A204">
        <v>201</v>
      </c>
      <c r="B204" s="46">
        <v>44610</v>
      </c>
      <c r="C204" s="269">
        <v>47.718475881335998</v>
      </c>
      <c r="D204" s="269">
        <v>129.94088839596503</v>
      </c>
      <c r="E204" s="177">
        <f t="shared" si="6"/>
        <v>47.718475881335998</v>
      </c>
      <c r="F204" s="199" t="str">
        <f t="shared" si="7"/>
        <v/>
      </c>
    </row>
    <row r="205" spans="1:7">
      <c r="A205">
        <v>202</v>
      </c>
      <c r="B205" s="46">
        <v>44611</v>
      </c>
      <c r="C205" s="269">
        <v>33.988274225336923</v>
      </c>
      <c r="D205" s="269">
        <v>129.94088839596503</v>
      </c>
      <c r="E205" s="177">
        <f t="shared" si="6"/>
        <v>33.988274225336923</v>
      </c>
      <c r="F205" s="199" t="str">
        <f t="shared" si="7"/>
        <v/>
      </c>
    </row>
    <row r="206" spans="1:7">
      <c r="A206">
        <v>203</v>
      </c>
      <c r="B206" s="46">
        <v>44612</v>
      </c>
      <c r="C206" s="269">
        <v>39.823815895335997</v>
      </c>
      <c r="D206" s="269">
        <v>129.94088839596503</v>
      </c>
      <c r="E206" s="177">
        <f t="shared" si="6"/>
        <v>39.823815895335997</v>
      </c>
      <c r="F206" s="199" t="str">
        <f t="shared" si="7"/>
        <v/>
      </c>
    </row>
    <row r="207" spans="1:7">
      <c r="A207">
        <v>204</v>
      </c>
      <c r="B207" s="46">
        <v>44613</v>
      </c>
      <c r="C207" s="269">
        <v>41.68908106933786</v>
      </c>
      <c r="D207" s="269">
        <v>129.94088839596503</v>
      </c>
      <c r="E207" s="177">
        <f t="shared" si="6"/>
        <v>41.68908106933786</v>
      </c>
      <c r="F207" s="199" t="str">
        <f t="shared" si="7"/>
        <v/>
      </c>
    </row>
    <row r="208" spans="1:7">
      <c r="A208">
        <v>205</v>
      </c>
      <c r="B208" s="46">
        <v>44614</v>
      </c>
      <c r="C208" s="269">
        <v>42.155632395335061</v>
      </c>
      <c r="D208" s="269">
        <v>129.94088839596503</v>
      </c>
      <c r="E208" s="177">
        <f t="shared" si="6"/>
        <v>42.155632395335061</v>
      </c>
      <c r="F208" s="199" t="str">
        <f t="shared" si="7"/>
        <v/>
      </c>
    </row>
    <row r="209" spans="1:6">
      <c r="A209">
        <v>206</v>
      </c>
      <c r="B209" s="46">
        <v>44615</v>
      </c>
      <c r="C209" s="269">
        <v>31.339652456992443</v>
      </c>
      <c r="D209" s="269">
        <v>129.94088839596503</v>
      </c>
      <c r="E209" s="177">
        <f t="shared" si="6"/>
        <v>31.339652456992443</v>
      </c>
      <c r="F209" s="199" t="str">
        <f t="shared" si="7"/>
        <v/>
      </c>
    </row>
    <row r="210" spans="1:6">
      <c r="A210">
        <v>207</v>
      </c>
      <c r="B210" s="46">
        <v>44616</v>
      </c>
      <c r="C210" s="269">
        <v>36.859241576992439</v>
      </c>
      <c r="D210" s="269">
        <v>129.94088839596503</v>
      </c>
      <c r="E210" s="177">
        <f t="shared" si="6"/>
        <v>36.859241576992439</v>
      </c>
      <c r="F210" s="199" t="str">
        <f t="shared" si="7"/>
        <v/>
      </c>
    </row>
    <row r="211" spans="1:6">
      <c r="A211">
        <v>208</v>
      </c>
      <c r="B211" s="46">
        <v>44617</v>
      </c>
      <c r="C211" s="269">
        <v>31.293420378992444</v>
      </c>
      <c r="D211" s="269">
        <v>129.94088839596503</v>
      </c>
      <c r="E211" s="177">
        <f t="shared" si="6"/>
        <v>31.293420378992444</v>
      </c>
      <c r="F211" s="199" t="str">
        <f t="shared" si="7"/>
        <v/>
      </c>
    </row>
    <row r="212" spans="1:6">
      <c r="A212">
        <v>209</v>
      </c>
      <c r="B212" s="46">
        <v>44618</v>
      </c>
      <c r="C212" s="269">
        <v>32.225518250991513</v>
      </c>
      <c r="D212" s="269">
        <v>129.94088839596503</v>
      </c>
      <c r="E212" s="177">
        <f t="shared" si="6"/>
        <v>32.225518250991513</v>
      </c>
      <c r="F212" s="199" t="str">
        <f t="shared" si="7"/>
        <v/>
      </c>
    </row>
    <row r="213" spans="1:6">
      <c r="A213">
        <v>210</v>
      </c>
      <c r="B213" s="46">
        <v>44619</v>
      </c>
      <c r="C213" s="269">
        <v>31.636667194992441</v>
      </c>
      <c r="D213" s="269">
        <v>129.94088839596503</v>
      </c>
      <c r="E213" s="177">
        <f t="shared" si="6"/>
        <v>31.636667194992441</v>
      </c>
      <c r="F213" s="199" t="str">
        <f t="shared" si="7"/>
        <v/>
      </c>
    </row>
    <row r="214" spans="1:6">
      <c r="A214">
        <v>211</v>
      </c>
      <c r="B214" s="46">
        <v>44620</v>
      </c>
      <c r="C214" s="269">
        <v>24.663975052992441</v>
      </c>
      <c r="D214" s="269">
        <v>129.94088839596503</v>
      </c>
      <c r="E214" s="177">
        <f t="shared" si="6"/>
        <v>24.663975052992441</v>
      </c>
      <c r="F214" s="199" t="str">
        <f t="shared" si="7"/>
        <v/>
      </c>
    </row>
    <row r="215" spans="1:6">
      <c r="A215">
        <v>212</v>
      </c>
      <c r="B215" s="46">
        <v>44621</v>
      </c>
      <c r="C215" s="269">
        <v>31.211716412993372</v>
      </c>
      <c r="D215" s="269">
        <v>128.70213492494773</v>
      </c>
      <c r="E215" s="177">
        <f t="shared" si="6"/>
        <v>31.211716412993372</v>
      </c>
      <c r="F215" s="199" t="str">
        <f t="shared" si="7"/>
        <v/>
      </c>
    </row>
    <row r="216" spans="1:6">
      <c r="A216">
        <v>213</v>
      </c>
      <c r="B216" s="46">
        <v>44622</v>
      </c>
      <c r="C216" s="269">
        <v>40.57303017967331</v>
      </c>
      <c r="D216" s="269">
        <v>128.70213492494773</v>
      </c>
      <c r="E216" s="177">
        <f t="shared" si="6"/>
        <v>40.57303017967331</v>
      </c>
      <c r="F216" s="199" t="str">
        <f t="shared" si="7"/>
        <v/>
      </c>
    </row>
    <row r="217" spans="1:6">
      <c r="A217">
        <v>214</v>
      </c>
      <c r="B217" s="46">
        <v>44623</v>
      </c>
      <c r="C217" s="269">
        <v>49.097572419673313</v>
      </c>
      <c r="D217" s="269">
        <v>128.70213492494773</v>
      </c>
      <c r="E217" s="177">
        <f t="shared" si="6"/>
        <v>49.097572419673313</v>
      </c>
      <c r="F217" s="199" t="str">
        <f t="shared" si="7"/>
        <v/>
      </c>
    </row>
    <row r="218" spans="1:6">
      <c r="A218">
        <v>215</v>
      </c>
      <c r="B218" s="46">
        <v>44624</v>
      </c>
      <c r="C218" s="269">
        <v>39.132082935674248</v>
      </c>
      <c r="D218" s="269">
        <v>128.70213492494773</v>
      </c>
      <c r="E218" s="177">
        <f t="shared" si="6"/>
        <v>39.132082935674248</v>
      </c>
      <c r="F218" s="199" t="str">
        <f t="shared" si="7"/>
        <v/>
      </c>
    </row>
    <row r="219" spans="1:6">
      <c r="A219">
        <v>216</v>
      </c>
      <c r="B219" s="46">
        <v>44625</v>
      </c>
      <c r="C219" s="269">
        <v>48.696892543674245</v>
      </c>
      <c r="D219" s="269">
        <v>128.70213492494773</v>
      </c>
      <c r="E219" s="177">
        <f t="shared" si="6"/>
        <v>48.696892543674245</v>
      </c>
      <c r="F219" s="199" t="str">
        <f t="shared" si="7"/>
        <v/>
      </c>
    </row>
    <row r="220" spans="1:6">
      <c r="A220">
        <v>217</v>
      </c>
      <c r="B220" s="46">
        <v>44626</v>
      </c>
      <c r="C220" s="269">
        <v>45.562907035673312</v>
      </c>
      <c r="D220" s="269">
        <v>128.70213492494773</v>
      </c>
      <c r="E220" s="177">
        <f t="shared" si="6"/>
        <v>45.562907035673312</v>
      </c>
      <c r="F220" s="199" t="str">
        <f t="shared" si="7"/>
        <v/>
      </c>
    </row>
    <row r="221" spans="1:6">
      <c r="A221">
        <v>218</v>
      </c>
      <c r="B221" s="46">
        <v>44627</v>
      </c>
      <c r="C221" s="269">
        <v>60.436224323673322</v>
      </c>
      <c r="D221" s="269">
        <v>128.70213492494773</v>
      </c>
      <c r="E221" s="177">
        <f t="shared" si="6"/>
        <v>60.436224323673322</v>
      </c>
      <c r="F221" s="199" t="str">
        <f t="shared" si="7"/>
        <v/>
      </c>
    </row>
    <row r="222" spans="1:6">
      <c r="A222">
        <v>219</v>
      </c>
      <c r="B222" s="46">
        <v>44628</v>
      </c>
      <c r="C222" s="269">
        <v>36.773538775673316</v>
      </c>
      <c r="D222" s="269">
        <v>128.70213492494773</v>
      </c>
      <c r="E222" s="177">
        <f t="shared" si="6"/>
        <v>36.773538775673316</v>
      </c>
      <c r="F222" s="199" t="str">
        <f t="shared" si="7"/>
        <v/>
      </c>
    </row>
    <row r="223" spans="1:6">
      <c r="A223">
        <v>220</v>
      </c>
      <c r="B223" s="46">
        <v>44629</v>
      </c>
      <c r="C223" s="269">
        <v>62.022237105205562</v>
      </c>
      <c r="D223" s="269">
        <v>128.70213492494773</v>
      </c>
      <c r="E223" s="177">
        <f t="shared" si="6"/>
        <v>62.022237105205562</v>
      </c>
      <c r="F223" s="199" t="str">
        <f t="shared" si="7"/>
        <v/>
      </c>
    </row>
    <row r="224" spans="1:6">
      <c r="A224">
        <v>221</v>
      </c>
      <c r="B224" s="46">
        <v>44630</v>
      </c>
      <c r="C224" s="269">
        <v>54.58580692720556</v>
      </c>
      <c r="D224" s="269">
        <v>128.70213492494773</v>
      </c>
      <c r="E224" s="177">
        <f t="shared" si="6"/>
        <v>54.58580692720556</v>
      </c>
      <c r="F224" s="199" t="str">
        <f t="shared" si="7"/>
        <v/>
      </c>
    </row>
    <row r="225" spans="1:7">
      <c r="A225">
        <v>222</v>
      </c>
      <c r="B225" s="46">
        <v>44631</v>
      </c>
      <c r="C225" s="269">
        <v>60.39870195520556</v>
      </c>
      <c r="D225" s="269">
        <v>128.70213492494773</v>
      </c>
      <c r="E225" s="177">
        <f t="shared" si="6"/>
        <v>60.39870195520556</v>
      </c>
      <c r="F225" s="199" t="str">
        <f t="shared" si="7"/>
        <v/>
      </c>
    </row>
    <row r="226" spans="1:7">
      <c r="A226">
        <v>223</v>
      </c>
      <c r="B226" s="46">
        <v>44632</v>
      </c>
      <c r="C226" s="269">
        <v>58.957142285206494</v>
      </c>
      <c r="D226" s="269">
        <v>128.70213492494773</v>
      </c>
      <c r="E226" s="177">
        <f t="shared" si="6"/>
        <v>58.957142285206494</v>
      </c>
      <c r="F226" s="199" t="str">
        <f t="shared" si="7"/>
        <v/>
      </c>
    </row>
    <row r="227" spans="1:7">
      <c r="A227">
        <v>224</v>
      </c>
      <c r="B227" s="46">
        <v>44633</v>
      </c>
      <c r="C227" s="269">
        <v>60.333727731206494</v>
      </c>
      <c r="D227" s="269">
        <v>128.70213492494773</v>
      </c>
      <c r="E227" s="177">
        <f t="shared" si="6"/>
        <v>60.333727731206494</v>
      </c>
      <c r="F227" s="199" t="str">
        <f t="shared" si="7"/>
        <v/>
      </c>
    </row>
    <row r="228" spans="1:7">
      <c r="A228">
        <v>225</v>
      </c>
      <c r="B228" s="46">
        <v>44634</v>
      </c>
      <c r="C228" s="269">
        <v>63.452272503205563</v>
      </c>
      <c r="D228" s="269">
        <v>128.70213492494773</v>
      </c>
      <c r="E228" s="177">
        <f t="shared" si="6"/>
        <v>63.452272503205563</v>
      </c>
      <c r="F228" s="199" t="str">
        <f t="shared" si="7"/>
        <v/>
      </c>
    </row>
    <row r="229" spans="1:7">
      <c r="A229">
        <v>226</v>
      </c>
      <c r="B229" s="46">
        <v>44635</v>
      </c>
      <c r="C229" s="269">
        <v>88.496498825206487</v>
      </c>
      <c r="D229" s="269">
        <v>128.70213492494773</v>
      </c>
      <c r="E229" s="177">
        <f t="shared" si="6"/>
        <v>88.496498825206487</v>
      </c>
      <c r="F229" s="199" t="str">
        <f t="shared" si="7"/>
        <v>M</v>
      </c>
      <c r="G229" s="200">
        <f>IF(DAY(B229)=15,D229,"")</f>
        <v>128.70213492494773</v>
      </c>
    </row>
    <row r="230" spans="1:7">
      <c r="A230">
        <v>227</v>
      </c>
      <c r="B230" s="46">
        <v>44636</v>
      </c>
      <c r="C230" s="269">
        <v>105.71589378317859</v>
      </c>
      <c r="D230" s="269">
        <v>128.70213492494773</v>
      </c>
      <c r="E230" s="177">
        <f t="shared" si="6"/>
        <v>105.71589378317859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44637</v>
      </c>
      <c r="C231" s="269">
        <v>76.264557677176725</v>
      </c>
      <c r="D231" s="269">
        <v>128.70213492494773</v>
      </c>
      <c r="E231" s="177">
        <f t="shared" si="6"/>
        <v>76.264557677176725</v>
      </c>
      <c r="F231" s="199" t="str">
        <f t="shared" si="7"/>
        <v/>
      </c>
    </row>
    <row r="232" spans="1:7">
      <c r="A232">
        <v>229</v>
      </c>
      <c r="B232" s="46">
        <v>44638</v>
      </c>
      <c r="C232" s="269">
        <v>83.562964599177647</v>
      </c>
      <c r="D232" s="269">
        <v>128.70213492494773</v>
      </c>
      <c r="E232" s="177">
        <f t="shared" si="6"/>
        <v>83.562964599177647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44639</v>
      </c>
      <c r="C233" s="269">
        <v>72.890805351177647</v>
      </c>
      <c r="D233" s="269">
        <v>128.70213492494773</v>
      </c>
      <c r="E233" s="177">
        <f t="shared" si="6"/>
        <v>72.890805351177647</v>
      </c>
      <c r="F233" s="199" t="str">
        <f t="shared" si="7"/>
        <v/>
      </c>
    </row>
    <row r="234" spans="1:7">
      <c r="A234">
        <v>231</v>
      </c>
      <c r="B234" s="46">
        <v>44640</v>
      </c>
      <c r="C234" s="269">
        <v>63.217655083177654</v>
      </c>
      <c r="D234" s="269">
        <v>128.70213492494773</v>
      </c>
      <c r="E234" s="177">
        <f t="shared" si="6"/>
        <v>63.217655083177654</v>
      </c>
      <c r="F234" s="199" t="str">
        <f t="shared" si="7"/>
        <v/>
      </c>
    </row>
    <row r="235" spans="1:7">
      <c r="A235">
        <v>232</v>
      </c>
      <c r="B235" s="46">
        <v>44641</v>
      </c>
      <c r="C235" s="269">
        <v>64.287039147177651</v>
      </c>
      <c r="D235" s="269">
        <v>128.70213492494773</v>
      </c>
      <c r="E235" s="177">
        <f t="shared" si="6"/>
        <v>64.287039147177651</v>
      </c>
      <c r="F235" s="199" t="str">
        <f t="shared" si="7"/>
        <v/>
      </c>
    </row>
    <row r="236" spans="1:7">
      <c r="A236">
        <v>233</v>
      </c>
      <c r="B236" s="46">
        <v>44642</v>
      </c>
      <c r="C236" s="269">
        <v>71.233800761177662</v>
      </c>
      <c r="D236" s="269">
        <v>128.70213492494773</v>
      </c>
      <c r="E236" s="177">
        <f t="shared" si="6"/>
        <v>71.233800761177662</v>
      </c>
      <c r="F236" s="199" t="str">
        <f t="shared" si="7"/>
        <v/>
      </c>
    </row>
    <row r="237" spans="1:7">
      <c r="A237">
        <v>234</v>
      </c>
      <c r="B237" s="46">
        <v>44643</v>
      </c>
      <c r="C237" s="269">
        <v>96.300871922288962</v>
      </c>
      <c r="D237" s="269">
        <v>128.70213492494773</v>
      </c>
      <c r="E237" s="177">
        <f t="shared" si="6"/>
        <v>96.300871922288962</v>
      </c>
      <c r="F237" s="199" t="str">
        <f t="shared" si="7"/>
        <v/>
      </c>
    </row>
    <row r="238" spans="1:7">
      <c r="A238">
        <v>235</v>
      </c>
      <c r="B238" s="46">
        <v>44644</v>
      </c>
      <c r="C238" s="269">
        <v>108.53630518828989</v>
      </c>
      <c r="D238" s="269">
        <v>128.70213492494773</v>
      </c>
      <c r="E238" s="177">
        <f t="shared" si="6"/>
        <v>108.53630518828989</v>
      </c>
      <c r="F238" s="199" t="str">
        <f t="shared" si="7"/>
        <v/>
      </c>
    </row>
    <row r="239" spans="1:7">
      <c r="A239">
        <v>236</v>
      </c>
      <c r="B239" s="46">
        <v>44645</v>
      </c>
      <c r="C239" s="269">
        <v>101.10625637829081</v>
      </c>
      <c r="D239" s="269">
        <v>128.70213492494773</v>
      </c>
      <c r="E239" s="177">
        <f t="shared" si="6"/>
        <v>101.10625637829081</v>
      </c>
      <c r="F239" s="199" t="str">
        <f t="shared" si="7"/>
        <v/>
      </c>
    </row>
    <row r="240" spans="1:7">
      <c r="A240">
        <v>237</v>
      </c>
      <c r="B240" s="46">
        <v>44646</v>
      </c>
      <c r="C240" s="269">
        <v>96.942868272288962</v>
      </c>
      <c r="D240" s="269">
        <v>128.70213492494773</v>
      </c>
      <c r="E240" s="177">
        <f t="shared" si="6"/>
        <v>96.942868272288962</v>
      </c>
      <c r="F240" s="199" t="str">
        <f t="shared" si="7"/>
        <v/>
      </c>
    </row>
    <row r="241" spans="1:6">
      <c r="A241">
        <v>238</v>
      </c>
      <c r="B241" s="46">
        <v>44647</v>
      </c>
      <c r="C241" s="269">
        <v>76.312869546289875</v>
      </c>
      <c r="D241" s="269">
        <v>128.70213492494773</v>
      </c>
      <c r="E241" s="177">
        <f t="shared" si="6"/>
        <v>76.312869546289875</v>
      </c>
      <c r="F241" s="199" t="str">
        <f t="shared" si="7"/>
        <v/>
      </c>
    </row>
    <row r="242" spans="1:6">
      <c r="A242">
        <v>239</v>
      </c>
      <c r="B242" s="46">
        <v>44648</v>
      </c>
      <c r="C242" s="269">
        <v>87.289832582288952</v>
      </c>
      <c r="D242" s="269">
        <v>128.70213492494773</v>
      </c>
      <c r="E242" s="177">
        <f t="shared" si="6"/>
        <v>87.289832582288952</v>
      </c>
      <c r="F242" s="199" t="str">
        <f t="shared" si="7"/>
        <v/>
      </c>
    </row>
    <row r="243" spans="1:6">
      <c r="A243">
        <v>240</v>
      </c>
      <c r="B243" s="46">
        <v>44649</v>
      </c>
      <c r="C243" s="269">
        <v>99.370696372289885</v>
      </c>
      <c r="D243" s="269">
        <v>128.70213492494773</v>
      </c>
      <c r="E243" s="177">
        <f t="shared" si="6"/>
        <v>99.370696372289885</v>
      </c>
      <c r="F243" s="199" t="str">
        <f t="shared" si="7"/>
        <v/>
      </c>
    </row>
    <row r="244" spans="1:6">
      <c r="A244">
        <v>241</v>
      </c>
      <c r="B244" s="46">
        <v>44650</v>
      </c>
      <c r="C244" s="269">
        <v>76.106027651458618</v>
      </c>
      <c r="D244" s="269">
        <v>128.70213492494773</v>
      </c>
      <c r="E244" s="177">
        <f t="shared" si="6"/>
        <v>76.106027651458618</v>
      </c>
      <c r="F244" s="199" t="str">
        <f t="shared" si="7"/>
        <v/>
      </c>
    </row>
    <row r="245" spans="1:6">
      <c r="A245">
        <v>242</v>
      </c>
      <c r="B245" s="46">
        <v>44651</v>
      </c>
      <c r="C245" s="269">
        <v>77.720048207456756</v>
      </c>
      <c r="D245" s="269">
        <v>128.70213492494773</v>
      </c>
      <c r="E245" s="177">
        <f t="shared" si="6"/>
        <v>77.720048207456756</v>
      </c>
      <c r="F245" s="199" t="str">
        <f t="shared" si="7"/>
        <v/>
      </c>
    </row>
    <row r="246" spans="1:6">
      <c r="A246">
        <v>243</v>
      </c>
      <c r="B246" s="46">
        <v>44652</v>
      </c>
      <c r="C246" s="269">
        <v>78.839873601457683</v>
      </c>
      <c r="D246" s="269">
        <v>125.24455872987446</v>
      </c>
      <c r="E246" s="177">
        <f t="shared" si="6"/>
        <v>78.839873601457683</v>
      </c>
      <c r="F246" s="199" t="str">
        <f t="shared" si="7"/>
        <v/>
      </c>
    </row>
    <row r="247" spans="1:6">
      <c r="A247">
        <v>244</v>
      </c>
      <c r="B247" s="46">
        <v>44653</v>
      </c>
      <c r="C247" s="269">
        <v>63.046450265456755</v>
      </c>
      <c r="D247" s="269">
        <v>125.24455872987446</v>
      </c>
      <c r="E247" s="177">
        <f t="shared" si="6"/>
        <v>63.046450265456755</v>
      </c>
      <c r="F247" s="199" t="str">
        <f t="shared" si="7"/>
        <v/>
      </c>
    </row>
    <row r="248" spans="1:6">
      <c r="A248">
        <v>245</v>
      </c>
      <c r="B248" s="46">
        <v>44654</v>
      </c>
      <c r="C248" s="269">
        <v>52.072992857457685</v>
      </c>
      <c r="D248" s="269">
        <v>125.24455872987446</v>
      </c>
      <c r="E248" s="177">
        <f t="shared" si="6"/>
        <v>52.072992857457685</v>
      </c>
      <c r="F248" s="199" t="str">
        <f t="shared" si="7"/>
        <v/>
      </c>
    </row>
    <row r="249" spans="1:6">
      <c r="A249">
        <v>246</v>
      </c>
      <c r="B249" s="46">
        <v>44655</v>
      </c>
      <c r="C249" s="269">
        <v>70.839746007457691</v>
      </c>
      <c r="D249" s="269">
        <v>125.24455872987446</v>
      </c>
      <c r="E249" s="177">
        <f t="shared" si="6"/>
        <v>70.839746007457691</v>
      </c>
      <c r="F249" s="199" t="str">
        <f t="shared" si="7"/>
        <v/>
      </c>
    </row>
    <row r="250" spans="1:6">
      <c r="A250">
        <v>247</v>
      </c>
      <c r="B250" s="46">
        <v>44656</v>
      </c>
      <c r="C250" s="269">
        <v>95.355469031456749</v>
      </c>
      <c r="D250" s="269">
        <v>125.24455872987446</v>
      </c>
      <c r="E250" s="177">
        <f t="shared" si="6"/>
        <v>95.355469031456749</v>
      </c>
      <c r="F250" s="199" t="str">
        <f t="shared" si="7"/>
        <v/>
      </c>
    </row>
    <row r="251" spans="1:6">
      <c r="A251">
        <v>248</v>
      </c>
      <c r="B251" s="46">
        <v>44657</v>
      </c>
      <c r="C251" s="269">
        <v>75.585592753457234</v>
      </c>
      <c r="D251" s="269">
        <v>125.24455872987446</v>
      </c>
      <c r="E251" s="177">
        <f t="shared" si="6"/>
        <v>75.585592753457234</v>
      </c>
      <c r="F251" s="199" t="str">
        <f t="shared" si="7"/>
        <v/>
      </c>
    </row>
    <row r="252" spans="1:6">
      <c r="A252">
        <v>249</v>
      </c>
      <c r="B252" s="46">
        <v>44658</v>
      </c>
      <c r="C252" s="269">
        <v>55.244623899457231</v>
      </c>
      <c r="D252" s="269">
        <v>125.24455872987446</v>
      </c>
      <c r="E252" s="177">
        <f t="shared" si="6"/>
        <v>55.244623899457231</v>
      </c>
      <c r="F252" s="199" t="str">
        <f t="shared" si="7"/>
        <v/>
      </c>
    </row>
    <row r="253" spans="1:6">
      <c r="A253">
        <v>250</v>
      </c>
      <c r="B253" s="46">
        <v>44659</v>
      </c>
      <c r="C253" s="269">
        <v>51.797464833460026</v>
      </c>
      <c r="D253" s="269">
        <v>125.24455872987446</v>
      </c>
      <c r="E253" s="177">
        <f t="shared" si="6"/>
        <v>51.797464833460026</v>
      </c>
      <c r="F253" s="199" t="str">
        <f t="shared" si="7"/>
        <v/>
      </c>
    </row>
    <row r="254" spans="1:6">
      <c r="A254">
        <v>251</v>
      </c>
      <c r="B254" s="46">
        <v>44660</v>
      </c>
      <c r="C254" s="269">
        <v>69.802486067457238</v>
      </c>
      <c r="D254" s="269">
        <v>125.24455872987446</v>
      </c>
      <c r="E254" s="177">
        <f t="shared" si="6"/>
        <v>69.802486067457238</v>
      </c>
      <c r="F254" s="199" t="str">
        <f t="shared" si="7"/>
        <v/>
      </c>
    </row>
    <row r="255" spans="1:6">
      <c r="A255">
        <v>252</v>
      </c>
      <c r="B255" s="46">
        <v>44661</v>
      </c>
      <c r="C255" s="269">
        <v>39.923223189456301</v>
      </c>
      <c r="D255" s="269">
        <v>125.24455872987446</v>
      </c>
      <c r="E255" s="177">
        <f t="shared" si="6"/>
        <v>39.923223189456301</v>
      </c>
      <c r="F255" s="199" t="str">
        <f t="shared" si="7"/>
        <v/>
      </c>
    </row>
    <row r="256" spans="1:6">
      <c r="A256">
        <v>253</v>
      </c>
      <c r="B256" s="46">
        <v>44662</v>
      </c>
      <c r="C256" s="269">
        <v>45.800387089458162</v>
      </c>
      <c r="D256" s="269">
        <v>125.24455872987446</v>
      </c>
      <c r="E256" s="177">
        <f t="shared" si="6"/>
        <v>45.800387089458162</v>
      </c>
      <c r="F256" s="199" t="str">
        <f t="shared" si="7"/>
        <v/>
      </c>
    </row>
    <row r="257" spans="1:7">
      <c r="A257">
        <v>254</v>
      </c>
      <c r="B257" s="46">
        <v>44663</v>
      </c>
      <c r="C257" s="269">
        <v>72.032842325457224</v>
      </c>
      <c r="D257" s="269">
        <v>125.24455872987446</v>
      </c>
      <c r="E257" s="177">
        <f t="shared" si="6"/>
        <v>72.032842325457224</v>
      </c>
      <c r="F257" s="199" t="str">
        <f t="shared" si="7"/>
        <v/>
      </c>
    </row>
    <row r="258" spans="1:7">
      <c r="A258">
        <v>255</v>
      </c>
      <c r="B258" s="46">
        <v>44664</v>
      </c>
      <c r="C258" s="269">
        <v>95.962773481449176</v>
      </c>
      <c r="D258" s="269">
        <v>125.24455872987446</v>
      </c>
      <c r="E258" s="177">
        <f t="shared" si="6"/>
        <v>95.962773481449176</v>
      </c>
      <c r="F258" s="199" t="str">
        <f t="shared" si="7"/>
        <v/>
      </c>
    </row>
    <row r="259" spans="1:7">
      <c r="A259">
        <v>256</v>
      </c>
      <c r="B259" s="46">
        <v>44665</v>
      </c>
      <c r="C259" s="269">
        <v>80.326796453449177</v>
      </c>
      <c r="D259" s="269">
        <v>125.24455872987446</v>
      </c>
      <c r="E259" s="177">
        <f t="shared" si="6"/>
        <v>80.326796453449177</v>
      </c>
      <c r="F259" s="199" t="str">
        <f t="shared" si="7"/>
        <v/>
      </c>
    </row>
    <row r="260" spans="1:7">
      <c r="A260">
        <v>257</v>
      </c>
      <c r="B260" s="46">
        <v>44666</v>
      </c>
      <c r="C260" s="269">
        <v>73.794778233448241</v>
      </c>
      <c r="D260" s="269">
        <v>125.24455872987446</v>
      </c>
      <c r="E260" s="177">
        <f t="shared" ref="E260:E323" si="8">IF(C260&lt;D260,C260,D260)</f>
        <v>73.794778233448241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00">
        <f>IF(DAY(B260)=15,D260,"")</f>
        <v>125.24455872987446</v>
      </c>
    </row>
    <row r="261" spans="1:7">
      <c r="A261">
        <v>258</v>
      </c>
      <c r="B261" s="46">
        <v>44667</v>
      </c>
      <c r="C261" s="269">
        <v>64.55082363744917</v>
      </c>
      <c r="D261" s="269">
        <v>125.24455872987446</v>
      </c>
      <c r="E261" s="177">
        <f t="shared" si="8"/>
        <v>64.55082363744917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44668</v>
      </c>
      <c r="C262" s="269">
        <v>71.875160119449163</v>
      </c>
      <c r="D262" s="269">
        <v>125.24455872987446</v>
      </c>
      <c r="E262" s="177">
        <f t="shared" si="8"/>
        <v>71.875160119449163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44669</v>
      </c>
      <c r="C263" s="269">
        <v>78.589104269448228</v>
      </c>
      <c r="D263" s="269">
        <v>125.24455872987446</v>
      </c>
      <c r="E263" s="177">
        <f t="shared" si="8"/>
        <v>78.589104269448228</v>
      </c>
      <c r="F263" s="199" t="str">
        <f t="shared" si="9"/>
        <v/>
      </c>
    </row>
    <row r="264" spans="1:7">
      <c r="A264">
        <v>261</v>
      </c>
      <c r="B264" s="46">
        <v>44670</v>
      </c>
      <c r="C264" s="269">
        <v>82.199800059450112</v>
      </c>
      <c r="D264" s="269">
        <v>125.24455872987446</v>
      </c>
      <c r="E264" s="177">
        <f t="shared" si="8"/>
        <v>82.199800059450112</v>
      </c>
      <c r="F264" s="199" t="str">
        <f t="shared" si="9"/>
        <v/>
      </c>
    </row>
    <row r="265" spans="1:7">
      <c r="A265">
        <v>262</v>
      </c>
      <c r="B265" s="46">
        <v>44671</v>
      </c>
      <c r="C265" s="269">
        <v>90.743445421669946</v>
      </c>
      <c r="D265" s="269">
        <v>125.24455872987446</v>
      </c>
      <c r="E265" s="177">
        <f t="shared" si="8"/>
        <v>90.743445421669946</v>
      </c>
      <c r="F265" s="199" t="str">
        <f t="shared" si="9"/>
        <v/>
      </c>
    </row>
    <row r="266" spans="1:7">
      <c r="A266">
        <v>263</v>
      </c>
      <c r="B266" s="46">
        <v>44672</v>
      </c>
      <c r="C266" s="269">
        <v>106.76173008966995</v>
      </c>
      <c r="D266" s="269">
        <v>125.24455872987446</v>
      </c>
      <c r="E266" s="177">
        <f t="shared" si="8"/>
        <v>106.76173008966995</v>
      </c>
      <c r="F266" s="199" t="str">
        <f t="shared" si="9"/>
        <v/>
      </c>
    </row>
    <row r="267" spans="1:7">
      <c r="A267">
        <v>264</v>
      </c>
      <c r="B267" s="46">
        <v>44673</v>
      </c>
      <c r="C267" s="269">
        <v>109.09790919367089</v>
      </c>
      <c r="D267" s="269">
        <v>125.24455872987446</v>
      </c>
      <c r="E267" s="177">
        <f t="shared" si="8"/>
        <v>109.09790919367089</v>
      </c>
      <c r="F267" s="199" t="str">
        <f t="shared" si="9"/>
        <v/>
      </c>
    </row>
    <row r="268" spans="1:7">
      <c r="A268">
        <v>265</v>
      </c>
      <c r="B268" s="46">
        <v>44674</v>
      </c>
      <c r="C268" s="269">
        <v>78.608218011670886</v>
      </c>
      <c r="D268" s="269">
        <v>125.24455872987446</v>
      </c>
      <c r="E268" s="177">
        <f t="shared" si="8"/>
        <v>78.608218011670886</v>
      </c>
      <c r="F268" s="199" t="str">
        <f t="shared" si="9"/>
        <v/>
      </c>
    </row>
    <row r="269" spans="1:7">
      <c r="A269">
        <v>266</v>
      </c>
      <c r="B269" s="46">
        <v>44675</v>
      </c>
      <c r="C269" s="269">
        <v>90.865217781669955</v>
      </c>
      <c r="D269" s="269">
        <v>125.24455872987446</v>
      </c>
      <c r="E269" s="177">
        <f t="shared" si="8"/>
        <v>90.865217781669955</v>
      </c>
      <c r="F269" s="199" t="str">
        <f t="shared" si="9"/>
        <v/>
      </c>
    </row>
    <row r="270" spans="1:7">
      <c r="A270">
        <v>267</v>
      </c>
      <c r="B270" s="46">
        <v>44676</v>
      </c>
      <c r="C270" s="269">
        <v>100.78672183766902</v>
      </c>
      <c r="D270" s="269">
        <v>125.24455872987446</v>
      </c>
      <c r="E270" s="177">
        <f t="shared" si="8"/>
        <v>100.78672183766902</v>
      </c>
      <c r="F270" s="199" t="str">
        <f t="shared" si="9"/>
        <v/>
      </c>
    </row>
    <row r="271" spans="1:7">
      <c r="A271">
        <v>268</v>
      </c>
      <c r="B271" s="46">
        <v>44677</v>
      </c>
      <c r="C271" s="269">
        <v>103.82701329367089</v>
      </c>
      <c r="D271" s="269">
        <v>125.24455872987446</v>
      </c>
      <c r="E271" s="177">
        <f t="shared" si="8"/>
        <v>103.82701329367089</v>
      </c>
      <c r="F271" s="199" t="str">
        <f t="shared" si="9"/>
        <v/>
      </c>
    </row>
    <row r="272" spans="1:7">
      <c r="A272">
        <v>269</v>
      </c>
      <c r="B272" s="46">
        <v>44678</v>
      </c>
      <c r="C272" s="269">
        <v>98.870202420552701</v>
      </c>
      <c r="D272" s="269">
        <v>125.24455872987446</v>
      </c>
      <c r="E272" s="177">
        <f t="shared" si="8"/>
        <v>98.870202420552701</v>
      </c>
      <c r="F272" s="199" t="str">
        <f t="shared" si="9"/>
        <v/>
      </c>
    </row>
    <row r="273" spans="1:6">
      <c r="A273">
        <v>270</v>
      </c>
      <c r="B273" s="46">
        <v>44679</v>
      </c>
      <c r="C273" s="269">
        <v>113.83576418455084</v>
      </c>
      <c r="D273" s="269">
        <v>125.24455872987446</v>
      </c>
      <c r="E273" s="177">
        <f t="shared" si="8"/>
        <v>113.83576418455084</v>
      </c>
      <c r="F273" s="199" t="str">
        <f t="shared" si="9"/>
        <v/>
      </c>
    </row>
    <row r="274" spans="1:6">
      <c r="A274">
        <v>271</v>
      </c>
      <c r="B274" s="46">
        <v>44680</v>
      </c>
      <c r="C274" s="269">
        <v>117.61099088055269</v>
      </c>
      <c r="D274" s="269">
        <v>125.24455872987446</v>
      </c>
      <c r="E274" s="177">
        <f t="shared" si="8"/>
        <v>117.61099088055269</v>
      </c>
      <c r="F274" s="199" t="str">
        <f t="shared" si="9"/>
        <v/>
      </c>
    </row>
    <row r="275" spans="1:6">
      <c r="A275">
        <v>272</v>
      </c>
      <c r="B275" s="46">
        <v>44681</v>
      </c>
      <c r="C275" s="269">
        <v>104.52050493055363</v>
      </c>
      <c r="D275" s="269">
        <v>125.24455872987446</v>
      </c>
      <c r="E275" s="177">
        <f t="shared" si="8"/>
        <v>104.52050493055363</v>
      </c>
      <c r="F275" s="199" t="str">
        <f t="shared" si="9"/>
        <v/>
      </c>
    </row>
    <row r="276" spans="1:6">
      <c r="A276">
        <v>273</v>
      </c>
      <c r="B276" s="46">
        <v>44682</v>
      </c>
      <c r="C276" s="269">
        <v>83.0147551265499</v>
      </c>
      <c r="D276" s="269">
        <v>99.174715760964361</v>
      </c>
      <c r="E276" s="177">
        <f t="shared" si="8"/>
        <v>83.0147551265499</v>
      </c>
      <c r="F276" s="199" t="str">
        <f t="shared" si="9"/>
        <v/>
      </c>
    </row>
    <row r="277" spans="1:6">
      <c r="A277">
        <v>274</v>
      </c>
      <c r="B277" s="46">
        <v>44683</v>
      </c>
      <c r="C277" s="269">
        <v>91.06957705255364</v>
      </c>
      <c r="D277" s="269">
        <v>99.174715760964361</v>
      </c>
      <c r="E277" s="177">
        <f t="shared" si="8"/>
        <v>91.06957705255364</v>
      </c>
      <c r="F277" s="199" t="str">
        <f t="shared" si="9"/>
        <v/>
      </c>
    </row>
    <row r="278" spans="1:6">
      <c r="A278">
        <v>275</v>
      </c>
      <c r="B278" s="46">
        <v>44684</v>
      </c>
      <c r="C278" s="269">
        <v>110.91981394855269</v>
      </c>
      <c r="D278" s="269">
        <v>99.174715760964361</v>
      </c>
      <c r="E278" s="177">
        <f t="shared" si="8"/>
        <v>99.174715760964361</v>
      </c>
      <c r="F278" s="199" t="str">
        <f t="shared" si="9"/>
        <v/>
      </c>
    </row>
    <row r="279" spans="1:6">
      <c r="A279">
        <v>276</v>
      </c>
      <c r="B279" s="46">
        <v>44685</v>
      </c>
      <c r="C279" s="269">
        <v>107.15033297630744</v>
      </c>
      <c r="D279" s="269">
        <v>99.174715760964361</v>
      </c>
      <c r="E279" s="177">
        <f t="shared" si="8"/>
        <v>99.174715760964361</v>
      </c>
      <c r="F279" s="199" t="str">
        <f t="shared" si="9"/>
        <v/>
      </c>
    </row>
    <row r="280" spans="1:6">
      <c r="A280">
        <v>277</v>
      </c>
      <c r="B280" s="46">
        <v>44686</v>
      </c>
      <c r="C280" s="269">
        <v>86.683863152306515</v>
      </c>
      <c r="D280" s="269">
        <v>99.174715760964361</v>
      </c>
      <c r="E280" s="177">
        <f t="shared" si="8"/>
        <v>86.683863152306515</v>
      </c>
      <c r="F280" s="199" t="str">
        <f t="shared" si="9"/>
        <v/>
      </c>
    </row>
    <row r="281" spans="1:6">
      <c r="A281">
        <v>278</v>
      </c>
      <c r="B281" s="46">
        <v>44687</v>
      </c>
      <c r="C281" s="269">
        <v>68.982677436307441</v>
      </c>
      <c r="D281" s="269">
        <v>99.174715760964361</v>
      </c>
      <c r="E281" s="177">
        <f t="shared" si="8"/>
        <v>68.982677436307441</v>
      </c>
      <c r="F281" s="199" t="str">
        <f t="shared" si="9"/>
        <v/>
      </c>
    </row>
    <row r="282" spans="1:6">
      <c r="A282">
        <v>279</v>
      </c>
      <c r="B282" s="46">
        <v>44688</v>
      </c>
      <c r="C282" s="269">
        <v>72.500513806305577</v>
      </c>
      <c r="D282" s="269">
        <v>99.174715760964361</v>
      </c>
      <c r="E282" s="177">
        <f t="shared" si="8"/>
        <v>72.500513806305577</v>
      </c>
      <c r="F282" s="199" t="str">
        <f t="shared" si="9"/>
        <v/>
      </c>
    </row>
    <row r="283" spans="1:6">
      <c r="A283">
        <v>280</v>
      </c>
      <c r="B283" s="46">
        <v>44689</v>
      </c>
      <c r="C283" s="269">
        <v>64.720858066308367</v>
      </c>
      <c r="D283" s="269">
        <v>99.174715760964361</v>
      </c>
      <c r="E283" s="177">
        <f t="shared" si="8"/>
        <v>64.720858066308367</v>
      </c>
      <c r="F283" s="199" t="str">
        <f t="shared" si="9"/>
        <v/>
      </c>
    </row>
    <row r="284" spans="1:6">
      <c r="A284">
        <v>281</v>
      </c>
      <c r="B284" s="46">
        <v>44690</v>
      </c>
      <c r="C284" s="269">
        <v>79.137119340306512</v>
      </c>
      <c r="D284" s="269">
        <v>99.174715760964361</v>
      </c>
      <c r="E284" s="177">
        <f t="shared" si="8"/>
        <v>79.137119340306512</v>
      </c>
      <c r="F284" s="199" t="str">
        <f t="shared" si="9"/>
        <v/>
      </c>
    </row>
    <row r="285" spans="1:6">
      <c r="A285">
        <v>282</v>
      </c>
      <c r="B285" s="46">
        <v>44691</v>
      </c>
      <c r="C285" s="269">
        <v>83.245356604307432</v>
      </c>
      <c r="D285" s="269">
        <v>99.174715760964361</v>
      </c>
      <c r="E285" s="177">
        <f t="shared" si="8"/>
        <v>83.245356604307432</v>
      </c>
      <c r="F285" s="199" t="str">
        <f t="shared" si="9"/>
        <v/>
      </c>
    </row>
    <row r="286" spans="1:6">
      <c r="A286">
        <v>283</v>
      </c>
      <c r="B286" s="46">
        <v>44692</v>
      </c>
      <c r="C286" s="269">
        <v>64.362133028005019</v>
      </c>
      <c r="D286" s="269">
        <v>99.174715760964361</v>
      </c>
      <c r="E286" s="177">
        <f t="shared" si="8"/>
        <v>64.362133028005019</v>
      </c>
      <c r="F286" s="199" t="str">
        <f t="shared" si="9"/>
        <v/>
      </c>
    </row>
    <row r="287" spans="1:6">
      <c r="A287">
        <v>284</v>
      </c>
      <c r="B287" s="46">
        <v>44693</v>
      </c>
      <c r="C287" s="269">
        <v>54.736439084005951</v>
      </c>
      <c r="D287" s="269">
        <v>99.174715760964361</v>
      </c>
      <c r="E287" s="177">
        <f t="shared" si="8"/>
        <v>54.736439084005951</v>
      </c>
      <c r="F287" s="199" t="str">
        <f t="shared" si="9"/>
        <v/>
      </c>
    </row>
    <row r="288" spans="1:6">
      <c r="A288">
        <v>285</v>
      </c>
      <c r="B288" s="46">
        <v>44694</v>
      </c>
      <c r="C288" s="269">
        <v>61.483238572005021</v>
      </c>
      <c r="D288" s="269">
        <v>99.174715760964361</v>
      </c>
      <c r="E288" s="177">
        <f t="shared" si="8"/>
        <v>61.483238572005021</v>
      </c>
      <c r="F288" s="199" t="str">
        <f t="shared" si="9"/>
        <v/>
      </c>
    </row>
    <row r="289" spans="1:7">
      <c r="A289">
        <v>286</v>
      </c>
      <c r="B289" s="46">
        <v>44695</v>
      </c>
      <c r="C289" s="269">
        <v>40.014589944004086</v>
      </c>
      <c r="D289" s="269">
        <v>99.174715760964361</v>
      </c>
      <c r="E289" s="177">
        <f t="shared" si="8"/>
        <v>40.014589944004086</v>
      </c>
      <c r="F289" s="199" t="str">
        <f t="shared" si="9"/>
        <v/>
      </c>
    </row>
    <row r="290" spans="1:7">
      <c r="A290">
        <v>287</v>
      </c>
      <c r="B290" s="46">
        <v>44696</v>
      </c>
      <c r="C290" s="269">
        <v>39.084777080005949</v>
      </c>
      <c r="D290" s="269">
        <v>99.174715760964361</v>
      </c>
      <c r="E290" s="177">
        <f t="shared" si="8"/>
        <v>39.084777080005949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M</v>
      </c>
      <c r="G290" s="200">
        <f>IF(DAY(B290)=15,D290,"")</f>
        <v>99.174715760964361</v>
      </c>
    </row>
    <row r="291" spans="1:7">
      <c r="A291">
        <v>288</v>
      </c>
      <c r="B291" s="46">
        <v>44697</v>
      </c>
      <c r="C291" s="269">
        <v>49.090204322006883</v>
      </c>
      <c r="D291" s="269">
        <v>99.174715760964361</v>
      </c>
      <c r="E291" s="177">
        <f t="shared" si="8"/>
        <v>49.090204322006883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44698</v>
      </c>
      <c r="C292" s="269">
        <v>51.655152812005021</v>
      </c>
      <c r="D292" s="269">
        <v>99.174715760964361</v>
      </c>
      <c r="E292" s="177">
        <f t="shared" si="8"/>
        <v>51.655152812005021</v>
      </c>
      <c r="F292" s="199" t="str">
        <f t="shared" si="9"/>
        <v/>
      </c>
    </row>
    <row r="293" spans="1:7">
      <c r="A293">
        <v>290</v>
      </c>
      <c r="B293" s="46">
        <v>44699</v>
      </c>
      <c r="C293" s="269">
        <v>61.070235312259811</v>
      </c>
      <c r="D293" s="269">
        <v>99.174715760964361</v>
      </c>
      <c r="E293" s="177">
        <f t="shared" si="8"/>
        <v>61.070235312259811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44700</v>
      </c>
      <c r="C294" s="269">
        <v>65.072865836259808</v>
      </c>
      <c r="D294" s="269">
        <v>99.174715760964361</v>
      </c>
      <c r="E294" s="177">
        <f t="shared" si="8"/>
        <v>65.072865836259808</v>
      </c>
      <c r="F294" s="199" t="str">
        <f t="shared" si="9"/>
        <v/>
      </c>
    </row>
    <row r="295" spans="1:7">
      <c r="A295">
        <v>292</v>
      </c>
      <c r="B295" s="46">
        <v>44701</v>
      </c>
      <c r="C295" s="269">
        <v>61.999757656260741</v>
      </c>
      <c r="D295" s="269">
        <v>99.174715760964361</v>
      </c>
      <c r="E295" s="177">
        <f t="shared" si="8"/>
        <v>61.999757656260741</v>
      </c>
      <c r="F295" s="199" t="str">
        <f t="shared" si="9"/>
        <v/>
      </c>
    </row>
    <row r="296" spans="1:7">
      <c r="A296">
        <v>293</v>
      </c>
      <c r="B296" s="46">
        <v>44702</v>
      </c>
      <c r="C296" s="269">
        <v>57.684819064259813</v>
      </c>
      <c r="D296" s="269">
        <v>99.174715760964361</v>
      </c>
      <c r="E296" s="177">
        <f t="shared" si="8"/>
        <v>57.684819064259813</v>
      </c>
      <c r="F296" s="199" t="str">
        <f t="shared" si="9"/>
        <v/>
      </c>
    </row>
    <row r="297" spans="1:7">
      <c r="A297">
        <v>294</v>
      </c>
      <c r="B297" s="46">
        <v>44703</v>
      </c>
      <c r="C297" s="269">
        <v>52.599070350260746</v>
      </c>
      <c r="D297" s="269">
        <v>99.174715760964361</v>
      </c>
      <c r="E297" s="177">
        <f t="shared" si="8"/>
        <v>52.599070350260746</v>
      </c>
      <c r="F297" s="199" t="str">
        <f t="shared" si="9"/>
        <v/>
      </c>
    </row>
    <row r="298" spans="1:7">
      <c r="A298">
        <v>295</v>
      </c>
      <c r="B298" s="46">
        <v>44704</v>
      </c>
      <c r="C298" s="269">
        <v>62.675239904259811</v>
      </c>
      <c r="D298" s="269">
        <v>99.174715760964361</v>
      </c>
      <c r="E298" s="177">
        <f t="shared" si="8"/>
        <v>62.675239904259811</v>
      </c>
      <c r="F298" s="199" t="str">
        <f t="shared" si="9"/>
        <v/>
      </c>
    </row>
    <row r="299" spans="1:7">
      <c r="A299">
        <v>296</v>
      </c>
      <c r="B299" s="46">
        <v>44705</v>
      </c>
      <c r="C299" s="269">
        <v>55.72659463226168</v>
      </c>
      <c r="D299" s="269">
        <v>99.174715760964361</v>
      </c>
      <c r="E299" s="177">
        <f t="shared" si="8"/>
        <v>55.72659463226168</v>
      </c>
      <c r="F299" s="199" t="str">
        <f t="shared" si="9"/>
        <v/>
      </c>
    </row>
    <row r="300" spans="1:7">
      <c r="A300">
        <v>297</v>
      </c>
      <c r="B300" s="46">
        <v>44706</v>
      </c>
      <c r="C300" s="269">
        <v>37.13616316888654</v>
      </c>
      <c r="D300" s="269">
        <v>99.174715760964361</v>
      </c>
      <c r="E300" s="177">
        <f t="shared" si="8"/>
        <v>37.13616316888654</v>
      </c>
      <c r="F300" s="199" t="str">
        <f t="shared" si="9"/>
        <v/>
      </c>
    </row>
    <row r="301" spans="1:7">
      <c r="A301">
        <v>298</v>
      </c>
      <c r="B301" s="46">
        <v>44707</v>
      </c>
      <c r="C301" s="269">
        <v>32.820767544888398</v>
      </c>
      <c r="D301" s="269">
        <v>99.174715760964361</v>
      </c>
      <c r="E301" s="177">
        <f t="shared" si="8"/>
        <v>32.820767544888398</v>
      </c>
      <c r="F301" s="199" t="str">
        <f t="shared" si="9"/>
        <v/>
      </c>
    </row>
    <row r="302" spans="1:7">
      <c r="A302">
        <v>299</v>
      </c>
      <c r="B302" s="46">
        <v>44708</v>
      </c>
      <c r="C302" s="269">
        <v>34.811713270888404</v>
      </c>
      <c r="D302" s="269">
        <v>99.174715760964361</v>
      </c>
      <c r="E302" s="177">
        <f t="shared" si="8"/>
        <v>34.811713270888404</v>
      </c>
      <c r="F302" s="199" t="str">
        <f t="shared" si="9"/>
        <v/>
      </c>
    </row>
    <row r="303" spans="1:7">
      <c r="A303">
        <v>300</v>
      </c>
      <c r="B303" s="46">
        <v>44709</v>
      </c>
      <c r="C303" s="269">
        <v>41.275210382888396</v>
      </c>
      <c r="D303" s="269">
        <v>99.174715760964361</v>
      </c>
      <c r="E303" s="177">
        <f t="shared" si="8"/>
        <v>41.275210382888396</v>
      </c>
      <c r="F303" s="199" t="str">
        <f t="shared" si="9"/>
        <v/>
      </c>
    </row>
    <row r="304" spans="1:7">
      <c r="A304">
        <v>301</v>
      </c>
      <c r="B304" s="46">
        <v>44710</v>
      </c>
      <c r="C304" s="269">
        <v>28.243800492888397</v>
      </c>
      <c r="D304" s="269">
        <v>99.174715760964361</v>
      </c>
      <c r="E304" s="177">
        <f t="shared" si="8"/>
        <v>28.243800492888397</v>
      </c>
      <c r="F304" s="199" t="str">
        <f t="shared" si="9"/>
        <v/>
      </c>
    </row>
    <row r="305" spans="1:6">
      <c r="A305">
        <v>302</v>
      </c>
      <c r="B305" s="46">
        <v>44711</v>
      </c>
      <c r="C305" s="269">
        <v>38.748102940888401</v>
      </c>
      <c r="D305" s="269">
        <v>99.174715760964361</v>
      </c>
      <c r="E305" s="177">
        <f t="shared" si="8"/>
        <v>38.748102940888401</v>
      </c>
      <c r="F305" s="199" t="str">
        <f t="shared" si="9"/>
        <v/>
      </c>
    </row>
    <row r="306" spans="1:6">
      <c r="A306">
        <v>303</v>
      </c>
      <c r="B306" s="46">
        <v>44712</v>
      </c>
      <c r="C306" s="269">
        <v>48.776286006887467</v>
      </c>
      <c r="D306" s="269">
        <v>99.174715760964361</v>
      </c>
      <c r="E306" s="177">
        <f t="shared" si="8"/>
        <v>48.776286006887467</v>
      </c>
      <c r="F306" s="199" t="str">
        <f t="shared" si="9"/>
        <v/>
      </c>
    </row>
    <row r="307" spans="1:6">
      <c r="A307">
        <v>304</v>
      </c>
      <c r="B307" s="46">
        <v>44713</v>
      </c>
      <c r="C307" s="269">
        <v>41.123223929528258</v>
      </c>
      <c r="D307" s="269">
        <v>63.620103867145374</v>
      </c>
      <c r="E307" s="177">
        <f t="shared" si="8"/>
        <v>41.123223929528258</v>
      </c>
      <c r="F307" s="199" t="str">
        <f t="shared" si="9"/>
        <v/>
      </c>
    </row>
    <row r="308" spans="1:6">
      <c r="A308">
        <v>305</v>
      </c>
      <c r="B308" s="46">
        <v>44714</v>
      </c>
      <c r="C308" s="269">
        <v>52.456698009527322</v>
      </c>
      <c r="D308" s="269">
        <v>63.620103867145374</v>
      </c>
      <c r="E308" s="177">
        <f t="shared" si="8"/>
        <v>52.456698009527322</v>
      </c>
      <c r="F308" s="199" t="str">
        <f t="shared" si="9"/>
        <v/>
      </c>
    </row>
    <row r="309" spans="1:6">
      <c r="A309">
        <v>306</v>
      </c>
      <c r="B309" s="46">
        <v>44715</v>
      </c>
      <c r="C309" s="269">
        <v>46.022433545527328</v>
      </c>
      <c r="D309" s="269">
        <v>63.620103867145374</v>
      </c>
      <c r="E309" s="177">
        <f t="shared" si="8"/>
        <v>46.022433545527328</v>
      </c>
      <c r="F309" s="199" t="str">
        <f t="shared" si="9"/>
        <v/>
      </c>
    </row>
    <row r="310" spans="1:6">
      <c r="A310">
        <v>307</v>
      </c>
      <c r="B310" s="46">
        <v>44716</v>
      </c>
      <c r="C310" s="269">
        <v>32.122847235526393</v>
      </c>
      <c r="D310" s="269">
        <v>63.620103867145374</v>
      </c>
      <c r="E310" s="177">
        <f t="shared" si="8"/>
        <v>32.122847235526393</v>
      </c>
      <c r="F310" s="199" t="str">
        <f t="shared" si="9"/>
        <v/>
      </c>
    </row>
    <row r="311" spans="1:6">
      <c r="A311">
        <v>308</v>
      </c>
      <c r="B311" s="46">
        <v>44717</v>
      </c>
      <c r="C311" s="269">
        <v>24.04601276152826</v>
      </c>
      <c r="D311" s="269">
        <v>63.620103867145374</v>
      </c>
      <c r="E311" s="177">
        <f t="shared" si="8"/>
        <v>24.04601276152826</v>
      </c>
      <c r="F311" s="199" t="str">
        <f t="shared" si="9"/>
        <v/>
      </c>
    </row>
    <row r="312" spans="1:6">
      <c r="A312">
        <v>309</v>
      </c>
      <c r="B312" s="46">
        <v>44718</v>
      </c>
      <c r="C312" s="269">
        <v>30.42039194552919</v>
      </c>
      <c r="D312" s="269">
        <v>63.620103867145374</v>
      </c>
      <c r="E312" s="177">
        <f t="shared" si="8"/>
        <v>30.42039194552919</v>
      </c>
      <c r="F312" s="199" t="str">
        <f t="shared" si="9"/>
        <v/>
      </c>
    </row>
    <row r="313" spans="1:6">
      <c r="A313">
        <v>310</v>
      </c>
      <c r="B313" s="46">
        <v>44719</v>
      </c>
      <c r="C313" s="269">
        <v>29.281747123526394</v>
      </c>
      <c r="D313" s="269">
        <v>63.620103867145374</v>
      </c>
      <c r="E313" s="177">
        <f t="shared" si="8"/>
        <v>29.281747123526394</v>
      </c>
      <c r="F313" s="199" t="str">
        <f t="shared" si="9"/>
        <v/>
      </c>
    </row>
    <row r="314" spans="1:6">
      <c r="A314">
        <v>311</v>
      </c>
      <c r="B314" s="46">
        <v>44720</v>
      </c>
      <c r="C314" s="269">
        <v>22.808710077752295</v>
      </c>
      <c r="D314" s="269">
        <v>63.620103867145374</v>
      </c>
      <c r="E314" s="177">
        <f t="shared" si="8"/>
        <v>22.808710077752295</v>
      </c>
      <c r="F314" s="199" t="str">
        <f t="shared" si="9"/>
        <v/>
      </c>
    </row>
    <row r="315" spans="1:6">
      <c r="A315">
        <v>312</v>
      </c>
      <c r="B315" s="46">
        <v>44721</v>
      </c>
      <c r="C315" s="269">
        <v>25.381636507752294</v>
      </c>
      <c r="D315" s="269">
        <v>63.620103867145374</v>
      </c>
      <c r="E315" s="177">
        <f t="shared" si="8"/>
        <v>25.381636507752294</v>
      </c>
      <c r="F315" s="199" t="str">
        <f t="shared" si="9"/>
        <v/>
      </c>
    </row>
    <row r="316" spans="1:6">
      <c r="A316">
        <v>313</v>
      </c>
      <c r="B316" s="46">
        <v>44722</v>
      </c>
      <c r="C316" s="269">
        <v>30.097485453753222</v>
      </c>
      <c r="D316" s="269">
        <v>63.620103867145374</v>
      </c>
      <c r="E316" s="177">
        <f t="shared" si="8"/>
        <v>30.097485453753222</v>
      </c>
      <c r="F316" s="199" t="str">
        <f t="shared" si="9"/>
        <v/>
      </c>
    </row>
    <row r="317" spans="1:6">
      <c r="A317">
        <v>314</v>
      </c>
      <c r="B317" s="46">
        <v>44723</v>
      </c>
      <c r="C317" s="269">
        <v>26.399948901751362</v>
      </c>
      <c r="D317" s="269">
        <v>63.620103867145374</v>
      </c>
      <c r="E317" s="177">
        <f t="shared" si="8"/>
        <v>26.399948901751362</v>
      </c>
      <c r="F317" s="199" t="str">
        <f t="shared" si="9"/>
        <v/>
      </c>
    </row>
    <row r="318" spans="1:6">
      <c r="A318">
        <v>315</v>
      </c>
      <c r="B318" s="46">
        <v>44724</v>
      </c>
      <c r="C318" s="269">
        <v>19.313892079751355</v>
      </c>
      <c r="D318" s="269">
        <v>63.620103867145374</v>
      </c>
      <c r="E318" s="177">
        <f t="shared" si="8"/>
        <v>19.313892079751355</v>
      </c>
      <c r="F318" s="199" t="str">
        <f t="shared" si="9"/>
        <v/>
      </c>
    </row>
    <row r="319" spans="1:6">
      <c r="A319">
        <v>316</v>
      </c>
      <c r="B319" s="46">
        <v>44725</v>
      </c>
      <c r="C319" s="269">
        <v>46.131497131753228</v>
      </c>
      <c r="D319" s="269">
        <v>63.620103867145374</v>
      </c>
      <c r="E319" s="177">
        <f t="shared" si="8"/>
        <v>46.131497131753228</v>
      </c>
      <c r="F319" s="199" t="str">
        <f t="shared" si="9"/>
        <v/>
      </c>
    </row>
    <row r="320" spans="1:6">
      <c r="A320">
        <v>317</v>
      </c>
      <c r="B320" s="46">
        <v>44726</v>
      </c>
      <c r="C320" s="269">
        <v>42.376979761752295</v>
      </c>
      <c r="D320" s="269">
        <v>63.620103867145374</v>
      </c>
      <c r="E320" s="177">
        <f t="shared" si="8"/>
        <v>42.376979761752295</v>
      </c>
      <c r="F320" s="199" t="str">
        <f t="shared" si="9"/>
        <v/>
      </c>
    </row>
    <row r="321" spans="1:7">
      <c r="A321">
        <v>318</v>
      </c>
      <c r="B321" s="46">
        <v>44727</v>
      </c>
      <c r="C321" s="269">
        <v>29.866455020219043</v>
      </c>
      <c r="D321" s="269">
        <v>63.620103867145374</v>
      </c>
      <c r="E321" s="177">
        <f t="shared" si="8"/>
        <v>29.866455020219043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J</v>
      </c>
      <c r="G321" s="200">
        <f>IF(DAY(B321)=15,D321,"")</f>
        <v>63.620103867145374</v>
      </c>
    </row>
    <row r="322" spans="1:7">
      <c r="A322">
        <v>319</v>
      </c>
      <c r="B322" s="46">
        <v>44728</v>
      </c>
      <c r="C322" s="269">
        <v>5.6858126262199731</v>
      </c>
      <c r="D322" s="269">
        <v>63.620103867145374</v>
      </c>
      <c r="E322" s="177">
        <f t="shared" si="8"/>
        <v>5.6858126262199731</v>
      </c>
      <c r="F322" s="199" t="str">
        <f t="shared" si="9"/>
        <v/>
      </c>
    </row>
    <row r="323" spans="1:7">
      <c r="A323">
        <v>320</v>
      </c>
      <c r="B323" s="46">
        <v>44729</v>
      </c>
      <c r="C323" s="269">
        <v>1.2177814382199685</v>
      </c>
      <c r="D323" s="269">
        <v>63.620103867145374</v>
      </c>
      <c r="E323" s="177">
        <f t="shared" si="8"/>
        <v>1.2177814382199685</v>
      </c>
      <c r="F323" s="199" t="str">
        <f t="shared" si="9"/>
        <v/>
      </c>
    </row>
    <row r="324" spans="1:7">
      <c r="A324">
        <v>321</v>
      </c>
      <c r="B324" s="46">
        <v>44730</v>
      </c>
      <c r="C324" s="269">
        <v>10.570221084219972</v>
      </c>
      <c r="D324" s="269">
        <v>63.620103867145374</v>
      </c>
      <c r="E324" s="177">
        <f t="shared" ref="E324:E387" si="10">IF(C324&lt;D324,C324,D324)</f>
        <v>10.570221084219972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44731</v>
      </c>
      <c r="C325" s="269">
        <v>1.4717802962209026</v>
      </c>
      <c r="D325" s="269">
        <v>63.620103867145374</v>
      </c>
      <c r="E325" s="177">
        <f t="shared" si="10"/>
        <v>1.4717802962209026</v>
      </c>
      <c r="F325" s="199" t="str">
        <f t="shared" si="11"/>
        <v/>
      </c>
    </row>
    <row r="326" spans="1:7">
      <c r="A326">
        <v>323</v>
      </c>
      <c r="B326" s="46">
        <v>44732</v>
      </c>
      <c r="C326" s="269">
        <v>4.6292638182190418</v>
      </c>
      <c r="D326" s="269">
        <v>63.620103867145374</v>
      </c>
      <c r="E326" s="177">
        <f t="shared" si="10"/>
        <v>4.6292638182190418</v>
      </c>
      <c r="F326" s="199" t="str">
        <f t="shared" si="11"/>
        <v/>
      </c>
    </row>
    <row r="327" spans="1:7">
      <c r="A327">
        <v>324</v>
      </c>
      <c r="B327" s="46">
        <v>44733</v>
      </c>
      <c r="C327" s="269">
        <v>7.8382079562199722</v>
      </c>
      <c r="D327" s="269">
        <v>63.620103867145374</v>
      </c>
      <c r="E327" s="177">
        <f t="shared" si="10"/>
        <v>7.8382079562199722</v>
      </c>
      <c r="F327" s="199" t="str">
        <f t="shared" si="11"/>
        <v/>
      </c>
    </row>
    <row r="328" spans="1:7">
      <c r="A328">
        <v>325</v>
      </c>
      <c r="B328" s="46">
        <v>44734</v>
      </c>
      <c r="C328" s="269">
        <v>19.542001010242529</v>
      </c>
      <c r="D328" s="269">
        <v>63.620103867145374</v>
      </c>
      <c r="E328" s="177">
        <f t="shared" si="10"/>
        <v>19.542001010242529</v>
      </c>
      <c r="F328" s="199" t="str">
        <f t="shared" si="11"/>
        <v/>
      </c>
    </row>
    <row r="329" spans="1:7">
      <c r="A329">
        <v>326</v>
      </c>
      <c r="B329" s="46">
        <v>44735</v>
      </c>
      <c r="C329" s="269">
        <v>11.83257413824346</v>
      </c>
      <c r="D329" s="269">
        <v>63.620103867145374</v>
      </c>
      <c r="E329" s="177">
        <f t="shared" si="10"/>
        <v>11.83257413824346</v>
      </c>
      <c r="F329" s="199" t="str">
        <f t="shared" si="11"/>
        <v/>
      </c>
    </row>
    <row r="330" spans="1:7">
      <c r="A330">
        <v>327</v>
      </c>
      <c r="B330" s="46">
        <v>44736</v>
      </c>
      <c r="C330" s="269">
        <v>13.604441506245326</v>
      </c>
      <c r="D330" s="269">
        <v>63.620103867145374</v>
      </c>
      <c r="E330" s="177">
        <f t="shared" si="10"/>
        <v>13.604441506245326</v>
      </c>
      <c r="F330" s="199" t="str">
        <f t="shared" si="11"/>
        <v/>
      </c>
    </row>
    <row r="331" spans="1:7">
      <c r="A331">
        <v>328</v>
      </c>
      <c r="B331" s="46">
        <v>44737</v>
      </c>
      <c r="C331" s="269">
        <v>14.067334344244395</v>
      </c>
      <c r="D331" s="269">
        <v>63.620103867145374</v>
      </c>
      <c r="E331" s="177">
        <f t="shared" si="10"/>
        <v>14.067334344244395</v>
      </c>
      <c r="F331" s="199" t="str">
        <f t="shared" si="11"/>
        <v/>
      </c>
    </row>
    <row r="332" spans="1:7">
      <c r="A332">
        <v>329</v>
      </c>
      <c r="B332" s="46">
        <v>44738</v>
      </c>
      <c r="C332" s="269">
        <v>14.775482156243463</v>
      </c>
      <c r="D332" s="269">
        <v>63.620103867145374</v>
      </c>
      <c r="E332" s="177">
        <f t="shared" si="10"/>
        <v>14.775482156243463</v>
      </c>
      <c r="F332" s="199" t="str">
        <f t="shared" si="11"/>
        <v/>
      </c>
    </row>
    <row r="333" spans="1:7">
      <c r="A333">
        <v>330</v>
      </c>
      <c r="B333" s="46">
        <v>44739</v>
      </c>
      <c r="C333" s="269">
        <v>16.261251046242531</v>
      </c>
      <c r="D333" s="269">
        <v>63.620103867145374</v>
      </c>
      <c r="E333" s="177">
        <f t="shared" si="10"/>
        <v>16.261251046242531</v>
      </c>
      <c r="F333" s="199" t="str">
        <f t="shared" si="11"/>
        <v/>
      </c>
    </row>
    <row r="334" spans="1:7">
      <c r="A334">
        <v>331</v>
      </c>
      <c r="B334" s="46">
        <v>44740</v>
      </c>
      <c r="C334" s="269">
        <v>21.935580164243461</v>
      </c>
      <c r="D334" s="269">
        <v>63.620103867145374</v>
      </c>
      <c r="E334" s="177">
        <f t="shared" si="10"/>
        <v>21.935580164243461</v>
      </c>
      <c r="F334" s="199" t="str">
        <f t="shared" si="11"/>
        <v/>
      </c>
    </row>
    <row r="335" spans="1:7">
      <c r="A335">
        <v>332</v>
      </c>
      <c r="B335" s="46">
        <v>44741</v>
      </c>
      <c r="C335" s="269">
        <v>9.1596987699111931</v>
      </c>
      <c r="D335" s="269">
        <v>63.620103867145374</v>
      </c>
      <c r="E335" s="177">
        <f t="shared" si="10"/>
        <v>9.1596987699111931</v>
      </c>
      <c r="F335" s="199" t="str">
        <f t="shared" si="11"/>
        <v/>
      </c>
    </row>
    <row r="336" spans="1:7">
      <c r="A336">
        <v>333</v>
      </c>
      <c r="B336" s="46">
        <v>44742</v>
      </c>
      <c r="C336" s="269">
        <v>13.891888505911192</v>
      </c>
      <c r="D336" s="269">
        <v>63.620103867145374</v>
      </c>
      <c r="E336" s="177">
        <f t="shared" si="10"/>
        <v>13.891888505911192</v>
      </c>
      <c r="F336" s="199" t="str">
        <f t="shared" si="11"/>
        <v/>
      </c>
    </row>
    <row r="337" spans="1:7">
      <c r="A337">
        <v>334</v>
      </c>
      <c r="B337" s="46">
        <v>44743</v>
      </c>
      <c r="C337" s="269">
        <v>18.251279493911191</v>
      </c>
      <c r="D337" s="269">
        <v>27.438293490002458</v>
      </c>
      <c r="E337" s="177">
        <f t="shared" si="10"/>
        <v>18.251279493911191</v>
      </c>
      <c r="F337" s="199" t="str">
        <f t="shared" si="11"/>
        <v/>
      </c>
    </row>
    <row r="338" spans="1:7">
      <c r="A338">
        <v>335</v>
      </c>
      <c r="B338" s="46">
        <v>44744</v>
      </c>
      <c r="C338" s="269">
        <v>13.30726302791026</v>
      </c>
      <c r="D338" s="269">
        <v>27.438293490002458</v>
      </c>
      <c r="E338" s="177">
        <f t="shared" si="10"/>
        <v>13.30726302791026</v>
      </c>
      <c r="F338" s="199" t="str">
        <f t="shared" si="11"/>
        <v/>
      </c>
    </row>
    <row r="339" spans="1:7">
      <c r="A339">
        <v>336</v>
      </c>
      <c r="B339" s="46">
        <v>44745</v>
      </c>
      <c r="C339" s="269">
        <v>10.85917095791026</v>
      </c>
      <c r="D339" s="269">
        <v>27.438293490002458</v>
      </c>
      <c r="E339" s="177">
        <f t="shared" si="10"/>
        <v>10.85917095791026</v>
      </c>
      <c r="F339" s="199" t="str">
        <f t="shared" si="11"/>
        <v/>
      </c>
    </row>
    <row r="340" spans="1:7">
      <c r="A340">
        <v>337</v>
      </c>
      <c r="B340" s="46">
        <v>44746</v>
      </c>
      <c r="C340" s="269">
        <v>12.598542783910263</v>
      </c>
      <c r="D340" s="269">
        <v>27.438293490002458</v>
      </c>
      <c r="E340" s="177">
        <f t="shared" si="10"/>
        <v>12.598542783910263</v>
      </c>
      <c r="F340" s="199" t="str">
        <f t="shared" si="11"/>
        <v/>
      </c>
    </row>
    <row r="341" spans="1:7">
      <c r="A341">
        <v>338</v>
      </c>
      <c r="B341" s="46">
        <v>44747</v>
      </c>
      <c r="C341" s="269">
        <v>9.8952008619102596</v>
      </c>
      <c r="D341" s="269">
        <v>27.438293490002458</v>
      </c>
      <c r="E341" s="177">
        <f t="shared" si="10"/>
        <v>9.8952008619102596</v>
      </c>
      <c r="F341" s="199" t="str">
        <f t="shared" si="11"/>
        <v/>
      </c>
    </row>
    <row r="342" spans="1:7">
      <c r="A342">
        <v>339</v>
      </c>
      <c r="B342" s="46">
        <v>44748</v>
      </c>
      <c r="C342" s="269">
        <v>11.241820423679</v>
      </c>
      <c r="D342" s="269">
        <v>27.438293490002458</v>
      </c>
      <c r="E342" s="177">
        <f t="shared" si="10"/>
        <v>11.241820423679</v>
      </c>
      <c r="F342" s="199" t="str">
        <f t="shared" si="11"/>
        <v/>
      </c>
    </row>
    <row r="343" spans="1:7">
      <c r="A343">
        <v>340</v>
      </c>
      <c r="B343" s="46">
        <v>44749</v>
      </c>
      <c r="C343" s="269">
        <v>8.9794350036817967</v>
      </c>
      <c r="D343" s="269">
        <v>27.438293490002458</v>
      </c>
      <c r="E343" s="177">
        <f t="shared" si="10"/>
        <v>8.9794350036817967</v>
      </c>
      <c r="F343" s="199" t="str">
        <f t="shared" si="11"/>
        <v/>
      </c>
    </row>
    <row r="344" spans="1:7">
      <c r="A344">
        <v>341</v>
      </c>
      <c r="B344" s="46">
        <v>44750</v>
      </c>
      <c r="C344" s="269">
        <v>9.724760133679931</v>
      </c>
      <c r="D344" s="269">
        <v>27.438293490002458</v>
      </c>
      <c r="E344" s="177">
        <f t="shared" si="10"/>
        <v>9.724760133679931</v>
      </c>
      <c r="F344" s="199" t="str">
        <f t="shared" si="11"/>
        <v/>
      </c>
    </row>
    <row r="345" spans="1:7">
      <c r="A345">
        <v>342</v>
      </c>
      <c r="B345" s="46">
        <v>44751</v>
      </c>
      <c r="C345" s="269">
        <v>10.570958937678999</v>
      </c>
      <c r="D345" s="269">
        <v>27.438293490002458</v>
      </c>
      <c r="E345" s="177">
        <f t="shared" si="10"/>
        <v>10.570958937678999</v>
      </c>
      <c r="F345" s="199" t="str">
        <f t="shared" si="11"/>
        <v/>
      </c>
    </row>
    <row r="346" spans="1:7">
      <c r="A346">
        <v>343</v>
      </c>
      <c r="B346" s="46">
        <v>44752</v>
      </c>
      <c r="C346" s="269">
        <v>6.7936013716790002</v>
      </c>
      <c r="D346" s="269">
        <v>27.438293490002458</v>
      </c>
      <c r="E346" s="177">
        <f t="shared" si="10"/>
        <v>6.7936013716790002</v>
      </c>
      <c r="F346" s="199" t="str">
        <f t="shared" si="11"/>
        <v/>
      </c>
    </row>
    <row r="347" spans="1:7">
      <c r="A347">
        <v>344</v>
      </c>
      <c r="B347" s="46">
        <v>44753</v>
      </c>
      <c r="C347" s="269">
        <v>9.1090904676808648</v>
      </c>
      <c r="D347" s="269">
        <v>27.438293490002458</v>
      </c>
      <c r="E347" s="177">
        <f t="shared" si="10"/>
        <v>9.1090904676808648</v>
      </c>
      <c r="F347" s="199" t="str">
        <f t="shared" si="11"/>
        <v/>
      </c>
    </row>
    <row r="348" spans="1:7">
      <c r="A348">
        <v>345</v>
      </c>
      <c r="B348" s="46">
        <v>44754</v>
      </c>
      <c r="C348" s="269">
        <v>8.5171420636789996</v>
      </c>
      <c r="D348" s="269">
        <v>27.438293490002458</v>
      </c>
      <c r="E348" s="177">
        <f t="shared" si="10"/>
        <v>8.5171420636789996</v>
      </c>
      <c r="F348" s="199" t="str">
        <f t="shared" si="11"/>
        <v/>
      </c>
    </row>
    <row r="349" spans="1:7">
      <c r="A349">
        <v>346</v>
      </c>
      <c r="B349" s="46">
        <v>44755</v>
      </c>
      <c r="C349" s="269">
        <v>4.7365951573210552</v>
      </c>
      <c r="D349" s="269">
        <v>27.438293490002458</v>
      </c>
      <c r="E349" s="177">
        <f t="shared" si="10"/>
        <v>4.7365951573210552</v>
      </c>
      <c r="F349" s="199" t="str">
        <f t="shared" si="11"/>
        <v/>
      </c>
    </row>
    <row r="350" spans="1:7">
      <c r="A350">
        <v>347</v>
      </c>
      <c r="B350" s="46">
        <v>44756</v>
      </c>
      <c r="C350" s="269">
        <v>6.4466675373191977</v>
      </c>
      <c r="D350" s="269">
        <v>27.438293490002458</v>
      </c>
      <c r="E350" s="177">
        <f t="shared" si="10"/>
        <v>6.4466675373191977</v>
      </c>
      <c r="F350" s="199" t="str">
        <f t="shared" si="11"/>
        <v/>
      </c>
    </row>
    <row r="351" spans="1:7">
      <c r="A351">
        <v>348</v>
      </c>
      <c r="B351" s="46">
        <v>44757</v>
      </c>
      <c r="C351" s="269">
        <v>1.4484459653201265</v>
      </c>
      <c r="D351" s="269">
        <v>27.438293490002458</v>
      </c>
      <c r="E351" s="177">
        <f t="shared" si="10"/>
        <v>1.4484459653201265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J</v>
      </c>
      <c r="G351" s="200">
        <f>IF(DAY(B351)=15,D351,"")</f>
        <v>27.438293490002458</v>
      </c>
    </row>
    <row r="352" spans="1:7">
      <c r="A352">
        <v>349</v>
      </c>
      <c r="B352" s="46">
        <v>44758</v>
      </c>
      <c r="C352" s="269">
        <v>2.2119180733191932</v>
      </c>
      <c r="D352" s="269">
        <v>27.438293490002458</v>
      </c>
      <c r="E352" s="177">
        <f t="shared" si="10"/>
        <v>2.2119180733191932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44759</v>
      </c>
      <c r="C353" s="269">
        <v>2.3806667053201274</v>
      </c>
      <c r="D353" s="269">
        <v>27.438293490002458</v>
      </c>
      <c r="E353" s="177">
        <f t="shared" si="10"/>
        <v>2.3806667053201274</v>
      </c>
      <c r="F353" s="199" t="str">
        <f t="shared" si="11"/>
        <v/>
      </c>
    </row>
    <row r="354" spans="1:6">
      <c r="A354">
        <v>351</v>
      </c>
      <c r="B354" s="46">
        <v>44760</v>
      </c>
      <c r="C354" s="269">
        <v>2.7063242153210596</v>
      </c>
      <c r="D354" s="269">
        <v>27.438293490002458</v>
      </c>
      <c r="E354" s="177">
        <f t="shared" si="10"/>
        <v>2.7063242153210596</v>
      </c>
      <c r="F354" s="199" t="str">
        <f t="shared" si="11"/>
        <v/>
      </c>
    </row>
    <row r="355" spans="1:6">
      <c r="A355">
        <v>352</v>
      </c>
      <c r="B355" s="46">
        <v>44761</v>
      </c>
      <c r="C355" s="269">
        <v>2.1026848313191948</v>
      </c>
      <c r="D355" s="269">
        <v>27.438293490002458</v>
      </c>
      <c r="E355" s="177">
        <f t="shared" si="10"/>
        <v>2.1026848313191948</v>
      </c>
      <c r="F355" s="199" t="str">
        <f t="shared" si="11"/>
        <v/>
      </c>
    </row>
    <row r="356" spans="1:6">
      <c r="A356">
        <v>353</v>
      </c>
      <c r="B356" s="46">
        <v>44762</v>
      </c>
      <c r="C356" s="269">
        <v>15.036435515821358</v>
      </c>
      <c r="D356" s="269">
        <v>27.438293490002458</v>
      </c>
      <c r="E356" s="177">
        <f t="shared" si="10"/>
        <v>15.036435515821358</v>
      </c>
      <c r="F356" s="199" t="str">
        <f t="shared" si="11"/>
        <v/>
      </c>
    </row>
    <row r="357" spans="1:6">
      <c r="A357">
        <v>354</v>
      </c>
      <c r="B357" s="46">
        <v>44763</v>
      </c>
      <c r="C357" s="269">
        <v>2.2514252478222878</v>
      </c>
      <c r="D357" s="269">
        <v>27.438293490002458</v>
      </c>
      <c r="E357" s="177">
        <f t="shared" si="10"/>
        <v>2.2514252478222878</v>
      </c>
      <c r="F357" s="199" t="str">
        <f t="shared" si="11"/>
        <v/>
      </c>
    </row>
    <row r="358" spans="1:6">
      <c r="A358">
        <v>355</v>
      </c>
      <c r="B358" s="46">
        <v>44764</v>
      </c>
      <c r="C358" s="269">
        <v>9.5429019778213551</v>
      </c>
      <c r="D358" s="269">
        <v>27.438293490002458</v>
      </c>
      <c r="E358" s="177">
        <f t="shared" si="10"/>
        <v>9.5429019778213551</v>
      </c>
      <c r="F358" s="199" t="str">
        <f t="shared" si="11"/>
        <v/>
      </c>
    </row>
    <row r="359" spans="1:6">
      <c r="A359">
        <v>356</v>
      </c>
      <c r="B359" s="46">
        <v>44765</v>
      </c>
      <c r="C359" s="269">
        <v>1.8340053678213553</v>
      </c>
      <c r="D359" s="269">
        <v>27.438293490002458</v>
      </c>
      <c r="E359" s="177">
        <f t="shared" si="10"/>
        <v>1.8340053678213553</v>
      </c>
      <c r="F359" s="199" t="str">
        <f t="shared" si="11"/>
        <v/>
      </c>
    </row>
    <row r="360" spans="1:6">
      <c r="A360">
        <v>357</v>
      </c>
      <c r="B360" s="46">
        <v>44766</v>
      </c>
      <c r="C360" s="269">
        <v>6.3163635378232215</v>
      </c>
      <c r="D360" s="269">
        <v>27.438293490002458</v>
      </c>
      <c r="E360" s="177">
        <f t="shared" si="10"/>
        <v>6.3163635378232215</v>
      </c>
      <c r="F360" s="199" t="str">
        <f t="shared" si="11"/>
        <v/>
      </c>
    </row>
    <row r="361" spans="1:6">
      <c r="A361">
        <v>358</v>
      </c>
      <c r="B361" s="46">
        <v>44767</v>
      </c>
      <c r="C361" s="269">
        <v>2.608429777821355</v>
      </c>
      <c r="D361" s="269">
        <v>27.438293490002458</v>
      </c>
      <c r="E361" s="177">
        <f t="shared" si="10"/>
        <v>2.608429777821355</v>
      </c>
      <c r="F361" s="199" t="str">
        <f t="shared" si="11"/>
        <v/>
      </c>
    </row>
    <row r="362" spans="1:6">
      <c r="A362">
        <v>359</v>
      </c>
      <c r="B362" s="46">
        <v>44768</v>
      </c>
      <c r="C362" s="269">
        <v>3.9616896878222905</v>
      </c>
      <c r="D362" s="269">
        <v>27.438293490002458</v>
      </c>
      <c r="E362" s="177">
        <f t="shared" si="10"/>
        <v>3.9616896878222905</v>
      </c>
      <c r="F362" s="199" t="str">
        <f t="shared" si="11"/>
        <v/>
      </c>
    </row>
    <row r="363" spans="1:6">
      <c r="A363">
        <v>360</v>
      </c>
      <c r="B363" s="46">
        <v>44769</v>
      </c>
      <c r="C363" s="269">
        <v>1.8403673500869917</v>
      </c>
      <c r="D363" s="269">
        <v>27.438293490002458</v>
      </c>
      <c r="E363" s="177">
        <f t="shared" si="10"/>
        <v>1.8403673500869917</v>
      </c>
      <c r="F363" s="199" t="str">
        <f t="shared" si="11"/>
        <v/>
      </c>
    </row>
    <row r="364" spans="1:6">
      <c r="A364">
        <v>361</v>
      </c>
      <c r="B364" s="46">
        <v>44770</v>
      </c>
      <c r="C364" s="269">
        <v>2.9601499940860667</v>
      </c>
      <c r="D364" s="269">
        <v>27.438293490002458</v>
      </c>
      <c r="E364" s="177">
        <f t="shared" si="10"/>
        <v>2.9601499940860667</v>
      </c>
      <c r="F364" s="199" t="str">
        <f t="shared" si="11"/>
        <v/>
      </c>
    </row>
    <row r="365" spans="1:6">
      <c r="A365">
        <v>362</v>
      </c>
      <c r="B365" s="46">
        <v>44771</v>
      </c>
      <c r="C365" s="269">
        <v>5.9799810000860667</v>
      </c>
      <c r="D365" s="269">
        <v>27.438293490002458</v>
      </c>
      <c r="E365" s="177">
        <f t="shared" si="10"/>
        <v>5.9799810000860667</v>
      </c>
      <c r="F365" s="199" t="str">
        <f t="shared" si="11"/>
        <v/>
      </c>
    </row>
    <row r="366" spans="1:6">
      <c r="A366">
        <v>363</v>
      </c>
      <c r="B366" s="46">
        <v>44772</v>
      </c>
      <c r="C366" s="269">
        <v>2.3192366360860652</v>
      </c>
      <c r="D366" s="269">
        <v>27.438293490002458</v>
      </c>
      <c r="E366" s="177">
        <f t="shared" si="10"/>
        <v>2.3192366360860652</v>
      </c>
      <c r="F366" s="199" t="str">
        <f t="shared" si="11"/>
        <v/>
      </c>
    </row>
    <row r="367" spans="1:6">
      <c r="A367">
        <v>364</v>
      </c>
      <c r="B367" s="46">
        <v>44773</v>
      </c>
      <c r="C367" s="269">
        <v>1.9814935200851322</v>
      </c>
      <c r="D367" s="269">
        <v>27.438293490002458</v>
      </c>
      <c r="E367" s="177">
        <f t="shared" si="10"/>
        <v>1.9814935200851322</v>
      </c>
      <c r="F367" s="199" t="str">
        <f t="shared" si="11"/>
        <v/>
      </c>
    </row>
    <row r="368" spans="1:6">
      <c r="A368">
        <v>365</v>
      </c>
      <c r="B368" s="46">
        <v>44774</v>
      </c>
      <c r="C368" s="269">
        <v>3.3480018080869924</v>
      </c>
      <c r="D368" s="269">
        <v>16.5757661006012</v>
      </c>
      <c r="E368" s="177">
        <f t="shared" si="10"/>
        <v>3.3480018080869924</v>
      </c>
      <c r="F368" s="199" t="str">
        <f t="shared" si="11"/>
        <v/>
      </c>
    </row>
    <row r="369" spans="1:7">
      <c r="A369">
        <v>366</v>
      </c>
      <c r="B369" s="46">
        <v>44775</v>
      </c>
      <c r="C369" s="269">
        <v>4.4647196980869923</v>
      </c>
      <c r="D369" s="269">
        <v>16.5757661006012</v>
      </c>
      <c r="E369" s="177">
        <f t="shared" si="10"/>
        <v>4.4647196980869923</v>
      </c>
      <c r="F369" s="199" t="str">
        <f t="shared" si="11"/>
        <v/>
      </c>
    </row>
    <row r="370" spans="1:7">
      <c r="A370">
        <v>367</v>
      </c>
      <c r="B370" s="46">
        <v>44776</v>
      </c>
      <c r="C370" s="269">
        <v>1.9475356552845768</v>
      </c>
      <c r="D370" s="269">
        <v>16.5757661006012</v>
      </c>
      <c r="E370" s="177">
        <f t="shared" si="10"/>
        <v>1.9475356552845768</v>
      </c>
      <c r="F370" s="199" t="str">
        <f t="shared" si="11"/>
        <v/>
      </c>
    </row>
    <row r="371" spans="1:7">
      <c r="A371">
        <v>368</v>
      </c>
      <c r="B371" s="46">
        <v>44777</v>
      </c>
      <c r="C371" s="269">
        <v>1.3619935172845763</v>
      </c>
      <c r="D371" s="269">
        <v>16.5757661006012</v>
      </c>
      <c r="E371" s="177">
        <f t="shared" si="10"/>
        <v>1.3619935172845763</v>
      </c>
      <c r="F371" s="199" t="str">
        <f t="shared" si="11"/>
        <v/>
      </c>
    </row>
    <row r="372" spans="1:7">
      <c r="A372">
        <v>369</v>
      </c>
      <c r="B372" s="46">
        <v>44778</v>
      </c>
      <c r="C372" s="269">
        <v>1.266150549284579</v>
      </c>
      <c r="D372" s="269">
        <v>16.5757661006012</v>
      </c>
      <c r="E372" s="177">
        <f t="shared" si="10"/>
        <v>1.266150549284579</v>
      </c>
      <c r="F372" s="199" t="str">
        <f t="shared" si="11"/>
        <v/>
      </c>
    </row>
    <row r="373" spans="1:7">
      <c r="A373">
        <v>370</v>
      </c>
      <c r="B373" s="46">
        <v>44779</v>
      </c>
      <c r="C373" s="269">
        <v>1.8133744832845768</v>
      </c>
      <c r="D373" s="269">
        <v>16.5757661006012</v>
      </c>
      <c r="E373" s="177">
        <f t="shared" si="10"/>
        <v>1.8133744832845768</v>
      </c>
      <c r="F373" s="199" t="str">
        <f t="shared" si="11"/>
        <v/>
      </c>
    </row>
    <row r="374" spans="1:7">
      <c r="A374">
        <v>371</v>
      </c>
      <c r="B374" s="46">
        <v>44780</v>
      </c>
      <c r="C374" s="269">
        <v>1.6537370392845769</v>
      </c>
      <c r="D374" s="269">
        <v>16.5757661006012</v>
      </c>
      <c r="E374" s="177">
        <f t="shared" si="10"/>
        <v>1.6537370392845769</v>
      </c>
      <c r="F374" s="199" t="str">
        <f t="shared" si="11"/>
        <v/>
      </c>
    </row>
    <row r="375" spans="1:7">
      <c r="A375">
        <v>372</v>
      </c>
      <c r="B375" s="46">
        <v>44781</v>
      </c>
      <c r="C375" s="269">
        <v>1.3253862392864393</v>
      </c>
      <c r="D375" s="269">
        <v>16.5757661006012</v>
      </c>
      <c r="E375" s="177">
        <f t="shared" si="10"/>
        <v>1.3253862392864393</v>
      </c>
      <c r="F375" s="199" t="str">
        <f t="shared" si="11"/>
        <v/>
      </c>
    </row>
    <row r="376" spans="1:7">
      <c r="A376">
        <v>373</v>
      </c>
      <c r="B376" s="46">
        <v>44782</v>
      </c>
      <c r="C376" s="269">
        <v>1.6752525472845774</v>
      </c>
      <c r="D376" s="269">
        <v>16.5757661006012</v>
      </c>
      <c r="E376" s="177">
        <f t="shared" si="10"/>
        <v>1.6752525472845774</v>
      </c>
      <c r="F376" s="199" t="str">
        <f t="shared" si="11"/>
        <v/>
      </c>
    </row>
    <row r="377" spans="1:7">
      <c r="A377">
        <v>374</v>
      </c>
      <c r="B377" s="46">
        <v>44783</v>
      </c>
      <c r="C377" s="269">
        <v>1.8884723089984545</v>
      </c>
      <c r="D377" s="269">
        <v>16.5757661006012</v>
      </c>
      <c r="E377" s="177">
        <f t="shared" si="10"/>
        <v>1.8884723089984545</v>
      </c>
      <c r="F377" s="199" t="str">
        <f t="shared" si="11"/>
        <v/>
      </c>
    </row>
    <row r="378" spans="1:7">
      <c r="A378">
        <v>375</v>
      </c>
      <c r="B378" s="46">
        <v>44784</v>
      </c>
      <c r="C378" s="269">
        <v>1.7459365069993873</v>
      </c>
      <c r="D378" s="269">
        <v>16.5757661006012</v>
      </c>
      <c r="E378" s="177">
        <f t="shared" si="10"/>
        <v>1.7459365069993873</v>
      </c>
      <c r="F378" s="199" t="str">
        <f t="shared" si="11"/>
        <v/>
      </c>
    </row>
    <row r="379" spans="1:7">
      <c r="A379">
        <v>376</v>
      </c>
      <c r="B379" s="46">
        <v>44785</v>
      </c>
      <c r="C379" s="269">
        <v>1.1457078429984613</v>
      </c>
      <c r="D379" s="269">
        <v>16.5757661006012</v>
      </c>
      <c r="E379" s="177">
        <f t="shared" si="10"/>
        <v>1.1457078429984613</v>
      </c>
      <c r="F379" s="199" t="str">
        <f t="shared" si="11"/>
        <v/>
      </c>
    </row>
    <row r="380" spans="1:7">
      <c r="A380">
        <v>377</v>
      </c>
      <c r="B380" s="46">
        <v>44786</v>
      </c>
      <c r="C380" s="269">
        <v>1.9975903149993901</v>
      </c>
      <c r="D380" s="269">
        <v>16.5757661006012</v>
      </c>
      <c r="E380" s="177">
        <f t="shared" si="10"/>
        <v>1.9975903149993901</v>
      </c>
      <c r="F380" s="199" t="str">
        <f t="shared" si="11"/>
        <v/>
      </c>
    </row>
    <row r="381" spans="1:7">
      <c r="A381">
        <v>378</v>
      </c>
      <c r="B381" s="46">
        <v>44787</v>
      </c>
      <c r="C381" s="269">
        <v>1.2872926249993908</v>
      </c>
      <c r="D381" s="269">
        <v>16.5757661006012</v>
      </c>
      <c r="E381" s="177">
        <f t="shared" si="10"/>
        <v>1.2872926249993908</v>
      </c>
      <c r="F381" s="199" t="str">
        <f t="shared" si="11"/>
        <v/>
      </c>
    </row>
    <row r="382" spans="1:7">
      <c r="A382">
        <v>379</v>
      </c>
      <c r="B382" s="46">
        <v>44788</v>
      </c>
      <c r="C382" s="269">
        <v>1.4236519209993894</v>
      </c>
      <c r="D382" s="269">
        <v>16.5757661006012</v>
      </c>
      <c r="E382" s="177">
        <f t="shared" si="10"/>
        <v>1.4236519209993894</v>
      </c>
      <c r="F382" s="199" t="str">
        <f t="shared" si="11"/>
        <v>A</v>
      </c>
      <c r="G382" s="200">
        <f>IF(DAY(B382)=15,D382,"")</f>
        <v>16.5757661006012</v>
      </c>
    </row>
    <row r="383" spans="1:7">
      <c r="A383">
        <v>380</v>
      </c>
      <c r="B383" s="46">
        <v>44789</v>
      </c>
      <c r="C383" s="269">
        <v>1.8889678109975248</v>
      </c>
      <c r="D383" s="269">
        <v>16.5757661006012</v>
      </c>
      <c r="E383" s="177">
        <f t="shared" si="10"/>
        <v>1.8889678109975248</v>
      </c>
      <c r="F383" s="199" t="str">
        <f t="shared" si="11"/>
        <v/>
      </c>
    </row>
    <row r="384" spans="1:7">
      <c r="A384">
        <v>381</v>
      </c>
      <c r="B384" s="46">
        <v>44790</v>
      </c>
      <c r="C384" s="269">
        <v>1.9845312808154885</v>
      </c>
      <c r="D384" s="269">
        <v>16.5757661006012</v>
      </c>
      <c r="E384" s="177">
        <f t="shared" si="10"/>
        <v>1.9845312808154885</v>
      </c>
      <c r="F384" s="199" t="str">
        <f t="shared" si="11"/>
        <v/>
      </c>
    </row>
    <row r="385" spans="1:6">
      <c r="A385">
        <v>382</v>
      </c>
      <c r="B385" s="46">
        <v>44791</v>
      </c>
      <c r="C385" s="269">
        <v>4.2379166648145548</v>
      </c>
      <c r="D385" s="269">
        <v>16.5757661006012</v>
      </c>
      <c r="E385" s="177">
        <f t="shared" si="10"/>
        <v>4.2379166648145548</v>
      </c>
      <c r="F385" s="199" t="str">
        <f t="shared" si="11"/>
        <v/>
      </c>
    </row>
    <row r="386" spans="1:6">
      <c r="A386">
        <v>383</v>
      </c>
      <c r="B386" s="46">
        <v>44792</v>
      </c>
      <c r="C386" s="269">
        <v>12.465486120815491</v>
      </c>
      <c r="D386" s="269">
        <v>16.5757661006012</v>
      </c>
      <c r="E386" s="177">
        <f t="shared" si="10"/>
        <v>12.465486120815491</v>
      </c>
      <c r="F386" s="199" t="str">
        <f t="shared" si="11"/>
        <v/>
      </c>
    </row>
    <row r="387" spans="1:6">
      <c r="A387">
        <v>384</v>
      </c>
      <c r="B387" s="46">
        <v>44793</v>
      </c>
      <c r="C387" s="269">
        <v>8.5744975528154868</v>
      </c>
      <c r="D387" s="269">
        <v>16.5757661006012</v>
      </c>
      <c r="E387" s="177">
        <f t="shared" si="10"/>
        <v>8.5744975528154868</v>
      </c>
      <c r="F387" s="199" t="str">
        <f t="shared" si="11"/>
        <v/>
      </c>
    </row>
    <row r="388" spans="1:6">
      <c r="A388">
        <v>385</v>
      </c>
      <c r="B388" s="46">
        <v>44794</v>
      </c>
      <c r="C388" s="269">
        <v>1.5943431428145558</v>
      </c>
      <c r="D388" s="269">
        <v>16.5757661006012</v>
      </c>
      <c r="E388" s="177">
        <f t="shared" ref="E388:E395" si="12">IF(C388&lt;D388,C388,D388)</f>
        <v>1.5943431428145558</v>
      </c>
      <c r="F388" s="199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44795</v>
      </c>
      <c r="C389" s="269">
        <v>2.4836923468164205</v>
      </c>
      <c r="D389" s="269">
        <v>16.5757661006012</v>
      </c>
      <c r="E389" s="177">
        <f t="shared" si="12"/>
        <v>2.4836923468164205</v>
      </c>
      <c r="F389" s="199" t="str">
        <f t="shared" si="13"/>
        <v/>
      </c>
    </row>
    <row r="390" spans="1:6">
      <c r="A390">
        <v>387</v>
      </c>
      <c r="B390" s="46">
        <v>44796</v>
      </c>
      <c r="C390" s="269">
        <v>14.290778460814559</v>
      </c>
      <c r="D390" s="269">
        <v>16.5757661006012</v>
      </c>
      <c r="E390" s="177">
        <f t="shared" si="12"/>
        <v>14.290778460814559</v>
      </c>
      <c r="F390" s="199" t="str">
        <f t="shared" si="13"/>
        <v/>
      </c>
    </row>
    <row r="391" spans="1:6">
      <c r="A391">
        <v>388</v>
      </c>
      <c r="B391" s="46">
        <v>44797</v>
      </c>
      <c r="C391" s="269">
        <v>8.3265916085703431</v>
      </c>
      <c r="D391" s="269">
        <v>16.5757661006012</v>
      </c>
      <c r="E391" s="177">
        <f t="shared" si="12"/>
        <v>8.3265916085703431</v>
      </c>
      <c r="F391" s="199" t="str">
        <f t="shared" si="13"/>
        <v/>
      </c>
    </row>
    <row r="392" spans="1:6">
      <c r="A392">
        <v>389</v>
      </c>
      <c r="B392" s="46">
        <v>44798</v>
      </c>
      <c r="C392" s="269">
        <v>1.4231999785712723</v>
      </c>
      <c r="D392" s="269">
        <v>16.5757661006012</v>
      </c>
      <c r="E392" s="177">
        <f t="shared" si="12"/>
        <v>1.4231999785712723</v>
      </c>
      <c r="F392" s="199" t="str">
        <f t="shared" si="13"/>
        <v/>
      </c>
    </row>
    <row r="393" spans="1:6">
      <c r="A393">
        <v>390</v>
      </c>
      <c r="B393" s="46">
        <v>44799</v>
      </c>
      <c r="C393" s="269">
        <v>0.71767828857127092</v>
      </c>
      <c r="D393" s="269">
        <v>16.5757661006012</v>
      </c>
      <c r="E393" s="177">
        <f t="shared" si="12"/>
        <v>0.71767828857127092</v>
      </c>
      <c r="F393" s="199" t="str">
        <f t="shared" si="13"/>
        <v/>
      </c>
    </row>
    <row r="394" spans="1:6">
      <c r="A394">
        <v>391</v>
      </c>
      <c r="B394" s="46">
        <v>44800</v>
      </c>
      <c r="C394" s="269">
        <v>6.7068071985703392</v>
      </c>
      <c r="D394" s="269">
        <v>16.5757661006012</v>
      </c>
      <c r="E394" s="177">
        <f t="shared" si="12"/>
        <v>6.7068071985703392</v>
      </c>
      <c r="F394" s="199" t="str">
        <f t="shared" si="13"/>
        <v/>
      </c>
    </row>
    <row r="395" spans="1:6">
      <c r="A395">
        <v>392</v>
      </c>
      <c r="B395" s="46">
        <v>44801</v>
      </c>
      <c r="C395" s="269">
        <v>1.1306106725712708</v>
      </c>
      <c r="D395" s="269">
        <v>16.5757661006012</v>
      </c>
      <c r="E395" s="177">
        <f t="shared" si="12"/>
        <v>1.1306106725712708</v>
      </c>
      <c r="F395" s="199" t="str">
        <f t="shared" si="13"/>
        <v/>
      </c>
    </row>
    <row r="396" spans="1:6">
      <c r="A396">
        <v>393</v>
      </c>
      <c r="B396" s="46">
        <v>44802</v>
      </c>
      <c r="C396" s="269">
        <v>7.4316425565703392</v>
      </c>
      <c r="D396" s="269">
        <v>16.5757661006012</v>
      </c>
      <c r="E396" s="177">
        <f t="shared" ref="E396:E397" si="14">IF(C396&lt;D396,C396,D396)</f>
        <v>7.4316425565703392</v>
      </c>
      <c r="F396" s="199" t="str">
        <f t="shared" si="13"/>
        <v/>
      </c>
    </row>
    <row r="397" spans="1:6">
      <c r="A397">
        <v>394</v>
      </c>
      <c r="B397" s="46">
        <v>44803</v>
      </c>
      <c r="C397" s="269">
        <v>19.642912736570338</v>
      </c>
      <c r="D397" s="269">
        <v>16.5757661006012</v>
      </c>
      <c r="E397" s="177">
        <f t="shared" si="14"/>
        <v>16.5757661006012</v>
      </c>
      <c r="F397" s="199" t="str">
        <f t="shared" si="13"/>
        <v/>
      </c>
    </row>
    <row r="398" spans="1:6">
      <c r="A398">
        <v>395</v>
      </c>
      <c r="B398" s="46">
        <v>44804</v>
      </c>
      <c r="C398" s="269">
        <v>8.6098004332490135</v>
      </c>
      <c r="D398" s="269">
        <v>16.5757661006012</v>
      </c>
      <c r="E398" s="177">
        <f t="shared" ref="E398" si="15">IF(C398&lt;D398,C398,D398)</f>
        <v>8.6098004332490135</v>
      </c>
      <c r="F398" s="199" t="str">
        <f t="shared" ref="F398" si="16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269"/>
      <c r="D399" s="269"/>
      <c r="E399" s="177"/>
      <c r="F399" s="199" t="str">
        <f t="shared" ref="F399:F400" si="17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7"/>
        <v/>
      </c>
    </row>
    <row r="401" spans="3:7">
      <c r="C401" s="177" t="s">
        <v>147</v>
      </c>
      <c r="D401" s="177" t="s">
        <v>147</v>
      </c>
      <c r="E401" s="177" t="str">
        <f t="shared" ref="E401:E451" si="18">IF(C401&lt;D401,C401,D401)</f>
        <v/>
      </c>
      <c r="F401" s="199" t="str">
        <f t="shared" ref="F401:F412" si="19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8"/>
        <v/>
      </c>
      <c r="F402" s="199" t="str">
        <f t="shared" si="19"/>
        <v/>
      </c>
    </row>
    <row r="403" spans="3:7">
      <c r="C403" s="177" t="s">
        <v>147</v>
      </c>
      <c r="D403" s="177" t="s">
        <v>147</v>
      </c>
      <c r="E403" s="177" t="str">
        <f t="shared" si="18"/>
        <v/>
      </c>
      <c r="F403" s="199" t="str">
        <f t="shared" si="19"/>
        <v/>
      </c>
    </row>
    <row r="404" spans="3:7">
      <c r="C404" s="177" t="s">
        <v>147</v>
      </c>
      <c r="D404" s="177" t="s">
        <v>147</v>
      </c>
      <c r="E404" s="177" t="str">
        <f t="shared" si="18"/>
        <v/>
      </c>
      <c r="F404" s="199" t="str">
        <f t="shared" si="19"/>
        <v/>
      </c>
    </row>
    <row r="405" spans="3:7">
      <c r="C405" s="177" t="s">
        <v>147</v>
      </c>
      <c r="D405" s="177" t="s">
        <v>147</v>
      </c>
      <c r="E405" s="177" t="str">
        <f t="shared" si="18"/>
        <v/>
      </c>
      <c r="F405" s="199" t="str">
        <f t="shared" si="19"/>
        <v/>
      </c>
    </row>
    <row r="406" spans="3:7">
      <c r="C406" s="177" t="s">
        <v>147</v>
      </c>
      <c r="D406" s="177" t="s">
        <v>147</v>
      </c>
      <c r="E406" s="177" t="str">
        <f t="shared" si="18"/>
        <v/>
      </c>
      <c r="F406" s="199" t="str">
        <f t="shared" si="19"/>
        <v/>
      </c>
    </row>
    <row r="407" spans="3:7">
      <c r="C407" s="177" t="s">
        <v>147</v>
      </c>
      <c r="D407" s="177" t="s">
        <v>147</v>
      </c>
      <c r="E407" s="177" t="str">
        <f t="shared" si="18"/>
        <v/>
      </c>
      <c r="F407" s="199" t="str">
        <f t="shared" si="19"/>
        <v/>
      </c>
    </row>
    <row r="408" spans="3:7">
      <c r="C408" s="177" t="s">
        <v>147</v>
      </c>
      <c r="D408" s="177" t="s">
        <v>147</v>
      </c>
      <c r="E408" s="177" t="str">
        <f t="shared" si="18"/>
        <v/>
      </c>
      <c r="F408" s="199" t="str">
        <f t="shared" si="19"/>
        <v/>
      </c>
    </row>
    <row r="409" spans="3:7">
      <c r="C409" s="177" t="s">
        <v>147</v>
      </c>
      <c r="D409" s="177" t="s">
        <v>147</v>
      </c>
      <c r="E409" s="177" t="str">
        <f t="shared" si="18"/>
        <v/>
      </c>
      <c r="F409" s="199" t="str">
        <f t="shared" si="19"/>
        <v/>
      </c>
    </row>
    <row r="410" spans="3:7">
      <c r="C410" s="177" t="s">
        <v>147</v>
      </c>
      <c r="D410" s="177" t="s">
        <v>147</v>
      </c>
      <c r="E410" s="177" t="str">
        <f t="shared" si="18"/>
        <v/>
      </c>
      <c r="F410" s="199" t="str">
        <f t="shared" si="19"/>
        <v/>
      </c>
    </row>
    <row r="411" spans="3:7">
      <c r="C411" s="177" t="s">
        <v>147</v>
      </c>
      <c r="D411" s="177" t="s">
        <v>147</v>
      </c>
      <c r="E411" s="177" t="str">
        <f t="shared" si="18"/>
        <v/>
      </c>
      <c r="F411" s="199" t="str">
        <f t="shared" si="19"/>
        <v/>
      </c>
    </row>
    <row r="412" spans="3:7">
      <c r="C412" s="177" t="s">
        <v>147</v>
      </c>
      <c r="D412" s="177" t="s">
        <v>147</v>
      </c>
      <c r="E412" s="177" t="str">
        <f t="shared" si="18"/>
        <v/>
      </c>
      <c r="F412" s="199" t="str">
        <f t="shared" si="19"/>
        <v/>
      </c>
      <c r="G412" s="200" t="str">
        <f t="shared" ref="G412" si="20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8"/>
        <v/>
      </c>
    </row>
    <row r="414" spans="3:7">
      <c r="C414" s="177" t="s">
        <v>147</v>
      </c>
      <c r="D414" s="177" t="s">
        <v>147</v>
      </c>
      <c r="E414" s="177" t="str">
        <f t="shared" si="18"/>
        <v/>
      </c>
    </row>
    <row r="415" spans="3:7">
      <c r="C415" s="177" t="s">
        <v>147</v>
      </c>
      <c r="D415" s="177" t="s">
        <v>147</v>
      </c>
      <c r="E415" s="177" t="str">
        <f t="shared" si="18"/>
        <v/>
      </c>
    </row>
    <row r="416" spans="3:7">
      <c r="C416" s="177" t="s">
        <v>147</v>
      </c>
      <c r="D416" s="177" t="s">
        <v>147</v>
      </c>
      <c r="E416" s="177" t="str">
        <f t="shared" si="18"/>
        <v/>
      </c>
    </row>
    <row r="417" spans="3:5">
      <c r="C417" s="177" t="s">
        <v>147</v>
      </c>
      <c r="D417" s="177" t="s">
        <v>147</v>
      </c>
      <c r="E417" s="177" t="str">
        <f t="shared" si="18"/>
        <v/>
      </c>
    </row>
    <row r="418" spans="3:5">
      <c r="C418" s="177" t="s">
        <v>147</v>
      </c>
      <c r="D418" s="177" t="s">
        <v>147</v>
      </c>
      <c r="E418" s="177" t="str">
        <f t="shared" si="18"/>
        <v/>
      </c>
    </row>
    <row r="419" spans="3:5">
      <c r="C419" s="177" t="s">
        <v>147</v>
      </c>
      <c r="D419" s="177" t="s">
        <v>147</v>
      </c>
      <c r="E419" s="177" t="str">
        <f t="shared" si="18"/>
        <v/>
      </c>
    </row>
    <row r="420" spans="3:5">
      <c r="C420" s="177" t="s">
        <v>147</v>
      </c>
      <c r="D420" s="177" t="s">
        <v>147</v>
      </c>
      <c r="E420" s="177" t="str">
        <f t="shared" si="18"/>
        <v/>
      </c>
    </row>
    <row r="421" spans="3:5">
      <c r="C421" s="177" t="s">
        <v>147</v>
      </c>
      <c r="D421" s="177" t="s">
        <v>147</v>
      </c>
      <c r="E421" s="177" t="str">
        <f t="shared" si="18"/>
        <v/>
      </c>
    </row>
    <row r="422" spans="3:5">
      <c r="C422" s="177" t="s">
        <v>147</v>
      </c>
      <c r="D422" s="177" t="s">
        <v>147</v>
      </c>
      <c r="E422" s="177" t="str">
        <f t="shared" si="18"/>
        <v/>
      </c>
    </row>
    <row r="423" spans="3:5">
      <c r="C423" s="177" t="s">
        <v>147</v>
      </c>
      <c r="D423" s="177" t="s">
        <v>147</v>
      </c>
      <c r="E423" s="177" t="str">
        <f t="shared" si="18"/>
        <v/>
      </c>
    </row>
    <row r="424" spans="3:5">
      <c r="C424" s="177" t="s">
        <v>147</v>
      </c>
      <c r="D424" s="177" t="s">
        <v>147</v>
      </c>
      <c r="E424" s="177" t="str">
        <f t="shared" si="18"/>
        <v/>
      </c>
    </row>
    <row r="425" spans="3:5">
      <c r="C425" s="177" t="s">
        <v>147</v>
      </c>
      <c r="D425" s="177" t="s">
        <v>147</v>
      </c>
      <c r="E425" s="177" t="str">
        <f t="shared" si="18"/>
        <v/>
      </c>
    </row>
    <row r="426" spans="3:5">
      <c r="C426" s="177" t="s">
        <v>147</v>
      </c>
      <c r="D426" s="177" t="s">
        <v>147</v>
      </c>
      <c r="E426" s="177" t="str">
        <f t="shared" si="18"/>
        <v/>
      </c>
    </row>
    <row r="427" spans="3:5">
      <c r="C427" s="177" t="s">
        <v>147</v>
      </c>
      <c r="D427" s="177" t="s">
        <v>147</v>
      </c>
      <c r="E427" s="177" t="str">
        <f t="shared" si="18"/>
        <v/>
      </c>
    </row>
    <row r="428" spans="3:5">
      <c r="C428" s="177" t="s">
        <v>147</v>
      </c>
      <c r="D428" s="177" t="s">
        <v>147</v>
      </c>
      <c r="E428" s="177" t="str">
        <f t="shared" si="18"/>
        <v/>
      </c>
    </row>
    <row r="429" spans="3:5">
      <c r="C429" s="177" t="s">
        <v>147</v>
      </c>
      <c r="D429" s="177" t="s">
        <v>147</v>
      </c>
      <c r="E429" s="177" t="str">
        <f t="shared" si="18"/>
        <v/>
      </c>
    </row>
    <row r="430" spans="3:5">
      <c r="C430" s="177" t="s">
        <v>147</v>
      </c>
      <c r="D430" s="177" t="s">
        <v>147</v>
      </c>
      <c r="E430" s="177" t="str">
        <f t="shared" si="18"/>
        <v/>
      </c>
    </row>
    <row r="431" spans="3:5">
      <c r="C431" s="177" t="s">
        <v>147</v>
      </c>
      <c r="D431" s="177" t="s">
        <v>147</v>
      </c>
      <c r="E431" s="177" t="str">
        <f t="shared" si="18"/>
        <v/>
      </c>
    </row>
    <row r="432" spans="3:5">
      <c r="C432" s="177" t="s">
        <v>147</v>
      </c>
      <c r="D432" s="177" t="s">
        <v>147</v>
      </c>
      <c r="E432" s="177" t="str">
        <f t="shared" si="18"/>
        <v/>
      </c>
    </row>
    <row r="433" spans="3:5">
      <c r="C433" s="177" t="s">
        <v>147</v>
      </c>
      <c r="D433" s="177" t="s">
        <v>147</v>
      </c>
      <c r="E433" s="177" t="str">
        <f t="shared" si="18"/>
        <v/>
      </c>
    </row>
    <row r="434" spans="3:5">
      <c r="C434" s="177" t="s">
        <v>147</v>
      </c>
      <c r="D434" s="177" t="s">
        <v>147</v>
      </c>
      <c r="E434" s="177" t="str">
        <f t="shared" si="18"/>
        <v/>
      </c>
    </row>
    <row r="435" spans="3:5">
      <c r="C435" s="177" t="s">
        <v>147</v>
      </c>
      <c r="D435" s="177" t="s">
        <v>147</v>
      </c>
      <c r="E435" s="177" t="str">
        <f t="shared" si="18"/>
        <v/>
      </c>
    </row>
    <row r="436" spans="3:5">
      <c r="C436" s="177" t="s">
        <v>147</v>
      </c>
      <c r="D436" s="177" t="s">
        <v>147</v>
      </c>
      <c r="E436" s="177" t="str">
        <f t="shared" si="18"/>
        <v/>
      </c>
    </row>
    <row r="437" spans="3:5">
      <c r="C437" s="177" t="s">
        <v>147</v>
      </c>
      <c r="D437" s="177" t="s">
        <v>147</v>
      </c>
      <c r="E437" s="177" t="str">
        <f t="shared" si="18"/>
        <v/>
      </c>
    </row>
    <row r="438" spans="3:5">
      <c r="C438" s="177" t="s">
        <v>147</v>
      </c>
      <c r="D438" s="177" t="s">
        <v>147</v>
      </c>
      <c r="E438" s="177" t="str">
        <f t="shared" si="18"/>
        <v/>
      </c>
    </row>
    <row r="439" spans="3:5">
      <c r="C439" s="177" t="s">
        <v>147</v>
      </c>
      <c r="D439" s="177" t="s">
        <v>147</v>
      </c>
      <c r="E439" s="177" t="str">
        <f t="shared" si="18"/>
        <v/>
      </c>
    </row>
    <row r="440" spans="3:5">
      <c r="C440" s="177" t="s">
        <v>147</v>
      </c>
      <c r="D440" s="177" t="s">
        <v>147</v>
      </c>
      <c r="E440" s="177" t="str">
        <f t="shared" si="18"/>
        <v/>
      </c>
    </row>
    <row r="441" spans="3:5">
      <c r="C441" s="177" t="s">
        <v>147</v>
      </c>
      <c r="D441" s="177" t="s">
        <v>147</v>
      </c>
      <c r="E441" s="177" t="str">
        <f t="shared" si="18"/>
        <v/>
      </c>
    </row>
    <row r="442" spans="3:5">
      <c r="C442" s="177" t="s">
        <v>147</v>
      </c>
      <c r="D442" s="177" t="s">
        <v>147</v>
      </c>
      <c r="E442" s="177" t="str">
        <f t="shared" si="18"/>
        <v/>
      </c>
    </row>
    <row r="443" spans="3:5">
      <c r="C443" s="177" t="s">
        <v>147</v>
      </c>
      <c r="D443" s="177" t="s">
        <v>147</v>
      </c>
      <c r="E443" s="177" t="str">
        <f t="shared" si="18"/>
        <v/>
      </c>
    </row>
    <row r="444" spans="3:5">
      <c r="C444" s="177" t="s">
        <v>147</v>
      </c>
      <c r="D444" s="177" t="s">
        <v>147</v>
      </c>
      <c r="E444" s="177" t="str">
        <f t="shared" si="18"/>
        <v/>
      </c>
    </row>
    <row r="445" spans="3:5">
      <c r="C445" s="177" t="s">
        <v>147</v>
      </c>
      <c r="D445" s="177" t="s">
        <v>147</v>
      </c>
      <c r="E445" s="177" t="str">
        <f t="shared" si="18"/>
        <v/>
      </c>
    </row>
    <row r="446" spans="3:5">
      <c r="C446" s="177" t="s">
        <v>147</v>
      </c>
      <c r="D446" s="177" t="s">
        <v>147</v>
      </c>
      <c r="E446" s="177" t="str">
        <f t="shared" si="18"/>
        <v/>
      </c>
    </row>
    <row r="447" spans="3:5">
      <c r="C447" s="177" t="s">
        <v>147</v>
      </c>
      <c r="D447" s="177" t="s">
        <v>147</v>
      </c>
      <c r="E447" s="177" t="str">
        <f t="shared" si="18"/>
        <v/>
      </c>
    </row>
    <row r="448" spans="3:5">
      <c r="C448" s="177" t="s">
        <v>147</v>
      </c>
      <c r="D448" s="177" t="s">
        <v>147</v>
      </c>
      <c r="E448" s="177" t="str">
        <f t="shared" si="18"/>
        <v/>
      </c>
    </row>
    <row r="449" spans="3:5">
      <c r="C449" s="177" t="s">
        <v>147</v>
      </c>
      <c r="D449" s="177" t="s">
        <v>147</v>
      </c>
      <c r="E449" s="177" t="str">
        <f t="shared" si="18"/>
        <v/>
      </c>
    </row>
    <row r="450" spans="3:5">
      <c r="C450" s="177" t="s">
        <v>147</v>
      </c>
      <c r="D450" s="177" t="s">
        <v>147</v>
      </c>
      <c r="E450" s="177" t="str">
        <f t="shared" si="18"/>
        <v/>
      </c>
    </row>
    <row r="451" spans="3:5">
      <c r="C451" s="177" t="s">
        <v>147</v>
      </c>
      <c r="D451" s="177" t="s">
        <v>147</v>
      </c>
      <c r="E451" s="177" t="str">
        <f t="shared" si="18"/>
        <v/>
      </c>
    </row>
    <row r="452" spans="3:5">
      <c r="C452" s="177" t="s">
        <v>147</v>
      </c>
      <c r="D452" s="177" t="s">
        <v>147</v>
      </c>
      <c r="E452" s="177" t="str">
        <f t="shared" ref="E452:E515" si="21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21"/>
        <v/>
      </c>
    </row>
    <row r="454" spans="3:5">
      <c r="C454" s="177" t="s">
        <v>147</v>
      </c>
      <c r="D454" s="177" t="s">
        <v>147</v>
      </c>
      <c r="E454" s="177" t="str">
        <f t="shared" si="21"/>
        <v/>
      </c>
    </row>
    <row r="455" spans="3:5">
      <c r="C455" s="177" t="s">
        <v>147</v>
      </c>
      <c r="D455" s="177" t="s">
        <v>147</v>
      </c>
      <c r="E455" s="177" t="str">
        <f t="shared" si="21"/>
        <v/>
      </c>
    </row>
    <row r="456" spans="3:5">
      <c r="C456" s="177" t="s">
        <v>147</v>
      </c>
      <c r="D456" s="177" t="s">
        <v>147</v>
      </c>
      <c r="E456" s="177" t="str">
        <f t="shared" si="21"/>
        <v/>
      </c>
    </row>
    <row r="457" spans="3:5">
      <c r="C457" s="177" t="s">
        <v>147</v>
      </c>
      <c r="D457" s="177" t="s">
        <v>147</v>
      </c>
      <c r="E457" s="177" t="str">
        <f t="shared" si="21"/>
        <v/>
      </c>
    </row>
    <row r="458" spans="3:5">
      <c r="C458" s="177" t="s">
        <v>147</v>
      </c>
      <c r="D458" s="177" t="s">
        <v>147</v>
      </c>
      <c r="E458" s="177" t="str">
        <f t="shared" si="21"/>
        <v/>
      </c>
    </row>
    <row r="459" spans="3:5">
      <c r="C459" s="177" t="s">
        <v>147</v>
      </c>
      <c r="D459" s="177" t="s">
        <v>147</v>
      </c>
      <c r="E459" s="177" t="str">
        <f t="shared" si="21"/>
        <v/>
      </c>
    </row>
    <row r="460" spans="3:5">
      <c r="C460" s="177" t="s">
        <v>147</v>
      </c>
      <c r="D460" s="177" t="s">
        <v>147</v>
      </c>
      <c r="E460" s="177" t="str">
        <f t="shared" si="21"/>
        <v/>
      </c>
    </row>
    <row r="461" spans="3:5">
      <c r="C461" s="177" t="s">
        <v>147</v>
      </c>
      <c r="D461" s="177" t="s">
        <v>147</v>
      </c>
      <c r="E461" s="177" t="str">
        <f t="shared" si="21"/>
        <v/>
      </c>
    </row>
    <row r="462" spans="3:5">
      <c r="C462" s="177" t="s">
        <v>147</v>
      </c>
      <c r="D462" s="177" t="s">
        <v>147</v>
      </c>
      <c r="E462" s="177" t="str">
        <f t="shared" si="21"/>
        <v/>
      </c>
    </row>
    <row r="463" spans="3:5">
      <c r="C463" s="177" t="s">
        <v>147</v>
      </c>
      <c r="D463" s="177" t="s">
        <v>147</v>
      </c>
      <c r="E463" s="177" t="str">
        <f t="shared" si="21"/>
        <v/>
      </c>
    </row>
    <row r="464" spans="3:5">
      <c r="C464" s="177" t="s">
        <v>147</v>
      </c>
      <c r="D464" s="177" t="s">
        <v>147</v>
      </c>
      <c r="E464" s="177" t="str">
        <f t="shared" si="21"/>
        <v/>
      </c>
    </row>
    <row r="465" spans="3:5">
      <c r="C465" s="177" t="s">
        <v>147</v>
      </c>
      <c r="D465" s="177" t="s">
        <v>147</v>
      </c>
      <c r="E465" s="177" t="str">
        <f t="shared" si="21"/>
        <v/>
      </c>
    </row>
    <row r="466" spans="3:5">
      <c r="C466" s="177" t="s">
        <v>147</v>
      </c>
      <c r="D466" s="177" t="s">
        <v>147</v>
      </c>
      <c r="E466" s="177" t="str">
        <f t="shared" si="21"/>
        <v/>
      </c>
    </row>
    <row r="467" spans="3:5">
      <c r="C467" s="177" t="s">
        <v>147</v>
      </c>
      <c r="D467" s="177" t="s">
        <v>147</v>
      </c>
      <c r="E467" s="177" t="str">
        <f t="shared" si="21"/>
        <v/>
      </c>
    </row>
    <row r="468" spans="3:5">
      <c r="C468" s="177" t="s">
        <v>147</v>
      </c>
      <c r="D468" s="177" t="s">
        <v>147</v>
      </c>
      <c r="E468" s="177" t="str">
        <f t="shared" si="21"/>
        <v/>
      </c>
    </row>
    <row r="469" spans="3:5">
      <c r="C469" s="177" t="s">
        <v>147</v>
      </c>
      <c r="D469" s="177" t="s">
        <v>147</v>
      </c>
      <c r="E469" s="177" t="str">
        <f t="shared" si="21"/>
        <v/>
      </c>
    </row>
    <row r="470" spans="3:5">
      <c r="C470" s="177" t="s">
        <v>147</v>
      </c>
      <c r="D470" s="177" t="s">
        <v>147</v>
      </c>
      <c r="E470" s="177" t="str">
        <f t="shared" si="21"/>
        <v/>
      </c>
    </row>
    <row r="471" spans="3:5">
      <c r="C471" s="177" t="s">
        <v>147</v>
      </c>
      <c r="D471" s="177" t="s">
        <v>147</v>
      </c>
      <c r="E471" s="177" t="str">
        <f t="shared" si="21"/>
        <v/>
      </c>
    </row>
    <row r="472" spans="3:5">
      <c r="C472" s="177" t="s">
        <v>147</v>
      </c>
      <c r="D472" s="177" t="s">
        <v>147</v>
      </c>
      <c r="E472" s="177" t="str">
        <f t="shared" si="21"/>
        <v/>
      </c>
    </row>
    <row r="473" spans="3:5">
      <c r="C473" s="177" t="s">
        <v>147</v>
      </c>
      <c r="D473" s="177" t="s">
        <v>147</v>
      </c>
      <c r="E473" s="177" t="str">
        <f t="shared" si="21"/>
        <v/>
      </c>
    </row>
    <row r="474" spans="3:5">
      <c r="C474" s="177" t="s">
        <v>147</v>
      </c>
      <c r="D474" s="177" t="s">
        <v>147</v>
      </c>
      <c r="E474" s="177" t="str">
        <f t="shared" si="21"/>
        <v/>
      </c>
    </row>
    <row r="475" spans="3:5">
      <c r="C475" s="177" t="s">
        <v>147</v>
      </c>
      <c r="D475" s="177" t="s">
        <v>147</v>
      </c>
      <c r="E475" s="177" t="str">
        <f t="shared" si="21"/>
        <v/>
      </c>
    </row>
    <row r="476" spans="3:5">
      <c r="C476" s="177" t="s">
        <v>147</v>
      </c>
      <c r="D476" s="177" t="s">
        <v>147</v>
      </c>
      <c r="E476" s="177" t="str">
        <f t="shared" si="21"/>
        <v/>
      </c>
    </row>
    <row r="477" spans="3:5">
      <c r="C477" s="177" t="s">
        <v>147</v>
      </c>
      <c r="D477" s="177" t="s">
        <v>147</v>
      </c>
      <c r="E477" s="177" t="str">
        <f t="shared" si="21"/>
        <v/>
      </c>
    </row>
    <row r="478" spans="3:5">
      <c r="C478" s="177" t="s">
        <v>147</v>
      </c>
      <c r="D478" s="177" t="s">
        <v>147</v>
      </c>
      <c r="E478" s="177" t="str">
        <f t="shared" si="21"/>
        <v/>
      </c>
    </row>
    <row r="479" spans="3:5">
      <c r="C479" s="177" t="s">
        <v>147</v>
      </c>
      <c r="D479" s="177" t="s">
        <v>147</v>
      </c>
      <c r="E479" s="177" t="str">
        <f t="shared" si="21"/>
        <v/>
      </c>
    </row>
    <row r="480" spans="3:5">
      <c r="C480" s="177" t="s">
        <v>147</v>
      </c>
      <c r="D480" s="177" t="s">
        <v>147</v>
      </c>
      <c r="E480" s="177" t="str">
        <f t="shared" si="21"/>
        <v/>
      </c>
    </row>
    <row r="481" spans="3:5">
      <c r="C481" s="177" t="s">
        <v>147</v>
      </c>
      <c r="D481" s="177" t="s">
        <v>147</v>
      </c>
      <c r="E481" s="177" t="str">
        <f t="shared" si="21"/>
        <v/>
      </c>
    </row>
    <row r="482" spans="3:5">
      <c r="C482" s="177" t="s">
        <v>147</v>
      </c>
      <c r="D482" s="177" t="s">
        <v>147</v>
      </c>
      <c r="E482" s="177" t="str">
        <f t="shared" si="21"/>
        <v/>
      </c>
    </row>
    <row r="483" spans="3:5">
      <c r="C483" s="177" t="s">
        <v>147</v>
      </c>
      <c r="D483" s="177" t="s">
        <v>147</v>
      </c>
      <c r="E483" s="177" t="str">
        <f t="shared" si="21"/>
        <v/>
      </c>
    </row>
    <row r="484" spans="3:5">
      <c r="C484" s="177" t="s">
        <v>147</v>
      </c>
      <c r="D484" s="177" t="s">
        <v>147</v>
      </c>
      <c r="E484" s="177" t="str">
        <f t="shared" si="21"/>
        <v/>
      </c>
    </row>
    <row r="485" spans="3:5">
      <c r="C485" s="177" t="s">
        <v>147</v>
      </c>
      <c r="D485" s="177" t="s">
        <v>147</v>
      </c>
      <c r="E485" s="177" t="str">
        <f t="shared" si="21"/>
        <v/>
      </c>
    </row>
    <row r="486" spans="3:5">
      <c r="C486" s="177" t="s">
        <v>147</v>
      </c>
      <c r="D486" s="177" t="s">
        <v>147</v>
      </c>
      <c r="E486" s="177" t="str">
        <f t="shared" si="21"/>
        <v/>
      </c>
    </row>
    <row r="487" spans="3:5">
      <c r="C487" s="177" t="s">
        <v>147</v>
      </c>
      <c r="D487" s="177" t="s">
        <v>147</v>
      </c>
      <c r="E487" s="177" t="str">
        <f t="shared" si="21"/>
        <v/>
      </c>
    </row>
    <row r="488" spans="3:5">
      <c r="C488" s="177" t="s">
        <v>147</v>
      </c>
      <c r="D488" s="177" t="s">
        <v>147</v>
      </c>
      <c r="E488" s="177" t="str">
        <f t="shared" si="21"/>
        <v/>
      </c>
    </row>
    <row r="489" spans="3:5">
      <c r="C489" s="177" t="s">
        <v>147</v>
      </c>
      <c r="D489" s="177" t="s">
        <v>147</v>
      </c>
      <c r="E489" s="177" t="str">
        <f t="shared" si="21"/>
        <v/>
      </c>
    </row>
    <row r="490" spans="3:5">
      <c r="C490" s="177" t="s">
        <v>147</v>
      </c>
      <c r="D490" s="177" t="s">
        <v>147</v>
      </c>
      <c r="E490" s="177" t="str">
        <f t="shared" si="21"/>
        <v/>
      </c>
    </row>
    <row r="491" spans="3:5">
      <c r="C491" s="177" t="s">
        <v>147</v>
      </c>
      <c r="D491" s="177" t="s">
        <v>147</v>
      </c>
      <c r="E491" s="177" t="str">
        <f t="shared" si="21"/>
        <v/>
      </c>
    </row>
    <row r="492" spans="3:5">
      <c r="C492" s="177" t="s">
        <v>147</v>
      </c>
      <c r="D492" s="177" t="s">
        <v>147</v>
      </c>
      <c r="E492" s="177" t="str">
        <f t="shared" si="21"/>
        <v/>
      </c>
    </row>
    <row r="493" spans="3:5">
      <c r="C493" s="177" t="s">
        <v>147</v>
      </c>
      <c r="D493" s="177" t="s">
        <v>147</v>
      </c>
      <c r="E493" s="177" t="str">
        <f t="shared" si="21"/>
        <v/>
      </c>
    </row>
    <row r="494" spans="3:5">
      <c r="C494" s="177" t="s">
        <v>147</v>
      </c>
      <c r="D494" s="177" t="s">
        <v>147</v>
      </c>
      <c r="E494" s="177" t="str">
        <f t="shared" si="21"/>
        <v/>
      </c>
    </row>
    <row r="495" spans="3:5">
      <c r="C495" s="177" t="s">
        <v>147</v>
      </c>
      <c r="D495" s="177" t="s">
        <v>147</v>
      </c>
      <c r="E495" s="177" t="str">
        <f t="shared" si="21"/>
        <v/>
      </c>
    </row>
    <row r="496" spans="3:5">
      <c r="C496" s="177" t="s">
        <v>147</v>
      </c>
      <c r="D496" s="177" t="s">
        <v>147</v>
      </c>
      <c r="E496" s="177" t="str">
        <f t="shared" si="21"/>
        <v/>
      </c>
    </row>
    <row r="497" spans="3:5">
      <c r="C497" s="177" t="s">
        <v>147</v>
      </c>
      <c r="D497" s="177" t="s">
        <v>147</v>
      </c>
      <c r="E497" s="177" t="str">
        <f t="shared" si="21"/>
        <v/>
      </c>
    </row>
    <row r="498" spans="3:5">
      <c r="C498" s="177" t="s">
        <v>147</v>
      </c>
      <c r="D498" s="177" t="s">
        <v>147</v>
      </c>
      <c r="E498" s="177" t="str">
        <f t="shared" si="21"/>
        <v/>
      </c>
    </row>
    <row r="499" spans="3:5">
      <c r="C499" s="177" t="s">
        <v>147</v>
      </c>
      <c r="D499" s="177" t="s">
        <v>147</v>
      </c>
      <c r="E499" s="177" t="str">
        <f t="shared" si="21"/>
        <v/>
      </c>
    </row>
    <row r="500" spans="3:5">
      <c r="C500" s="177" t="s">
        <v>147</v>
      </c>
      <c r="D500" s="177" t="s">
        <v>147</v>
      </c>
      <c r="E500" s="177" t="str">
        <f t="shared" si="21"/>
        <v/>
      </c>
    </row>
    <row r="501" spans="3:5">
      <c r="C501" s="177" t="s">
        <v>147</v>
      </c>
      <c r="D501" s="177" t="s">
        <v>147</v>
      </c>
      <c r="E501" s="177" t="str">
        <f t="shared" si="21"/>
        <v/>
      </c>
    </row>
    <row r="502" spans="3:5">
      <c r="C502" s="177" t="s">
        <v>147</v>
      </c>
      <c r="D502" s="177" t="s">
        <v>147</v>
      </c>
      <c r="E502" s="177" t="str">
        <f t="shared" si="21"/>
        <v/>
      </c>
    </row>
    <row r="503" spans="3:5">
      <c r="C503" s="177" t="s">
        <v>147</v>
      </c>
      <c r="D503" s="177" t="s">
        <v>147</v>
      </c>
      <c r="E503" s="177" t="str">
        <f t="shared" si="21"/>
        <v/>
      </c>
    </row>
    <row r="504" spans="3:5">
      <c r="C504" s="177" t="s">
        <v>147</v>
      </c>
      <c r="D504" s="177" t="s">
        <v>147</v>
      </c>
      <c r="E504" s="177" t="str">
        <f t="shared" si="21"/>
        <v/>
      </c>
    </row>
    <row r="505" spans="3:5">
      <c r="C505" s="177" t="s">
        <v>147</v>
      </c>
      <c r="D505" s="177" t="s">
        <v>147</v>
      </c>
      <c r="E505" s="177" t="str">
        <f t="shared" si="21"/>
        <v/>
      </c>
    </row>
    <row r="506" spans="3:5">
      <c r="C506" s="177" t="s">
        <v>147</v>
      </c>
      <c r="D506" s="177" t="s">
        <v>147</v>
      </c>
      <c r="E506" s="177" t="str">
        <f t="shared" si="21"/>
        <v/>
      </c>
    </row>
    <row r="507" spans="3:5">
      <c r="C507" s="177" t="s">
        <v>147</v>
      </c>
      <c r="D507" s="177" t="s">
        <v>147</v>
      </c>
      <c r="E507" s="177" t="str">
        <f t="shared" si="21"/>
        <v/>
      </c>
    </row>
    <row r="508" spans="3:5">
      <c r="C508" s="177" t="s">
        <v>147</v>
      </c>
      <c r="D508" s="177" t="s">
        <v>147</v>
      </c>
      <c r="E508" s="177" t="str">
        <f t="shared" si="21"/>
        <v/>
      </c>
    </row>
    <row r="509" spans="3:5">
      <c r="C509" s="177" t="s">
        <v>147</v>
      </c>
      <c r="D509" s="177" t="s">
        <v>147</v>
      </c>
      <c r="E509" s="177" t="str">
        <f t="shared" si="21"/>
        <v/>
      </c>
    </row>
    <row r="510" spans="3:5">
      <c r="C510" s="177" t="s">
        <v>147</v>
      </c>
      <c r="D510" s="177" t="s">
        <v>147</v>
      </c>
      <c r="E510" s="177" t="str">
        <f t="shared" si="21"/>
        <v/>
      </c>
    </row>
    <row r="511" spans="3:5">
      <c r="C511" s="177" t="s">
        <v>147</v>
      </c>
      <c r="D511" s="177" t="s">
        <v>147</v>
      </c>
      <c r="E511" s="177" t="str">
        <f t="shared" si="21"/>
        <v/>
      </c>
    </row>
    <row r="512" spans="3:5">
      <c r="C512" s="177" t="s">
        <v>147</v>
      </c>
      <c r="D512" s="177" t="s">
        <v>147</v>
      </c>
      <c r="E512" s="177" t="str">
        <f t="shared" si="21"/>
        <v/>
      </c>
    </row>
    <row r="513" spans="3:5">
      <c r="C513" s="177" t="s">
        <v>147</v>
      </c>
      <c r="D513" s="177" t="s">
        <v>147</v>
      </c>
      <c r="E513" s="177" t="str">
        <f t="shared" si="21"/>
        <v/>
      </c>
    </row>
    <row r="514" spans="3:5">
      <c r="C514" s="177" t="s">
        <v>147</v>
      </c>
      <c r="D514" s="177" t="s">
        <v>147</v>
      </c>
      <c r="E514" s="177" t="str">
        <f t="shared" si="21"/>
        <v/>
      </c>
    </row>
    <row r="515" spans="3:5">
      <c r="C515" s="177" t="s">
        <v>147</v>
      </c>
      <c r="D515" s="177" t="s">
        <v>147</v>
      </c>
      <c r="E515" s="177" t="str">
        <f t="shared" si="21"/>
        <v/>
      </c>
    </row>
    <row r="516" spans="3:5">
      <c r="C516" s="177" t="s">
        <v>147</v>
      </c>
      <c r="D516" s="177" t="s">
        <v>147</v>
      </c>
      <c r="E516" s="177" t="str">
        <f t="shared" ref="E516:E579" si="22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2"/>
        <v/>
      </c>
    </row>
    <row r="518" spans="3:5">
      <c r="C518" s="177" t="s">
        <v>147</v>
      </c>
      <c r="D518" s="177" t="s">
        <v>147</v>
      </c>
      <c r="E518" s="177" t="str">
        <f t="shared" si="22"/>
        <v/>
      </c>
    </row>
    <row r="519" spans="3:5">
      <c r="C519" s="177" t="s">
        <v>147</v>
      </c>
      <c r="D519" s="177" t="s">
        <v>147</v>
      </c>
      <c r="E519" s="177" t="str">
        <f t="shared" si="22"/>
        <v/>
      </c>
    </row>
    <row r="520" spans="3:5">
      <c r="C520" s="177" t="s">
        <v>147</v>
      </c>
      <c r="D520" s="177" t="s">
        <v>147</v>
      </c>
      <c r="E520" s="177" t="str">
        <f t="shared" si="22"/>
        <v/>
      </c>
    </row>
    <row r="521" spans="3:5">
      <c r="C521" s="177" t="s">
        <v>147</v>
      </c>
      <c r="D521" s="177" t="s">
        <v>147</v>
      </c>
      <c r="E521" s="177" t="str">
        <f t="shared" si="22"/>
        <v/>
      </c>
    </row>
    <row r="522" spans="3:5">
      <c r="C522" s="177" t="s">
        <v>147</v>
      </c>
      <c r="D522" s="177" t="s">
        <v>147</v>
      </c>
      <c r="E522" s="177" t="str">
        <f t="shared" si="22"/>
        <v/>
      </c>
    </row>
    <row r="523" spans="3:5">
      <c r="C523" s="177" t="s">
        <v>147</v>
      </c>
      <c r="D523" s="177" t="s">
        <v>147</v>
      </c>
      <c r="E523" s="177" t="str">
        <f t="shared" si="22"/>
        <v/>
      </c>
    </row>
    <row r="524" spans="3:5">
      <c r="C524" s="177" t="s">
        <v>147</v>
      </c>
      <c r="D524" s="177" t="s">
        <v>147</v>
      </c>
      <c r="E524" s="177" t="str">
        <f t="shared" si="22"/>
        <v/>
      </c>
    </row>
    <row r="525" spans="3:5">
      <c r="C525" s="177" t="s">
        <v>147</v>
      </c>
      <c r="D525" s="177" t="s">
        <v>147</v>
      </c>
      <c r="E525" s="177" t="str">
        <f t="shared" si="22"/>
        <v/>
      </c>
    </row>
    <row r="526" spans="3:5">
      <c r="C526" s="177" t="s">
        <v>147</v>
      </c>
      <c r="D526" s="177" t="s">
        <v>147</v>
      </c>
      <c r="E526" s="177" t="str">
        <f t="shared" si="22"/>
        <v/>
      </c>
    </row>
    <row r="527" spans="3:5">
      <c r="C527" s="177" t="s">
        <v>147</v>
      </c>
      <c r="D527" s="177" t="s">
        <v>147</v>
      </c>
      <c r="E527" s="177" t="str">
        <f t="shared" si="22"/>
        <v/>
      </c>
    </row>
    <row r="528" spans="3:5">
      <c r="C528" s="177" t="s">
        <v>147</v>
      </c>
      <c r="D528" s="177" t="s">
        <v>147</v>
      </c>
      <c r="E528" s="177" t="str">
        <f t="shared" si="22"/>
        <v/>
      </c>
    </row>
    <row r="529" spans="3:5">
      <c r="C529" s="177" t="s">
        <v>147</v>
      </c>
      <c r="D529" s="177" t="s">
        <v>147</v>
      </c>
      <c r="E529" s="177" t="str">
        <f t="shared" si="22"/>
        <v/>
      </c>
    </row>
    <row r="530" spans="3:5">
      <c r="C530" s="177" t="s">
        <v>147</v>
      </c>
      <c r="D530" s="177" t="s">
        <v>147</v>
      </c>
      <c r="E530" s="177" t="str">
        <f t="shared" si="22"/>
        <v/>
      </c>
    </row>
    <row r="531" spans="3:5">
      <c r="C531" s="177" t="s">
        <v>147</v>
      </c>
      <c r="D531" s="177" t="s">
        <v>147</v>
      </c>
      <c r="E531" s="177" t="str">
        <f t="shared" si="22"/>
        <v/>
      </c>
    </row>
    <row r="532" spans="3:5">
      <c r="C532" s="177" t="s">
        <v>147</v>
      </c>
      <c r="D532" s="177" t="s">
        <v>147</v>
      </c>
      <c r="E532" s="177" t="str">
        <f t="shared" si="22"/>
        <v/>
      </c>
    </row>
    <row r="533" spans="3:5">
      <c r="C533" s="177" t="s">
        <v>147</v>
      </c>
      <c r="D533" s="177" t="s">
        <v>147</v>
      </c>
      <c r="E533" s="177" t="str">
        <f t="shared" si="22"/>
        <v/>
      </c>
    </row>
    <row r="534" spans="3:5">
      <c r="C534" s="177" t="s">
        <v>147</v>
      </c>
      <c r="D534" s="177" t="s">
        <v>147</v>
      </c>
      <c r="E534" s="177" t="str">
        <f t="shared" si="22"/>
        <v/>
      </c>
    </row>
    <row r="535" spans="3:5">
      <c r="C535" s="177" t="s">
        <v>147</v>
      </c>
      <c r="D535" s="177" t="s">
        <v>147</v>
      </c>
      <c r="E535" s="177" t="str">
        <f t="shared" si="22"/>
        <v/>
      </c>
    </row>
    <row r="536" spans="3:5">
      <c r="C536" s="177" t="s">
        <v>147</v>
      </c>
      <c r="D536" s="177" t="s">
        <v>147</v>
      </c>
      <c r="E536" s="177" t="str">
        <f t="shared" si="22"/>
        <v/>
      </c>
    </row>
    <row r="537" spans="3:5">
      <c r="C537" s="177" t="s">
        <v>147</v>
      </c>
      <c r="D537" s="177" t="s">
        <v>147</v>
      </c>
      <c r="E537" s="177" t="str">
        <f t="shared" si="22"/>
        <v/>
      </c>
    </row>
    <row r="538" spans="3:5">
      <c r="C538" s="177" t="s">
        <v>147</v>
      </c>
      <c r="D538" s="177" t="s">
        <v>147</v>
      </c>
      <c r="E538" s="177" t="str">
        <f t="shared" si="22"/>
        <v/>
      </c>
    </row>
    <row r="539" spans="3:5">
      <c r="C539" s="177" t="s">
        <v>147</v>
      </c>
      <c r="D539" s="177" t="s">
        <v>147</v>
      </c>
      <c r="E539" s="177" t="str">
        <f t="shared" si="22"/>
        <v/>
      </c>
    </row>
    <row r="540" spans="3:5">
      <c r="C540" s="177" t="s">
        <v>147</v>
      </c>
      <c r="D540" s="177" t="s">
        <v>147</v>
      </c>
      <c r="E540" s="177" t="str">
        <f t="shared" si="22"/>
        <v/>
      </c>
    </row>
    <row r="541" spans="3:5">
      <c r="C541" s="177" t="s">
        <v>147</v>
      </c>
      <c r="D541" s="177" t="s">
        <v>147</v>
      </c>
      <c r="E541" s="177" t="str">
        <f t="shared" si="22"/>
        <v/>
      </c>
    </row>
    <row r="542" spans="3:5">
      <c r="C542" s="177" t="s">
        <v>147</v>
      </c>
      <c r="D542" s="177" t="s">
        <v>147</v>
      </c>
      <c r="E542" s="177" t="str">
        <f t="shared" si="22"/>
        <v/>
      </c>
    </row>
    <row r="543" spans="3:5">
      <c r="C543" s="177" t="s">
        <v>147</v>
      </c>
      <c r="D543" s="177" t="s">
        <v>147</v>
      </c>
      <c r="E543" s="177" t="str">
        <f t="shared" si="22"/>
        <v/>
      </c>
    </row>
    <row r="544" spans="3:5">
      <c r="C544" s="177" t="s">
        <v>147</v>
      </c>
      <c r="D544" s="177" t="s">
        <v>147</v>
      </c>
      <c r="E544" s="177" t="str">
        <f t="shared" si="22"/>
        <v/>
      </c>
    </row>
    <row r="545" spans="3:5">
      <c r="C545" s="177" t="s">
        <v>147</v>
      </c>
      <c r="D545" s="177" t="s">
        <v>147</v>
      </c>
      <c r="E545" s="177" t="str">
        <f t="shared" si="22"/>
        <v/>
      </c>
    </row>
    <row r="546" spans="3:5">
      <c r="C546" s="177" t="s">
        <v>147</v>
      </c>
      <c r="D546" s="177" t="s">
        <v>147</v>
      </c>
      <c r="E546" s="177" t="str">
        <f t="shared" si="22"/>
        <v/>
      </c>
    </row>
    <row r="547" spans="3:5">
      <c r="C547" s="177" t="s">
        <v>147</v>
      </c>
      <c r="D547" s="177" t="s">
        <v>147</v>
      </c>
      <c r="E547" s="177" t="str">
        <f t="shared" si="22"/>
        <v/>
      </c>
    </row>
    <row r="548" spans="3:5">
      <c r="C548" s="177" t="s">
        <v>147</v>
      </c>
      <c r="D548" s="177" t="s">
        <v>147</v>
      </c>
      <c r="E548" s="177" t="str">
        <f t="shared" si="22"/>
        <v/>
      </c>
    </row>
    <row r="549" spans="3:5">
      <c r="C549" s="177" t="s">
        <v>147</v>
      </c>
      <c r="D549" s="177" t="s">
        <v>147</v>
      </c>
      <c r="E549" s="177" t="str">
        <f t="shared" si="22"/>
        <v/>
      </c>
    </row>
    <row r="550" spans="3:5">
      <c r="C550" s="177" t="s">
        <v>147</v>
      </c>
      <c r="D550" s="177" t="s">
        <v>147</v>
      </c>
      <c r="E550" s="177" t="str">
        <f t="shared" si="22"/>
        <v/>
      </c>
    </row>
    <row r="551" spans="3:5">
      <c r="C551" s="177" t="s">
        <v>147</v>
      </c>
      <c r="D551" s="177" t="s">
        <v>147</v>
      </c>
      <c r="E551" s="177" t="str">
        <f t="shared" si="22"/>
        <v/>
      </c>
    </row>
    <row r="552" spans="3:5">
      <c r="C552" s="177" t="s">
        <v>147</v>
      </c>
      <c r="D552" s="177" t="s">
        <v>147</v>
      </c>
      <c r="E552" s="177" t="str">
        <f t="shared" si="22"/>
        <v/>
      </c>
    </row>
    <row r="553" spans="3:5">
      <c r="C553" s="177" t="s">
        <v>147</v>
      </c>
      <c r="D553" s="177" t="s">
        <v>147</v>
      </c>
      <c r="E553" s="177" t="str">
        <f t="shared" si="22"/>
        <v/>
      </c>
    </row>
    <row r="554" spans="3:5">
      <c r="C554" s="177" t="s">
        <v>147</v>
      </c>
      <c r="D554" s="177" t="s">
        <v>147</v>
      </c>
      <c r="E554" s="177" t="str">
        <f t="shared" si="22"/>
        <v/>
      </c>
    </row>
    <row r="555" spans="3:5">
      <c r="C555" s="177" t="s">
        <v>147</v>
      </c>
      <c r="D555" s="177" t="s">
        <v>147</v>
      </c>
      <c r="E555" s="177" t="str">
        <f t="shared" si="22"/>
        <v/>
      </c>
    </row>
    <row r="556" spans="3:5">
      <c r="C556" s="177" t="s">
        <v>147</v>
      </c>
      <c r="D556" s="177" t="s">
        <v>147</v>
      </c>
      <c r="E556" s="177" t="str">
        <f t="shared" si="22"/>
        <v/>
      </c>
    </row>
    <row r="557" spans="3:5">
      <c r="C557" s="177" t="s">
        <v>147</v>
      </c>
      <c r="D557" s="177" t="s">
        <v>147</v>
      </c>
      <c r="E557" s="177" t="str">
        <f t="shared" si="22"/>
        <v/>
      </c>
    </row>
    <row r="558" spans="3:5">
      <c r="C558" s="177" t="s">
        <v>147</v>
      </c>
      <c r="D558" s="177" t="s">
        <v>147</v>
      </c>
      <c r="E558" s="177" t="str">
        <f t="shared" si="22"/>
        <v/>
      </c>
    </row>
    <row r="559" spans="3:5">
      <c r="C559" s="177" t="s">
        <v>147</v>
      </c>
      <c r="D559" s="177" t="s">
        <v>147</v>
      </c>
      <c r="E559" s="177" t="str">
        <f t="shared" si="22"/>
        <v/>
      </c>
    </row>
    <row r="560" spans="3:5">
      <c r="C560" s="177" t="s">
        <v>147</v>
      </c>
      <c r="D560" s="177" t="s">
        <v>147</v>
      </c>
      <c r="E560" s="177" t="str">
        <f t="shared" si="22"/>
        <v/>
      </c>
    </row>
    <row r="561" spans="3:5">
      <c r="C561" s="177" t="s">
        <v>147</v>
      </c>
      <c r="D561" s="177" t="s">
        <v>147</v>
      </c>
      <c r="E561" s="177" t="str">
        <f t="shared" si="22"/>
        <v/>
      </c>
    </row>
    <row r="562" spans="3:5">
      <c r="C562" s="177" t="s">
        <v>147</v>
      </c>
      <c r="D562" s="177" t="s">
        <v>147</v>
      </c>
      <c r="E562" s="177" t="str">
        <f t="shared" si="22"/>
        <v/>
      </c>
    </row>
    <row r="563" spans="3:5">
      <c r="C563" s="177" t="s">
        <v>147</v>
      </c>
      <c r="D563" s="177" t="s">
        <v>147</v>
      </c>
      <c r="E563" s="177" t="str">
        <f t="shared" si="22"/>
        <v/>
      </c>
    </row>
    <row r="564" spans="3:5">
      <c r="C564" s="177" t="s">
        <v>147</v>
      </c>
      <c r="D564" s="177" t="s">
        <v>147</v>
      </c>
      <c r="E564" s="177" t="str">
        <f t="shared" si="22"/>
        <v/>
      </c>
    </row>
    <row r="565" spans="3:5">
      <c r="C565" s="177" t="s">
        <v>147</v>
      </c>
      <c r="D565" s="177" t="s">
        <v>147</v>
      </c>
      <c r="E565" s="177" t="str">
        <f t="shared" si="22"/>
        <v/>
      </c>
    </row>
    <row r="566" spans="3:5">
      <c r="C566" s="177" t="s">
        <v>147</v>
      </c>
      <c r="D566" s="177" t="s">
        <v>147</v>
      </c>
      <c r="E566" s="177" t="str">
        <f t="shared" si="22"/>
        <v/>
      </c>
    </row>
    <row r="567" spans="3:5">
      <c r="C567" s="177" t="s">
        <v>147</v>
      </c>
      <c r="D567" s="177" t="s">
        <v>147</v>
      </c>
      <c r="E567" s="177" t="str">
        <f t="shared" si="22"/>
        <v/>
      </c>
    </row>
    <row r="568" spans="3:5">
      <c r="C568" s="177" t="s">
        <v>147</v>
      </c>
      <c r="D568" s="177" t="s">
        <v>147</v>
      </c>
      <c r="E568" s="177" t="str">
        <f t="shared" si="22"/>
        <v/>
      </c>
    </row>
    <row r="569" spans="3:5">
      <c r="C569" s="177" t="s">
        <v>147</v>
      </c>
      <c r="D569" s="177" t="s">
        <v>147</v>
      </c>
      <c r="E569" s="177" t="str">
        <f t="shared" si="22"/>
        <v/>
      </c>
    </row>
    <row r="570" spans="3:5">
      <c r="C570" s="177" t="s">
        <v>147</v>
      </c>
      <c r="D570" s="177" t="s">
        <v>147</v>
      </c>
      <c r="E570" s="177" t="str">
        <f t="shared" si="22"/>
        <v/>
      </c>
    </row>
    <row r="571" spans="3:5">
      <c r="C571" s="177" t="s">
        <v>147</v>
      </c>
      <c r="D571" s="177" t="s">
        <v>147</v>
      </c>
      <c r="E571" s="177" t="str">
        <f t="shared" si="22"/>
        <v/>
      </c>
    </row>
    <row r="572" spans="3:5">
      <c r="C572" s="177" t="s">
        <v>147</v>
      </c>
      <c r="D572" s="177" t="s">
        <v>147</v>
      </c>
      <c r="E572" s="177" t="str">
        <f t="shared" si="22"/>
        <v/>
      </c>
    </row>
    <row r="573" spans="3:5">
      <c r="C573" s="177" t="s">
        <v>147</v>
      </c>
      <c r="D573" s="177" t="s">
        <v>147</v>
      </c>
      <c r="E573" s="177" t="str">
        <f t="shared" si="22"/>
        <v/>
      </c>
    </row>
    <row r="574" spans="3:5">
      <c r="C574" s="177" t="s">
        <v>147</v>
      </c>
      <c r="D574" s="177" t="s">
        <v>147</v>
      </c>
      <c r="E574" s="177" t="str">
        <f t="shared" si="22"/>
        <v/>
      </c>
    </row>
    <row r="575" spans="3:5">
      <c r="C575" s="177" t="s">
        <v>147</v>
      </c>
      <c r="D575" s="177" t="s">
        <v>147</v>
      </c>
      <c r="E575" s="177" t="str">
        <f t="shared" si="22"/>
        <v/>
      </c>
    </row>
    <row r="576" spans="3:5">
      <c r="C576" s="177" t="s">
        <v>147</v>
      </c>
      <c r="D576" s="177" t="s">
        <v>147</v>
      </c>
      <c r="E576" s="177" t="str">
        <f t="shared" si="22"/>
        <v/>
      </c>
    </row>
    <row r="577" spans="3:5">
      <c r="C577" s="177" t="s">
        <v>147</v>
      </c>
      <c r="D577" s="177" t="s">
        <v>147</v>
      </c>
      <c r="E577" s="177" t="str">
        <f t="shared" si="22"/>
        <v/>
      </c>
    </row>
    <row r="578" spans="3:5">
      <c r="C578" s="177" t="s">
        <v>147</v>
      </c>
      <c r="D578" s="177" t="s">
        <v>147</v>
      </c>
      <c r="E578" s="177" t="str">
        <f t="shared" si="22"/>
        <v/>
      </c>
    </row>
    <row r="579" spans="3:5">
      <c r="C579" s="177" t="s">
        <v>147</v>
      </c>
      <c r="D579" s="177" t="s">
        <v>147</v>
      </c>
      <c r="E579" s="177" t="str">
        <f t="shared" si="22"/>
        <v/>
      </c>
    </row>
    <row r="580" spans="3:5">
      <c r="C580" s="177" t="s">
        <v>147</v>
      </c>
      <c r="D580" s="177" t="s">
        <v>147</v>
      </c>
      <c r="E580" s="177" t="str">
        <f t="shared" ref="E580:E643" si="23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3"/>
        <v/>
      </c>
    </row>
    <row r="582" spans="3:5">
      <c r="C582" s="177" t="s">
        <v>147</v>
      </c>
      <c r="D582" s="177" t="s">
        <v>147</v>
      </c>
      <c r="E582" s="177" t="str">
        <f t="shared" si="23"/>
        <v/>
      </c>
    </row>
    <row r="583" spans="3:5">
      <c r="C583" s="177" t="s">
        <v>147</v>
      </c>
      <c r="D583" s="177" t="s">
        <v>147</v>
      </c>
      <c r="E583" s="177" t="str">
        <f t="shared" si="23"/>
        <v/>
      </c>
    </row>
    <row r="584" spans="3:5">
      <c r="C584" s="177" t="s">
        <v>147</v>
      </c>
      <c r="D584" s="177" t="s">
        <v>147</v>
      </c>
      <c r="E584" s="177" t="str">
        <f t="shared" si="23"/>
        <v/>
      </c>
    </row>
    <row r="585" spans="3:5">
      <c r="C585" s="177" t="s">
        <v>147</v>
      </c>
      <c r="D585" s="177" t="s">
        <v>147</v>
      </c>
      <c r="E585" s="177" t="str">
        <f t="shared" si="23"/>
        <v/>
      </c>
    </row>
    <row r="586" spans="3:5">
      <c r="C586" s="177" t="s">
        <v>147</v>
      </c>
      <c r="D586" s="177" t="s">
        <v>147</v>
      </c>
      <c r="E586" s="177" t="str">
        <f t="shared" si="23"/>
        <v/>
      </c>
    </row>
    <row r="587" spans="3:5">
      <c r="C587" s="177" t="s">
        <v>147</v>
      </c>
      <c r="D587" s="177" t="s">
        <v>147</v>
      </c>
      <c r="E587" s="177" t="str">
        <f t="shared" si="23"/>
        <v/>
      </c>
    </row>
    <row r="588" spans="3:5">
      <c r="C588" s="177" t="s">
        <v>147</v>
      </c>
      <c r="D588" s="177" t="s">
        <v>147</v>
      </c>
      <c r="E588" s="177" t="str">
        <f t="shared" si="23"/>
        <v/>
      </c>
    </row>
    <row r="589" spans="3:5">
      <c r="C589" s="177" t="s">
        <v>147</v>
      </c>
      <c r="D589" s="177" t="s">
        <v>147</v>
      </c>
      <c r="E589" s="177" t="str">
        <f t="shared" si="23"/>
        <v/>
      </c>
    </row>
    <row r="590" spans="3:5">
      <c r="C590" s="177" t="s">
        <v>147</v>
      </c>
      <c r="D590" s="177" t="s">
        <v>147</v>
      </c>
      <c r="E590" s="177" t="str">
        <f t="shared" si="23"/>
        <v/>
      </c>
    </row>
    <row r="591" spans="3:5">
      <c r="C591" s="177" t="s">
        <v>147</v>
      </c>
      <c r="D591" s="177" t="s">
        <v>147</v>
      </c>
      <c r="E591" s="177" t="str">
        <f t="shared" si="23"/>
        <v/>
      </c>
    </row>
    <row r="592" spans="3:5">
      <c r="C592" s="177" t="s">
        <v>147</v>
      </c>
      <c r="D592" s="177" t="s">
        <v>147</v>
      </c>
      <c r="E592" s="177" t="str">
        <f t="shared" si="23"/>
        <v/>
      </c>
    </row>
    <row r="593" spans="3:5">
      <c r="C593" s="177" t="s">
        <v>147</v>
      </c>
      <c r="D593" s="177" t="s">
        <v>147</v>
      </c>
      <c r="E593" s="177" t="str">
        <f t="shared" si="23"/>
        <v/>
      </c>
    </row>
    <row r="594" spans="3:5">
      <c r="C594" s="177" t="s">
        <v>147</v>
      </c>
      <c r="D594" s="177" t="s">
        <v>147</v>
      </c>
      <c r="E594" s="177" t="str">
        <f t="shared" si="23"/>
        <v/>
      </c>
    </row>
    <row r="595" spans="3:5">
      <c r="C595" s="177" t="s">
        <v>147</v>
      </c>
      <c r="D595" s="177" t="s">
        <v>147</v>
      </c>
      <c r="E595" s="177" t="str">
        <f t="shared" si="23"/>
        <v/>
      </c>
    </row>
    <row r="596" spans="3:5">
      <c r="C596" s="177" t="s">
        <v>147</v>
      </c>
      <c r="D596" s="177" t="s">
        <v>147</v>
      </c>
      <c r="E596" s="177" t="str">
        <f t="shared" si="23"/>
        <v/>
      </c>
    </row>
    <row r="597" spans="3:5">
      <c r="C597" s="177" t="s">
        <v>147</v>
      </c>
      <c r="D597" s="177" t="s">
        <v>147</v>
      </c>
      <c r="E597" s="177" t="str">
        <f t="shared" si="23"/>
        <v/>
      </c>
    </row>
    <row r="598" spans="3:5">
      <c r="C598" s="177" t="s">
        <v>147</v>
      </c>
      <c r="D598" s="177" t="s">
        <v>147</v>
      </c>
      <c r="E598" s="177" t="str">
        <f t="shared" si="23"/>
        <v/>
      </c>
    </row>
    <row r="599" spans="3:5">
      <c r="C599" s="177" t="s">
        <v>147</v>
      </c>
      <c r="D599" s="177" t="s">
        <v>147</v>
      </c>
      <c r="E599" s="177" t="str">
        <f t="shared" si="23"/>
        <v/>
      </c>
    </row>
    <row r="600" spans="3:5">
      <c r="C600" s="177" t="s">
        <v>147</v>
      </c>
      <c r="D600" s="177" t="s">
        <v>147</v>
      </c>
      <c r="E600" s="177" t="str">
        <f t="shared" si="23"/>
        <v/>
      </c>
    </row>
    <row r="601" spans="3:5">
      <c r="C601" s="177" t="s">
        <v>147</v>
      </c>
      <c r="D601" s="177" t="s">
        <v>147</v>
      </c>
      <c r="E601" s="177" t="str">
        <f t="shared" si="23"/>
        <v/>
      </c>
    </row>
    <row r="602" spans="3:5">
      <c r="C602" s="177" t="s">
        <v>147</v>
      </c>
      <c r="D602" s="177" t="s">
        <v>147</v>
      </c>
      <c r="E602" s="177" t="str">
        <f t="shared" si="23"/>
        <v/>
      </c>
    </row>
    <row r="603" spans="3:5">
      <c r="C603" s="177" t="s">
        <v>147</v>
      </c>
      <c r="D603" s="177" t="s">
        <v>147</v>
      </c>
      <c r="E603" s="177" t="str">
        <f t="shared" si="23"/>
        <v/>
      </c>
    </row>
    <row r="604" spans="3:5">
      <c r="C604" s="177" t="s">
        <v>147</v>
      </c>
      <c r="D604" s="177" t="s">
        <v>147</v>
      </c>
      <c r="E604" s="177" t="str">
        <f t="shared" si="23"/>
        <v/>
      </c>
    </row>
    <row r="605" spans="3:5">
      <c r="C605" s="177" t="s">
        <v>147</v>
      </c>
      <c r="D605" s="177" t="s">
        <v>147</v>
      </c>
      <c r="E605" s="177" t="str">
        <f t="shared" si="23"/>
        <v/>
      </c>
    </row>
    <row r="606" spans="3:5">
      <c r="C606" s="177" t="s">
        <v>147</v>
      </c>
      <c r="D606" s="177" t="s">
        <v>147</v>
      </c>
      <c r="E606" s="177" t="str">
        <f t="shared" si="23"/>
        <v/>
      </c>
    </row>
    <row r="607" spans="3:5">
      <c r="C607" s="177" t="s">
        <v>147</v>
      </c>
      <c r="D607" s="177" t="s">
        <v>147</v>
      </c>
      <c r="E607" s="177" t="str">
        <f t="shared" si="23"/>
        <v/>
      </c>
    </row>
    <row r="608" spans="3:5">
      <c r="C608" s="177" t="s">
        <v>147</v>
      </c>
      <c r="D608" s="177" t="s">
        <v>147</v>
      </c>
      <c r="E608" s="177" t="str">
        <f t="shared" si="23"/>
        <v/>
      </c>
    </row>
    <row r="609" spans="3:5">
      <c r="C609" s="177" t="s">
        <v>147</v>
      </c>
      <c r="D609" s="177" t="s">
        <v>147</v>
      </c>
      <c r="E609" s="177" t="str">
        <f t="shared" si="23"/>
        <v/>
      </c>
    </row>
    <row r="610" spans="3:5">
      <c r="C610" s="177" t="s">
        <v>147</v>
      </c>
      <c r="D610" s="177" t="s">
        <v>147</v>
      </c>
      <c r="E610" s="177" t="str">
        <f t="shared" si="23"/>
        <v/>
      </c>
    </row>
    <row r="611" spans="3:5">
      <c r="C611" s="177" t="s">
        <v>147</v>
      </c>
      <c r="D611" s="177" t="s">
        <v>147</v>
      </c>
      <c r="E611" s="177" t="str">
        <f t="shared" si="23"/>
        <v/>
      </c>
    </row>
    <row r="612" spans="3:5">
      <c r="C612" s="177" t="s">
        <v>147</v>
      </c>
      <c r="D612" s="177" t="s">
        <v>147</v>
      </c>
      <c r="E612" s="177" t="str">
        <f t="shared" si="23"/>
        <v/>
      </c>
    </row>
    <row r="613" spans="3:5">
      <c r="C613" s="177" t="s">
        <v>147</v>
      </c>
      <c r="D613" s="177" t="s">
        <v>147</v>
      </c>
      <c r="E613" s="177" t="str">
        <f t="shared" si="23"/>
        <v/>
      </c>
    </row>
    <row r="614" spans="3:5">
      <c r="C614" s="177" t="s">
        <v>147</v>
      </c>
      <c r="D614" s="177" t="s">
        <v>147</v>
      </c>
      <c r="E614" s="177" t="str">
        <f t="shared" si="23"/>
        <v/>
      </c>
    </row>
    <row r="615" spans="3:5">
      <c r="C615" s="177" t="s">
        <v>147</v>
      </c>
      <c r="D615" s="177" t="s">
        <v>147</v>
      </c>
      <c r="E615" s="177" t="str">
        <f t="shared" si="23"/>
        <v/>
      </c>
    </row>
    <row r="616" spans="3:5">
      <c r="C616" s="177" t="s">
        <v>147</v>
      </c>
      <c r="D616" s="177" t="s">
        <v>147</v>
      </c>
      <c r="E616" s="177" t="str">
        <f t="shared" si="23"/>
        <v/>
      </c>
    </row>
    <row r="617" spans="3:5">
      <c r="C617" s="177" t="s">
        <v>147</v>
      </c>
      <c r="D617" s="177" t="s">
        <v>147</v>
      </c>
      <c r="E617" s="177" t="str">
        <f t="shared" si="23"/>
        <v/>
      </c>
    </row>
    <row r="618" spans="3:5">
      <c r="C618" s="177" t="s">
        <v>147</v>
      </c>
      <c r="D618" s="177" t="s">
        <v>147</v>
      </c>
      <c r="E618" s="177" t="str">
        <f t="shared" si="23"/>
        <v/>
      </c>
    </row>
    <row r="619" spans="3:5">
      <c r="C619" s="177" t="s">
        <v>147</v>
      </c>
      <c r="D619" s="177" t="s">
        <v>147</v>
      </c>
      <c r="E619" s="177" t="str">
        <f t="shared" si="23"/>
        <v/>
      </c>
    </row>
    <row r="620" spans="3:5">
      <c r="C620" s="177" t="s">
        <v>147</v>
      </c>
      <c r="D620" s="177" t="s">
        <v>147</v>
      </c>
      <c r="E620" s="177" t="str">
        <f t="shared" si="23"/>
        <v/>
      </c>
    </row>
    <row r="621" spans="3:5">
      <c r="C621" s="177" t="s">
        <v>147</v>
      </c>
      <c r="D621" s="177" t="s">
        <v>147</v>
      </c>
      <c r="E621" s="177" t="str">
        <f t="shared" si="23"/>
        <v/>
      </c>
    </row>
    <row r="622" spans="3:5">
      <c r="C622" s="177" t="s">
        <v>147</v>
      </c>
      <c r="D622" s="177" t="s">
        <v>147</v>
      </c>
      <c r="E622" s="177" t="str">
        <f t="shared" si="23"/>
        <v/>
      </c>
    </row>
    <row r="623" spans="3:5">
      <c r="C623" s="177" t="s">
        <v>147</v>
      </c>
      <c r="D623" s="177" t="s">
        <v>147</v>
      </c>
      <c r="E623" s="177" t="str">
        <f t="shared" si="23"/>
        <v/>
      </c>
    </row>
    <row r="624" spans="3:5">
      <c r="C624" s="177" t="s">
        <v>147</v>
      </c>
      <c r="D624" s="177" t="s">
        <v>147</v>
      </c>
      <c r="E624" s="177" t="str">
        <f t="shared" si="23"/>
        <v/>
      </c>
    </row>
    <row r="625" spans="3:5">
      <c r="C625" s="177" t="s">
        <v>147</v>
      </c>
      <c r="D625" s="177" t="s">
        <v>147</v>
      </c>
      <c r="E625" s="177" t="str">
        <f t="shared" si="23"/>
        <v/>
      </c>
    </row>
    <row r="626" spans="3:5">
      <c r="C626" s="177" t="s">
        <v>147</v>
      </c>
      <c r="D626" s="177" t="s">
        <v>147</v>
      </c>
      <c r="E626" s="177" t="str">
        <f t="shared" si="23"/>
        <v/>
      </c>
    </row>
    <row r="627" spans="3:5">
      <c r="C627" s="177" t="s">
        <v>147</v>
      </c>
      <c r="D627" s="177" t="s">
        <v>147</v>
      </c>
      <c r="E627" s="177" t="str">
        <f t="shared" si="23"/>
        <v/>
      </c>
    </row>
    <row r="628" spans="3:5">
      <c r="C628" s="177" t="s">
        <v>147</v>
      </c>
      <c r="D628" s="177" t="s">
        <v>147</v>
      </c>
      <c r="E628" s="177" t="str">
        <f t="shared" si="23"/>
        <v/>
      </c>
    </row>
    <row r="629" spans="3:5">
      <c r="C629" s="177" t="s">
        <v>147</v>
      </c>
      <c r="D629" s="177" t="s">
        <v>147</v>
      </c>
      <c r="E629" s="177" t="str">
        <f t="shared" si="23"/>
        <v/>
      </c>
    </row>
    <row r="630" spans="3:5">
      <c r="C630" s="177" t="s">
        <v>147</v>
      </c>
      <c r="D630" s="177" t="s">
        <v>147</v>
      </c>
      <c r="E630" s="177" t="str">
        <f t="shared" si="23"/>
        <v/>
      </c>
    </row>
    <row r="631" spans="3:5">
      <c r="C631" s="177" t="s">
        <v>147</v>
      </c>
      <c r="D631" s="177" t="s">
        <v>147</v>
      </c>
      <c r="E631" s="177" t="str">
        <f t="shared" si="23"/>
        <v/>
      </c>
    </row>
    <row r="632" spans="3:5">
      <c r="C632" s="177" t="s">
        <v>147</v>
      </c>
      <c r="D632" s="177" t="s">
        <v>147</v>
      </c>
      <c r="E632" s="177" t="str">
        <f t="shared" si="23"/>
        <v/>
      </c>
    </row>
    <row r="633" spans="3:5">
      <c r="C633" s="177" t="s">
        <v>147</v>
      </c>
      <c r="D633" s="177" t="s">
        <v>147</v>
      </c>
      <c r="E633" s="177" t="str">
        <f t="shared" si="23"/>
        <v/>
      </c>
    </row>
    <row r="634" spans="3:5">
      <c r="C634" s="177" t="s">
        <v>147</v>
      </c>
      <c r="D634" s="177" t="s">
        <v>147</v>
      </c>
      <c r="E634" s="177" t="str">
        <f t="shared" si="23"/>
        <v/>
      </c>
    </row>
    <row r="635" spans="3:5">
      <c r="C635" s="177" t="s">
        <v>147</v>
      </c>
      <c r="D635" s="177" t="s">
        <v>147</v>
      </c>
      <c r="E635" s="177" t="str">
        <f t="shared" si="23"/>
        <v/>
      </c>
    </row>
    <row r="636" spans="3:5">
      <c r="C636" s="177" t="s">
        <v>147</v>
      </c>
      <c r="D636" s="177" t="s">
        <v>147</v>
      </c>
      <c r="E636" s="177" t="str">
        <f t="shared" si="23"/>
        <v/>
      </c>
    </row>
    <row r="637" spans="3:5">
      <c r="C637" s="177" t="s">
        <v>147</v>
      </c>
      <c r="D637" s="177" t="s">
        <v>147</v>
      </c>
      <c r="E637" s="177" t="str">
        <f t="shared" si="23"/>
        <v/>
      </c>
    </row>
    <row r="638" spans="3:5">
      <c r="C638" s="177" t="s">
        <v>147</v>
      </c>
      <c r="D638" s="177" t="s">
        <v>147</v>
      </c>
      <c r="E638" s="177" t="str">
        <f t="shared" si="23"/>
        <v/>
      </c>
    </row>
    <row r="639" spans="3:5">
      <c r="C639" s="177" t="s">
        <v>147</v>
      </c>
      <c r="D639" s="177" t="s">
        <v>147</v>
      </c>
      <c r="E639" s="177" t="str">
        <f t="shared" si="23"/>
        <v/>
      </c>
    </row>
    <row r="640" spans="3:5">
      <c r="C640" s="177" t="s">
        <v>147</v>
      </c>
      <c r="D640" s="177" t="s">
        <v>147</v>
      </c>
      <c r="E640" s="177" t="str">
        <f t="shared" si="23"/>
        <v/>
      </c>
    </row>
    <row r="641" spans="3:5">
      <c r="C641" s="177" t="s">
        <v>147</v>
      </c>
      <c r="D641" s="177" t="s">
        <v>147</v>
      </c>
      <c r="E641" s="177" t="str">
        <f t="shared" si="23"/>
        <v/>
      </c>
    </row>
    <row r="642" spans="3:5">
      <c r="C642" s="177" t="s">
        <v>147</v>
      </c>
      <c r="D642" s="177" t="s">
        <v>147</v>
      </c>
      <c r="E642" s="177" t="str">
        <f t="shared" si="23"/>
        <v/>
      </c>
    </row>
    <row r="643" spans="3:5">
      <c r="C643" s="177" t="s">
        <v>147</v>
      </c>
      <c r="D643" s="177" t="s">
        <v>147</v>
      </c>
      <c r="E643" s="177" t="str">
        <f t="shared" si="23"/>
        <v/>
      </c>
    </row>
    <row r="644" spans="3:5">
      <c r="C644" s="177" t="s">
        <v>147</v>
      </c>
      <c r="D644" s="177" t="s">
        <v>147</v>
      </c>
      <c r="E644" s="177" t="str">
        <f t="shared" ref="E644:E707" si="24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4"/>
        <v/>
      </c>
    </row>
    <row r="646" spans="3:5">
      <c r="C646" s="177" t="s">
        <v>147</v>
      </c>
      <c r="D646" s="177" t="s">
        <v>147</v>
      </c>
      <c r="E646" s="177" t="str">
        <f t="shared" si="24"/>
        <v/>
      </c>
    </row>
    <row r="647" spans="3:5">
      <c r="C647" s="177" t="s">
        <v>147</v>
      </c>
      <c r="D647" s="177" t="s">
        <v>147</v>
      </c>
      <c r="E647" s="177" t="str">
        <f t="shared" si="24"/>
        <v/>
      </c>
    </row>
    <row r="648" spans="3:5">
      <c r="C648" s="177" t="s">
        <v>147</v>
      </c>
      <c r="D648" s="177" t="s">
        <v>147</v>
      </c>
      <c r="E648" s="177" t="str">
        <f t="shared" si="24"/>
        <v/>
      </c>
    </row>
    <row r="649" spans="3:5">
      <c r="C649" s="177" t="s">
        <v>147</v>
      </c>
      <c r="D649" s="177" t="s">
        <v>147</v>
      </c>
      <c r="E649" s="177" t="str">
        <f t="shared" si="24"/>
        <v/>
      </c>
    </row>
    <row r="650" spans="3:5">
      <c r="C650" s="177" t="s">
        <v>147</v>
      </c>
      <c r="D650" s="177" t="s">
        <v>147</v>
      </c>
      <c r="E650" s="177" t="str">
        <f t="shared" si="24"/>
        <v/>
      </c>
    </row>
    <row r="651" spans="3:5">
      <c r="C651" s="177" t="s">
        <v>147</v>
      </c>
      <c r="D651" s="177" t="s">
        <v>147</v>
      </c>
      <c r="E651" s="177" t="str">
        <f t="shared" si="24"/>
        <v/>
      </c>
    </row>
    <row r="652" spans="3:5">
      <c r="C652" s="177" t="s">
        <v>147</v>
      </c>
      <c r="D652" s="177" t="s">
        <v>147</v>
      </c>
      <c r="E652" s="177" t="str">
        <f t="shared" si="24"/>
        <v/>
      </c>
    </row>
    <row r="653" spans="3:5">
      <c r="C653" s="177" t="s">
        <v>147</v>
      </c>
      <c r="D653" s="177" t="s">
        <v>147</v>
      </c>
      <c r="E653" s="177" t="str">
        <f t="shared" si="24"/>
        <v/>
      </c>
    </row>
    <row r="654" spans="3:5">
      <c r="C654" s="177" t="s">
        <v>147</v>
      </c>
      <c r="D654" s="177" t="s">
        <v>147</v>
      </c>
      <c r="E654" s="177" t="str">
        <f t="shared" si="24"/>
        <v/>
      </c>
    </row>
    <row r="655" spans="3:5">
      <c r="C655" s="177" t="s">
        <v>147</v>
      </c>
      <c r="D655" s="177" t="s">
        <v>147</v>
      </c>
      <c r="E655" s="177" t="str">
        <f t="shared" si="24"/>
        <v/>
      </c>
    </row>
    <row r="656" spans="3:5">
      <c r="C656" s="177" t="s">
        <v>147</v>
      </c>
      <c r="D656" s="177" t="s">
        <v>147</v>
      </c>
      <c r="E656" s="177" t="str">
        <f t="shared" si="24"/>
        <v/>
      </c>
    </row>
    <row r="657" spans="3:5">
      <c r="C657" s="177" t="s">
        <v>147</v>
      </c>
      <c r="D657" s="177" t="s">
        <v>147</v>
      </c>
      <c r="E657" s="177" t="str">
        <f t="shared" si="24"/>
        <v/>
      </c>
    </row>
    <row r="658" spans="3:5">
      <c r="C658" s="177" t="s">
        <v>147</v>
      </c>
      <c r="D658" s="177" t="s">
        <v>147</v>
      </c>
      <c r="E658" s="177" t="str">
        <f t="shared" si="24"/>
        <v/>
      </c>
    </row>
    <row r="659" spans="3:5">
      <c r="C659" s="177" t="s">
        <v>147</v>
      </c>
      <c r="D659" s="177" t="s">
        <v>147</v>
      </c>
      <c r="E659" s="177" t="str">
        <f t="shared" si="24"/>
        <v/>
      </c>
    </row>
    <row r="660" spans="3:5">
      <c r="C660" s="177" t="s">
        <v>147</v>
      </c>
      <c r="D660" s="177" t="s">
        <v>147</v>
      </c>
      <c r="E660" s="177" t="str">
        <f t="shared" si="24"/>
        <v/>
      </c>
    </row>
    <row r="661" spans="3:5">
      <c r="C661" s="177" t="s">
        <v>147</v>
      </c>
      <c r="D661" s="177" t="s">
        <v>147</v>
      </c>
      <c r="E661" s="177" t="str">
        <f t="shared" si="24"/>
        <v/>
      </c>
    </row>
    <row r="662" spans="3:5">
      <c r="C662" s="177" t="s">
        <v>147</v>
      </c>
      <c r="D662" s="177" t="s">
        <v>147</v>
      </c>
      <c r="E662" s="177" t="str">
        <f t="shared" si="24"/>
        <v/>
      </c>
    </row>
    <row r="663" spans="3:5">
      <c r="C663" s="177" t="s">
        <v>147</v>
      </c>
      <c r="D663" s="177" t="s">
        <v>147</v>
      </c>
      <c r="E663" s="177" t="str">
        <f t="shared" si="24"/>
        <v/>
      </c>
    </row>
    <row r="664" spans="3:5">
      <c r="C664" s="177" t="s">
        <v>147</v>
      </c>
      <c r="D664" s="177" t="s">
        <v>147</v>
      </c>
      <c r="E664" s="177" t="str">
        <f t="shared" si="24"/>
        <v/>
      </c>
    </row>
    <row r="665" spans="3:5">
      <c r="C665" s="177" t="s">
        <v>147</v>
      </c>
      <c r="D665" s="177" t="s">
        <v>147</v>
      </c>
      <c r="E665" s="177" t="str">
        <f t="shared" si="24"/>
        <v/>
      </c>
    </row>
    <row r="666" spans="3:5">
      <c r="C666" s="177" t="s">
        <v>147</v>
      </c>
      <c r="D666" s="177" t="s">
        <v>147</v>
      </c>
      <c r="E666" s="177" t="str">
        <f t="shared" si="24"/>
        <v/>
      </c>
    </row>
    <row r="667" spans="3:5">
      <c r="C667" s="177" t="s">
        <v>147</v>
      </c>
      <c r="D667" s="177" t="s">
        <v>147</v>
      </c>
      <c r="E667" s="177" t="str">
        <f t="shared" si="24"/>
        <v/>
      </c>
    </row>
    <row r="668" spans="3:5">
      <c r="C668" s="177" t="s">
        <v>147</v>
      </c>
      <c r="D668" s="177" t="s">
        <v>147</v>
      </c>
      <c r="E668" s="177" t="str">
        <f t="shared" si="24"/>
        <v/>
      </c>
    </row>
    <row r="669" spans="3:5">
      <c r="C669" s="177" t="s">
        <v>147</v>
      </c>
      <c r="D669" s="177" t="s">
        <v>147</v>
      </c>
      <c r="E669" s="177" t="str">
        <f t="shared" si="24"/>
        <v/>
      </c>
    </row>
    <row r="670" spans="3:5">
      <c r="C670" s="177" t="s">
        <v>147</v>
      </c>
      <c r="D670" s="177" t="s">
        <v>147</v>
      </c>
      <c r="E670" s="177" t="str">
        <f t="shared" si="24"/>
        <v/>
      </c>
    </row>
    <row r="671" spans="3:5">
      <c r="C671" s="177" t="s">
        <v>147</v>
      </c>
      <c r="D671" s="177" t="s">
        <v>147</v>
      </c>
      <c r="E671" s="177" t="str">
        <f t="shared" si="24"/>
        <v/>
      </c>
    </row>
    <row r="672" spans="3:5">
      <c r="C672" s="177" t="s">
        <v>147</v>
      </c>
      <c r="D672" s="177" t="s">
        <v>147</v>
      </c>
      <c r="E672" s="177" t="str">
        <f t="shared" si="24"/>
        <v/>
      </c>
    </row>
    <row r="673" spans="3:5">
      <c r="C673" s="177" t="s">
        <v>147</v>
      </c>
      <c r="D673" s="177" t="s">
        <v>147</v>
      </c>
      <c r="E673" s="177" t="str">
        <f t="shared" si="24"/>
        <v/>
      </c>
    </row>
    <row r="674" spans="3:5">
      <c r="C674" s="177" t="s">
        <v>147</v>
      </c>
      <c r="D674" s="177" t="s">
        <v>147</v>
      </c>
      <c r="E674" s="177" t="str">
        <f t="shared" si="24"/>
        <v/>
      </c>
    </row>
    <row r="675" spans="3:5">
      <c r="C675" s="177" t="s">
        <v>147</v>
      </c>
      <c r="D675" s="177" t="s">
        <v>147</v>
      </c>
      <c r="E675" s="177" t="str">
        <f t="shared" si="24"/>
        <v/>
      </c>
    </row>
    <row r="676" spans="3:5">
      <c r="C676" s="177" t="s">
        <v>147</v>
      </c>
      <c r="D676" s="177" t="s">
        <v>147</v>
      </c>
      <c r="E676" s="177" t="str">
        <f t="shared" si="24"/>
        <v/>
      </c>
    </row>
    <row r="677" spans="3:5">
      <c r="C677" s="177" t="s">
        <v>147</v>
      </c>
      <c r="D677" s="177" t="s">
        <v>147</v>
      </c>
      <c r="E677" s="177" t="str">
        <f t="shared" si="24"/>
        <v/>
      </c>
    </row>
    <row r="678" spans="3:5">
      <c r="C678" s="177" t="s">
        <v>147</v>
      </c>
      <c r="D678" s="177" t="s">
        <v>147</v>
      </c>
      <c r="E678" s="177" t="str">
        <f t="shared" si="24"/>
        <v/>
      </c>
    </row>
    <row r="679" spans="3:5">
      <c r="C679" s="177" t="s">
        <v>147</v>
      </c>
      <c r="D679" s="177" t="s">
        <v>147</v>
      </c>
      <c r="E679" s="177" t="str">
        <f t="shared" si="24"/>
        <v/>
      </c>
    </row>
    <row r="680" spans="3:5">
      <c r="C680" s="177" t="s">
        <v>147</v>
      </c>
      <c r="D680" s="177" t="s">
        <v>147</v>
      </c>
      <c r="E680" s="177" t="str">
        <f t="shared" si="24"/>
        <v/>
      </c>
    </row>
    <row r="681" spans="3:5">
      <c r="C681" s="177" t="s">
        <v>147</v>
      </c>
      <c r="D681" s="177" t="s">
        <v>147</v>
      </c>
      <c r="E681" s="177" t="str">
        <f t="shared" si="24"/>
        <v/>
      </c>
    </row>
    <row r="682" spans="3:5">
      <c r="C682" s="177" t="s">
        <v>147</v>
      </c>
      <c r="D682" s="177" t="s">
        <v>147</v>
      </c>
      <c r="E682" s="177" t="str">
        <f t="shared" si="24"/>
        <v/>
      </c>
    </row>
    <row r="683" spans="3:5">
      <c r="C683" s="177" t="s">
        <v>147</v>
      </c>
      <c r="D683" s="177" t="s">
        <v>147</v>
      </c>
      <c r="E683" s="177" t="str">
        <f t="shared" si="24"/>
        <v/>
      </c>
    </row>
    <row r="684" spans="3:5">
      <c r="C684" s="177" t="s">
        <v>147</v>
      </c>
      <c r="D684" s="177" t="s">
        <v>147</v>
      </c>
      <c r="E684" s="177" t="str">
        <f t="shared" si="24"/>
        <v/>
      </c>
    </row>
    <row r="685" spans="3:5">
      <c r="C685" s="177" t="s">
        <v>147</v>
      </c>
      <c r="D685" s="177" t="s">
        <v>147</v>
      </c>
      <c r="E685" s="177" t="str">
        <f t="shared" si="24"/>
        <v/>
      </c>
    </row>
    <row r="686" spans="3:5">
      <c r="C686" s="177" t="s">
        <v>147</v>
      </c>
      <c r="D686" s="177" t="s">
        <v>147</v>
      </c>
      <c r="E686" s="177" t="str">
        <f t="shared" si="24"/>
        <v/>
      </c>
    </row>
    <row r="687" spans="3:5">
      <c r="C687" s="177" t="s">
        <v>147</v>
      </c>
      <c r="D687" s="177" t="s">
        <v>147</v>
      </c>
      <c r="E687" s="177" t="str">
        <f t="shared" si="24"/>
        <v/>
      </c>
    </row>
    <row r="688" spans="3:5">
      <c r="C688" s="177" t="s">
        <v>147</v>
      </c>
      <c r="D688" s="177" t="s">
        <v>147</v>
      </c>
      <c r="E688" s="177" t="str">
        <f t="shared" si="24"/>
        <v/>
      </c>
    </row>
    <row r="689" spans="3:5">
      <c r="C689" s="177" t="s">
        <v>147</v>
      </c>
      <c r="D689" s="177" t="s">
        <v>147</v>
      </c>
      <c r="E689" s="177" t="str">
        <f t="shared" si="24"/>
        <v/>
      </c>
    </row>
    <row r="690" spans="3:5">
      <c r="C690" s="177" t="s">
        <v>147</v>
      </c>
      <c r="D690" s="177" t="s">
        <v>147</v>
      </c>
      <c r="E690" s="177" t="str">
        <f t="shared" si="24"/>
        <v/>
      </c>
    </row>
    <row r="691" spans="3:5">
      <c r="C691" s="177" t="s">
        <v>147</v>
      </c>
      <c r="D691" s="177" t="s">
        <v>147</v>
      </c>
      <c r="E691" s="177" t="str">
        <f t="shared" si="24"/>
        <v/>
      </c>
    </row>
    <row r="692" spans="3:5">
      <c r="C692" s="177" t="s">
        <v>147</v>
      </c>
      <c r="D692" s="177" t="s">
        <v>147</v>
      </c>
      <c r="E692" s="177" t="str">
        <f t="shared" si="24"/>
        <v/>
      </c>
    </row>
    <row r="693" spans="3:5">
      <c r="C693" s="177" t="s">
        <v>147</v>
      </c>
      <c r="D693" s="177" t="s">
        <v>147</v>
      </c>
      <c r="E693" s="177" t="str">
        <f t="shared" si="24"/>
        <v/>
      </c>
    </row>
    <row r="694" spans="3:5">
      <c r="C694" s="177" t="s">
        <v>147</v>
      </c>
      <c r="D694" s="177" t="s">
        <v>147</v>
      </c>
      <c r="E694" s="177" t="str">
        <f t="shared" si="24"/>
        <v/>
      </c>
    </row>
    <row r="695" spans="3:5">
      <c r="C695" s="177" t="s">
        <v>147</v>
      </c>
      <c r="D695" s="177" t="s">
        <v>147</v>
      </c>
      <c r="E695" s="177" t="str">
        <f t="shared" si="24"/>
        <v/>
      </c>
    </row>
    <row r="696" spans="3:5">
      <c r="C696" s="177" t="s">
        <v>147</v>
      </c>
      <c r="D696" s="177" t="s">
        <v>147</v>
      </c>
      <c r="E696" s="177" t="str">
        <f t="shared" si="24"/>
        <v/>
      </c>
    </row>
    <row r="697" spans="3:5">
      <c r="C697" s="177" t="s">
        <v>147</v>
      </c>
      <c r="D697" s="177" t="s">
        <v>147</v>
      </c>
      <c r="E697" s="177" t="str">
        <f t="shared" si="24"/>
        <v/>
      </c>
    </row>
    <row r="698" spans="3:5">
      <c r="C698" s="177" t="s">
        <v>147</v>
      </c>
      <c r="D698" s="177" t="s">
        <v>147</v>
      </c>
      <c r="E698" s="177" t="str">
        <f t="shared" si="24"/>
        <v/>
      </c>
    </row>
    <row r="699" spans="3:5">
      <c r="C699" s="177" t="s">
        <v>147</v>
      </c>
      <c r="D699" s="177" t="s">
        <v>147</v>
      </c>
      <c r="E699" s="177" t="str">
        <f t="shared" si="24"/>
        <v/>
      </c>
    </row>
    <row r="700" spans="3:5">
      <c r="C700" s="177" t="s">
        <v>147</v>
      </c>
      <c r="D700" s="177" t="s">
        <v>147</v>
      </c>
      <c r="E700" s="177" t="str">
        <f t="shared" si="24"/>
        <v/>
      </c>
    </row>
    <row r="701" spans="3:5">
      <c r="C701" s="177" t="s">
        <v>147</v>
      </c>
      <c r="D701" s="177" t="s">
        <v>147</v>
      </c>
      <c r="E701" s="177" t="str">
        <f t="shared" si="24"/>
        <v/>
      </c>
    </row>
    <row r="702" spans="3:5">
      <c r="C702" s="177" t="s">
        <v>147</v>
      </c>
      <c r="D702" s="177" t="s">
        <v>147</v>
      </c>
      <c r="E702" s="177" t="str">
        <f t="shared" si="24"/>
        <v/>
      </c>
    </row>
    <row r="703" spans="3:5">
      <c r="C703" s="177" t="s">
        <v>147</v>
      </c>
      <c r="D703" s="177" t="s">
        <v>147</v>
      </c>
      <c r="E703" s="177" t="str">
        <f t="shared" si="24"/>
        <v/>
      </c>
    </row>
    <row r="704" spans="3:5">
      <c r="C704" s="177" t="s">
        <v>147</v>
      </c>
      <c r="D704" s="177" t="s">
        <v>147</v>
      </c>
      <c r="E704" s="177" t="str">
        <f t="shared" si="24"/>
        <v/>
      </c>
    </row>
    <row r="705" spans="3:5">
      <c r="C705" s="177" t="s">
        <v>147</v>
      </c>
      <c r="D705" s="177" t="s">
        <v>147</v>
      </c>
      <c r="E705" s="177" t="str">
        <f t="shared" si="24"/>
        <v/>
      </c>
    </row>
    <row r="706" spans="3:5">
      <c r="C706" s="177" t="s">
        <v>147</v>
      </c>
      <c r="D706" s="177" t="s">
        <v>147</v>
      </c>
      <c r="E706" s="177" t="str">
        <f t="shared" si="24"/>
        <v/>
      </c>
    </row>
    <row r="707" spans="3:5">
      <c r="C707" s="177" t="s">
        <v>147</v>
      </c>
      <c r="D707" s="177" t="s">
        <v>147</v>
      </c>
      <c r="E707" s="177" t="str">
        <f t="shared" si="24"/>
        <v/>
      </c>
    </row>
    <row r="708" spans="3:5">
      <c r="C708" s="177" t="s">
        <v>147</v>
      </c>
      <c r="D708" s="177" t="s">
        <v>147</v>
      </c>
      <c r="E708" s="177" t="str">
        <f t="shared" ref="E708:E771" si="25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5"/>
        <v/>
      </c>
    </row>
    <row r="710" spans="3:5">
      <c r="C710" s="177" t="s">
        <v>147</v>
      </c>
      <c r="D710" s="177" t="s">
        <v>147</v>
      </c>
      <c r="E710" s="177" t="str">
        <f t="shared" si="25"/>
        <v/>
      </c>
    </row>
    <row r="711" spans="3:5">
      <c r="C711" s="177" t="s">
        <v>147</v>
      </c>
      <c r="D711" s="177" t="s">
        <v>147</v>
      </c>
      <c r="E711" s="177" t="str">
        <f t="shared" si="25"/>
        <v/>
      </c>
    </row>
    <row r="712" spans="3:5">
      <c r="C712" s="177" t="s">
        <v>147</v>
      </c>
      <c r="D712" s="177" t="s">
        <v>147</v>
      </c>
      <c r="E712" s="177" t="str">
        <f t="shared" si="25"/>
        <v/>
      </c>
    </row>
    <row r="713" spans="3:5">
      <c r="C713" s="177" t="s">
        <v>147</v>
      </c>
      <c r="D713" s="177" t="s">
        <v>147</v>
      </c>
      <c r="E713" s="177" t="str">
        <f t="shared" si="25"/>
        <v/>
      </c>
    </row>
    <row r="714" spans="3:5">
      <c r="C714" s="177" t="s">
        <v>147</v>
      </c>
      <c r="D714" s="177" t="s">
        <v>147</v>
      </c>
      <c r="E714" s="177" t="str">
        <f t="shared" si="25"/>
        <v/>
      </c>
    </row>
    <row r="715" spans="3:5">
      <c r="C715" s="177" t="s">
        <v>147</v>
      </c>
      <c r="D715" s="177" t="s">
        <v>147</v>
      </c>
      <c r="E715" s="177" t="str">
        <f t="shared" si="25"/>
        <v/>
      </c>
    </row>
    <row r="716" spans="3:5">
      <c r="C716" s="177" t="s">
        <v>147</v>
      </c>
      <c r="D716" s="177" t="s">
        <v>147</v>
      </c>
      <c r="E716" s="177" t="str">
        <f t="shared" si="25"/>
        <v/>
      </c>
    </row>
    <row r="717" spans="3:5">
      <c r="C717" s="177" t="s">
        <v>147</v>
      </c>
      <c r="D717" s="177" t="s">
        <v>147</v>
      </c>
      <c r="E717" s="177" t="str">
        <f t="shared" si="25"/>
        <v/>
      </c>
    </row>
    <row r="718" spans="3:5">
      <c r="C718" s="177" t="s">
        <v>147</v>
      </c>
      <c r="D718" s="177" t="s">
        <v>147</v>
      </c>
      <c r="E718" s="177" t="str">
        <f t="shared" si="25"/>
        <v/>
      </c>
    </row>
    <row r="719" spans="3:5">
      <c r="C719" s="177" t="s">
        <v>147</v>
      </c>
      <c r="D719" s="177" t="s">
        <v>147</v>
      </c>
      <c r="E719" s="177" t="str">
        <f t="shared" si="25"/>
        <v/>
      </c>
    </row>
    <row r="720" spans="3:5">
      <c r="C720" s="177" t="s">
        <v>147</v>
      </c>
      <c r="D720" s="177" t="s">
        <v>147</v>
      </c>
      <c r="E720" s="177" t="str">
        <f t="shared" si="25"/>
        <v/>
      </c>
    </row>
    <row r="721" spans="3:5">
      <c r="C721" s="177" t="s">
        <v>147</v>
      </c>
      <c r="D721" s="177" t="s">
        <v>147</v>
      </c>
      <c r="E721" s="177" t="str">
        <f t="shared" si="25"/>
        <v/>
      </c>
    </row>
    <row r="722" spans="3:5">
      <c r="C722" s="177" t="s">
        <v>147</v>
      </c>
      <c r="D722" s="177" t="s">
        <v>147</v>
      </c>
      <c r="E722" s="177" t="str">
        <f t="shared" si="25"/>
        <v/>
      </c>
    </row>
    <row r="723" spans="3:5">
      <c r="C723" s="177" t="s">
        <v>147</v>
      </c>
      <c r="D723" s="177" t="s">
        <v>147</v>
      </c>
      <c r="E723" s="177" t="str">
        <f t="shared" si="25"/>
        <v/>
      </c>
    </row>
    <row r="724" spans="3:5">
      <c r="C724" s="177" t="s">
        <v>147</v>
      </c>
      <c r="D724" s="177" t="s">
        <v>147</v>
      </c>
      <c r="E724" s="177" t="str">
        <f t="shared" si="25"/>
        <v/>
      </c>
    </row>
    <row r="725" spans="3:5">
      <c r="C725" s="177" t="s">
        <v>147</v>
      </c>
      <c r="D725" s="177" t="s">
        <v>147</v>
      </c>
      <c r="E725" s="177" t="str">
        <f t="shared" si="25"/>
        <v/>
      </c>
    </row>
    <row r="726" spans="3:5">
      <c r="C726" s="177" t="s">
        <v>147</v>
      </c>
      <c r="D726" s="177" t="s">
        <v>147</v>
      </c>
      <c r="E726" s="177" t="str">
        <f t="shared" si="25"/>
        <v/>
      </c>
    </row>
    <row r="727" spans="3:5">
      <c r="C727" s="177" t="s">
        <v>147</v>
      </c>
      <c r="D727" s="177" t="s">
        <v>147</v>
      </c>
      <c r="E727" s="177" t="str">
        <f t="shared" si="25"/>
        <v/>
      </c>
    </row>
    <row r="728" spans="3:5">
      <c r="C728" s="177" t="s">
        <v>147</v>
      </c>
      <c r="D728" s="177" t="s">
        <v>147</v>
      </c>
      <c r="E728" s="177" t="str">
        <f t="shared" si="25"/>
        <v/>
      </c>
    </row>
    <row r="729" spans="3:5">
      <c r="C729" s="177" t="s">
        <v>147</v>
      </c>
      <c r="D729" s="177" t="s">
        <v>147</v>
      </c>
      <c r="E729" s="177" t="str">
        <f t="shared" si="25"/>
        <v/>
      </c>
    </row>
    <row r="730" spans="3:5">
      <c r="C730" s="177" t="s">
        <v>147</v>
      </c>
      <c r="D730" s="177" t="s">
        <v>147</v>
      </c>
      <c r="E730" s="177" t="str">
        <f t="shared" si="25"/>
        <v/>
      </c>
    </row>
    <row r="731" spans="3:5">
      <c r="C731" s="177" t="s">
        <v>147</v>
      </c>
      <c r="D731" s="177" t="s">
        <v>147</v>
      </c>
      <c r="E731" s="177" t="str">
        <f t="shared" si="25"/>
        <v/>
      </c>
    </row>
    <row r="732" spans="3:5">
      <c r="C732" s="177" t="s">
        <v>147</v>
      </c>
      <c r="D732" s="177" t="s">
        <v>147</v>
      </c>
      <c r="E732" s="177" t="str">
        <f t="shared" si="25"/>
        <v/>
      </c>
    </row>
    <row r="733" spans="3:5">
      <c r="C733" s="177" t="s">
        <v>147</v>
      </c>
      <c r="D733" s="177" t="s">
        <v>147</v>
      </c>
      <c r="E733" s="177" t="str">
        <f t="shared" si="25"/>
        <v/>
      </c>
    </row>
    <row r="734" spans="3:5">
      <c r="C734" s="177" t="s">
        <v>147</v>
      </c>
      <c r="D734" s="177" t="s">
        <v>147</v>
      </c>
      <c r="E734" s="177" t="str">
        <f t="shared" si="25"/>
        <v/>
      </c>
    </row>
    <row r="735" spans="3:5">
      <c r="C735" s="177" t="s">
        <v>147</v>
      </c>
      <c r="D735" s="177" t="s">
        <v>147</v>
      </c>
      <c r="E735" s="177" t="str">
        <f t="shared" si="25"/>
        <v/>
      </c>
    </row>
    <row r="736" spans="3:5">
      <c r="C736" s="177" t="s">
        <v>147</v>
      </c>
      <c r="D736" s="177" t="s">
        <v>147</v>
      </c>
      <c r="E736" s="177" t="str">
        <f t="shared" si="25"/>
        <v/>
      </c>
    </row>
    <row r="737" spans="3:5">
      <c r="C737" s="177" t="s">
        <v>147</v>
      </c>
      <c r="D737" s="177" t="s">
        <v>147</v>
      </c>
      <c r="E737" s="177" t="str">
        <f t="shared" si="25"/>
        <v/>
      </c>
    </row>
    <row r="738" spans="3:5">
      <c r="C738" s="177" t="s">
        <v>147</v>
      </c>
      <c r="D738" s="177" t="s">
        <v>147</v>
      </c>
      <c r="E738" s="177" t="str">
        <f t="shared" si="25"/>
        <v/>
      </c>
    </row>
    <row r="739" spans="3:5">
      <c r="C739" s="177" t="s">
        <v>147</v>
      </c>
      <c r="D739" s="177" t="s">
        <v>147</v>
      </c>
      <c r="E739" s="177" t="str">
        <f t="shared" si="25"/>
        <v/>
      </c>
    </row>
    <row r="740" spans="3:5">
      <c r="C740" s="177" t="s">
        <v>147</v>
      </c>
      <c r="D740" s="177" t="s">
        <v>147</v>
      </c>
      <c r="E740" s="177" t="str">
        <f t="shared" si="25"/>
        <v/>
      </c>
    </row>
    <row r="741" spans="3:5">
      <c r="C741" s="177" t="s">
        <v>147</v>
      </c>
      <c r="D741" s="177" t="s">
        <v>147</v>
      </c>
      <c r="E741" s="177" t="str">
        <f t="shared" si="25"/>
        <v/>
      </c>
    </row>
    <row r="742" spans="3:5">
      <c r="C742" s="177" t="s">
        <v>147</v>
      </c>
      <c r="D742" s="177" t="s">
        <v>147</v>
      </c>
      <c r="E742" s="177" t="str">
        <f t="shared" si="25"/>
        <v/>
      </c>
    </row>
    <row r="743" spans="3:5">
      <c r="C743" s="177" t="s">
        <v>147</v>
      </c>
      <c r="D743" s="177" t="s">
        <v>147</v>
      </c>
      <c r="E743" s="177" t="str">
        <f t="shared" si="25"/>
        <v/>
      </c>
    </row>
    <row r="744" spans="3:5">
      <c r="C744" s="177" t="s">
        <v>147</v>
      </c>
      <c r="D744" s="177" t="s">
        <v>147</v>
      </c>
      <c r="E744" s="177" t="str">
        <f t="shared" si="25"/>
        <v/>
      </c>
    </row>
    <row r="745" spans="3:5">
      <c r="C745" s="177" t="s">
        <v>147</v>
      </c>
      <c r="D745" s="177" t="s">
        <v>147</v>
      </c>
      <c r="E745" s="177" t="str">
        <f t="shared" si="25"/>
        <v/>
      </c>
    </row>
    <row r="746" spans="3:5">
      <c r="C746" s="177" t="s">
        <v>147</v>
      </c>
      <c r="D746" s="177" t="s">
        <v>147</v>
      </c>
      <c r="E746" s="177" t="str">
        <f t="shared" si="25"/>
        <v/>
      </c>
    </row>
    <row r="747" spans="3:5">
      <c r="C747" s="177" t="s">
        <v>147</v>
      </c>
      <c r="D747" s="177" t="s">
        <v>147</v>
      </c>
      <c r="E747" s="177" t="str">
        <f t="shared" si="25"/>
        <v/>
      </c>
    </row>
    <row r="748" spans="3:5">
      <c r="C748" s="177" t="s">
        <v>147</v>
      </c>
      <c r="D748" s="177" t="s">
        <v>147</v>
      </c>
      <c r="E748" s="177" t="str">
        <f t="shared" si="25"/>
        <v/>
      </c>
    </row>
    <row r="749" spans="3:5">
      <c r="C749" s="177" t="s">
        <v>147</v>
      </c>
      <c r="D749" s="177" t="s">
        <v>147</v>
      </c>
      <c r="E749" s="177" t="str">
        <f t="shared" si="25"/>
        <v/>
      </c>
    </row>
    <row r="750" spans="3:5">
      <c r="C750" s="177" t="s">
        <v>147</v>
      </c>
      <c r="D750" s="177" t="s">
        <v>147</v>
      </c>
      <c r="E750" s="177" t="str">
        <f t="shared" si="25"/>
        <v/>
      </c>
    </row>
    <row r="751" spans="3:5">
      <c r="C751" s="177" t="s">
        <v>147</v>
      </c>
      <c r="D751" s="177" t="s">
        <v>147</v>
      </c>
      <c r="E751" s="177" t="str">
        <f t="shared" si="25"/>
        <v/>
      </c>
    </row>
    <row r="752" spans="3:5">
      <c r="C752" s="177" t="s">
        <v>147</v>
      </c>
      <c r="D752" s="177" t="s">
        <v>147</v>
      </c>
      <c r="E752" s="177" t="str">
        <f t="shared" si="25"/>
        <v/>
      </c>
    </row>
    <row r="753" spans="3:5">
      <c r="C753" s="177" t="s">
        <v>147</v>
      </c>
      <c r="D753" s="177" t="s">
        <v>147</v>
      </c>
      <c r="E753" s="177" t="str">
        <f t="shared" si="25"/>
        <v/>
      </c>
    </row>
    <row r="754" spans="3:5">
      <c r="C754" s="177" t="s">
        <v>147</v>
      </c>
      <c r="D754" s="177" t="s">
        <v>147</v>
      </c>
      <c r="E754" s="177" t="str">
        <f t="shared" si="25"/>
        <v/>
      </c>
    </row>
    <row r="755" spans="3:5">
      <c r="C755" s="177" t="s">
        <v>147</v>
      </c>
      <c r="D755" s="177" t="s">
        <v>147</v>
      </c>
      <c r="E755" s="177" t="str">
        <f t="shared" si="25"/>
        <v/>
      </c>
    </row>
    <row r="756" spans="3:5">
      <c r="C756" s="177" t="s">
        <v>147</v>
      </c>
      <c r="D756" s="177" t="s">
        <v>147</v>
      </c>
      <c r="E756" s="177" t="str">
        <f t="shared" si="25"/>
        <v/>
      </c>
    </row>
    <row r="757" spans="3:5">
      <c r="C757" s="177" t="s">
        <v>147</v>
      </c>
      <c r="D757" s="177" t="s">
        <v>147</v>
      </c>
      <c r="E757" s="177" t="str">
        <f t="shared" si="25"/>
        <v/>
      </c>
    </row>
    <row r="758" spans="3:5">
      <c r="C758" s="177" t="s">
        <v>147</v>
      </c>
      <c r="D758" s="177" t="s">
        <v>147</v>
      </c>
      <c r="E758" s="177" t="str">
        <f t="shared" si="25"/>
        <v/>
      </c>
    </row>
    <row r="759" spans="3:5">
      <c r="C759" s="177" t="s">
        <v>147</v>
      </c>
      <c r="D759" s="177" t="s">
        <v>147</v>
      </c>
      <c r="E759" s="177" t="str">
        <f t="shared" si="25"/>
        <v/>
      </c>
    </row>
    <row r="760" spans="3:5">
      <c r="C760" s="177" t="s">
        <v>147</v>
      </c>
      <c r="D760" s="177" t="s">
        <v>147</v>
      </c>
      <c r="E760" s="177" t="str">
        <f t="shared" si="25"/>
        <v/>
      </c>
    </row>
    <row r="761" spans="3:5">
      <c r="C761" s="177" t="s">
        <v>147</v>
      </c>
      <c r="D761" s="177" t="s">
        <v>147</v>
      </c>
      <c r="E761" s="177" t="str">
        <f t="shared" si="25"/>
        <v/>
      </c>
    </row>
    <row r="762" spans="3:5">
      <c r="C762" s="177" t="s">
        <v>147</v>
      </c>
      <c r="D762" s="177" t="s">
        <v>147</v>
      </c>
      <c r="E762" s="177" t="str">
        <f t="shared" si="25"/>
        <v/>
      </c>
    </row>
    <row r="763" spans="3:5">
      <c r="C763" s="177" t="s">
        <v>147</v>
      </c>
      <c r="D763" s="177" t="s">
        <v>147</v>
      </c>
      <c r="E763" s="177" t="str">
        <f t="shared" si="25"/>
        <v/>
      </c>
    </row>
    <row r="764" spans="3:5">
      <c r="C764" s="177" t="s">
        <v>147</v>
      </c>
      <c r="D764" s="177" t="s">
        <v>147</v>
      </c>
      <c r="E764" s="177" t="str">
        <f t="shared" si="25"/>
        <v/>
      </c>
    </row>
    <row r="765" spans="3:5">
      <c r="C765" s="177" t="s">
        <v>147</v>
      </c>
      <c r="D765" s="177" t="s">
        <v>147</v>
      </c>
      <c r="E765" s="177" t="str">
        <f t="shared" si="25"/>
        <v/>
      </c>
    </row>
    <row r="766" spans="3:5">
      <c r="C766" s="177" t="s">
        <v>147</v>
      </c>
      <c r="D766" s="177" t="s">
        <v>147</v>
      </c>
      <c r="E766" s="177" t="str">
        <f t="shared" si="25"/>
        <v/>
      </c>
    </row>
    <row r="767" spans="3:5">
      <c r="C767" s="177" t="s">
        <v>147</v>
      </c>
      <c r="D767" s="177" t="s">
        <v>147</v>
      </c>
      <c r="E767" s="177" t="str">
        <f t="shared" si="25"/>
        <v/>
      </c>
    </row>
    <row r="768" spans="3:5">
      <c r="C768" s="177" t="s">
        <v>147</v>
      </c>
      <c r="D768" s="177" t="s">
        <v>147</v>
      </c>
      <c r="E768" s="177" t="str">
        <f t="shared" si="25"/>
        <v/>
      </c>
    </row>
    <row r="769" spans="3:5">
      <c r="C769" s="177" t="s">
        <v>147</v>
      </c>
      <c r="D769" s="177" t="s">
        <v>147</v>
      </c>
      <c r="E769" s="177" t="str">
        <f t="shared" si="25"/>
        <v/>
      </c>
    </row>
    <row r="770" spans="3:5">
      <c r="C770" s="177" t="s">
        <v>147</v>
      </c>
      <c r="D770" s="177" t="s">
        <v>147</v>
      </c>
      <c r="E770" s="177" t="str">
        <f t="shared" si="25"/>
        <v/>
      </c>
    </row>
    <row r="771" spans="3:5">
      <c r="C771" s="177" t="s">
        <v>147</v>
      </c>
      <c r="D771" s="177" t="s">
        <v>147</v>
      </c>
      <c r="E771" s="177" t="str">
        <f t="shared" si="25"/>
        <v/>
      </c>
    </row>
    <row r="772" spans="3:5">
      <c r="C772" s="177" t="s">
        <v>147</v>
      </c>
      <c r="D772" s="177" t="s">
        <v>147</v>
      </c>
      <c r="E772" s="177" t="str">
        <f t="shared" ref="E772:E835" si="26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6"/>
        <v/>
      </c>
    </row>
    <row r="774" spans="3:5">
      <c r="C774" s="177" t="s">
        <v>147</v>
      </c>
      <c r="D774" s="177" t="s">
        <v>147</v>
      </c>
      <c r="E774" s="177" t="str">
        <f t="shared" si="26"/>
        <v/>
      </c>
    </row>
    <row r="775" spans="3:5">
      <c r="C775" s="177" t="s">
        <v>147</v>
      </c>
      <c r="D775" s="177" t="s">
        <v>147</v>
      </c>
      <c r="E775" s="177" t="str">
        <f t="shared" si="26"/>
        <v/>
      </c>
    </row>
    <row r="776" spans="3:5">
      <c r="C776" s="177" t="s">
        <v>147</v>
      </c>
      <c r="D776" s="177" t="s">
        <v>147</v>
      </c>
      <c r="E776" s="177" t="str">
        <f t="shared" si="26"/>
        <v/>
      </c>
    </row>
    <row r="777" spans="3:5">
      <c r="C777" s="177" t="s">
        <v>147</v>
      </c>
      <c r="D777" s="177" t="s">
        <v>147</v>
      </c>
      <c r="E777" s="177" t="str">
        <f t="shared" si="26"/>
        <v/>
      </c>
    </row>
    <row r="778" spans="3:5">
      <c r="C778" s="177" t="s">
        <v>147</v>
      </c>
      <c r="D778" s="177" t="s">
        <v>147</v>
      </c>
      <c r="E778" s="177" t="str">
        <f t="shared" si="26"/>
        <v/>
      </c>
    </row>
    <row r="779" spans="3:5">
      <c r="C779" s="177" t="s">
        <v>147</v>
      </c>
      <c r="D779" s="177" t="s">
        <v>147</v>
      </c>
      <c r="E779" s="177" t="str">
        <f t="shared" si="26"/>
        <v/>
      </c>
    </row>
    <row r="780" spans="3:5">
      <c r="C780" s="177" t="s">
        <v>147</v>
      </c>
      <c r="D780" s="177" t="s">
        <v>147</v>
      </c>
      <c r="E780" s="177" t="str">
        <f t="shared" si="26"/>
        <v/>
      </c>
    </row>
    <row r="781" spans="3:5">
      <c r="C781" s="177" t="s">
        <v>147</v>
      </c>
      <c r="D781" s="177" t="s">
        <v>147</v>
      </c>
      <c r="E781" s="177" t="str">
        <f t="shared" si="26"/>
        <v/>
      </c>
    </row>
    <row r="782" spans="3:5">
      <c r="C782" s="177" t="s">
        <v>147</v>
      </c>
      <c r="D782" s="177" t="s">
        <v>147</v>
      </c>
      <c r="E782" s="177" t="str">
        <f t="shared" si="26"/>
        <v/>
      </c>
    </row>
    <row r="783" spans="3:5">
      <c r="C783" s="177" t="s">
        <v>147</v>
      </c>
      <c r="D783" s="177" t="s">
        <v>147</v>
      </c>
      <c r="E783" s="177" t="str">
        <f t="shared" si="26"/>
        <v/>
      </c>
    </row>
    <row r="784" spans="3:5">
      <c r="C784" s="177" t="s">
        <v>147</v>
      </c>
      <c r="D784" s="177" t="s">
        <v>147</v>
      </c>
      <c r="E784" s="177" t="str">
        <f t="shared" si="26"/>
        <v/>
      </c>
    </row>
    <row r="785" spans="3:5">
      <c r="C785" s="177" t="s">
        <v>147</v>
      </c>
      <c r="D785" s="177" t="s">
        <v>147</v>
      </c>
      <c r="E785" s="177" t="str">
        <f t="shared" si="26"/>
        <v/>
      </c>
    </row>
    <row r="786" spans="3:5">
      <c r="C786" s="177" t="s">
        <v>147</v>
      </c>
      <c r="D786" s="177" t="s">
        <v>147</v>
      </c>
      <c r="E786" s="177" t="str">
        <f t="shared" si="26"/>
        <v/>
      </c>
    </row>
    <row r="787" spans="3:5">
      <c r="C787" s="177" t="s">
        <v>147</v>
      </c>
      <c r="D787" s="177" t="s">
        <v>147</v>
      </c>
      <c r="E787" s="177" t="str">
        <f t="shared" si="26"/>
        <v/>
      </c>
    </row>
    <row r="788" spans="3:5">
      <c r="C788" s="177" t="s">
        <v>147</v>
      </c>
      <c r="D788" s="177" t="s">
        <v>147</v>
      </c>
      <c r="E788" s="177" t="str">
        <f t="shared" si="26"/>
        <v/>
      </c>
    </row>
    <row r="789" spans="3:5">
      <c r="C789" s="177" t="s">
        <v>147</v>
      </c>
      <c r="D789" s="177" t="s">
        <v>147</v>
      </c>
      <c r="E789" s="177" t="str">
        <f t="shared" si="26"/>
        <v/>
      </c>
    </row>
    <row r="790" spans="3:5">
      <c r="C790" s="177" t="s">
        <v>147</v>
      </c>
      <c r="D790" s="177" t="s">
        <v>147</v>
      </c>
      <c r="E790" s="177" t="str">
        <f t="shared" si="26"/>
        <v/>
      </c>
    </row>
    <row r="791" spans="3:5">
      <c r="C791" s="177" t="s">
        <v>147</v>
      </c>
      <c r="D791" s="177" t="s">
        <v>147</v>
      </c>
      <c r="E791" s="177" t="str">
        <f t="shared" si="26"/>
        <v/>
      </c>
    </row>
    <row r="792" spans="3:5">
      <c r="C792" s="177" t="s">
        <v>147</v>
      </c>
      <c r="D792" s="177" t="s">
        <v>147</v>
      </c>
      <c r="E792" s="177" t="str">
        <f t="shared" si="26"/>
        <v/>
      </c>
    </row>
    <row r="793" spans="3:5">
      <c r="C793" s="177" t="s">
        <v>147</v>
      </c>
      <c r="D793" s="177" t="s">
        <v>147</v>
      </c>
      <c r="E793" s="177" t="str">
        <f t="shared" si="26"/>
        <v/>
      </c>
    </row>
    <row r="794" spans="3:5">
      <c r="C794" s="177" t="s">
        <v>147</v>
      </c>
      <c r="D794" s="177" t="s">
        <v>147</v>
      </c>
      <c r="E794" s="177" t="str">
        <f t="shared" si="26"/>
        <v/>
      </c>
    </row>
    <row r="795" spans="3:5">
      <c r="C795" s="177" t="s">
        <v>147</v>
      </c>
      <c r="D795" s="177" t="s">
        <v>147</v>
      </c>
      <c r="E795" s="177" t="str">
        <f t="shared" si="26"/>
        <v/>
      </c>
    </row>
    <row r="796" spans="3:5">
      <c r="C796" s="177" t="s">
        <v>147</v>
      </c>
      <c r="D796" s="177" t="s">
        <v>147</v>
      </c>
      <c r="E796" s="177" t="str">
        <f t="shared" si="26"/>
        <v/>
      </c>
    </row>
    <row r="797" spans="3:5">
      <c r="C797" s="177" t="s">
        <v>147</v>
      </c>
      <c r="D797" s="177" t="s">
        <v>147</v>
      </c>
      <c r="E797" s="177" t="str">
        <f t="shared" si="26"/>
        <v/>
      </c>
    </row>
    <row r="798" spans="3:5">
      <c r="C798" s="177" t="s">
        <v>147</v>
      </c>
      <c r="D798" s="177" t="s">
        <v>147</v>
      </c>
      <c r="E798" s="177" t="str">
        <f t="shared" si="26"/>
        <v/>
      </c>
    </row>
    <row r="799" spans="3:5">
      <c r="C799" s="177" t="s">
        <v>147</v>
      </c>
      <c r="D799" s="177" t="s">
        <v>147</v>
      </c>
      <c r="E799" s="177" t="str">
        <f t="shared" si="26"/>
        <v/>
      </c>
    </row>
    <row r="800" spans="3:5">
      <c r="C800" s="177" t="s">
        <v>147</v>
      </c>
      <c r="D800" s="177" t="s">
        <v>147</v>
      </c>
      <c r="E800" s="177" t="str">
        <f t="shared" si="26"/>
        <v/>
      </c>
    </row>
    <row r="801" spans="3:5">
      <c r="C801" s="177" t="s">
        <v>147</v>
      </c>
      <c r="D801" s="177" t="s">
        <v>147</v>
      </c>
      <c r="E801" s="177" t="str">
        <f t="shared" si="26"/>
        <v/>
      </c>
    </row>
    <row r="802" spans="3:5">
      <c r="C802" s="177" t="s">
        <v>147</v>
      </c>
      <c r="D802" s="177" t="s">
        <v>147</v>
      </c>
      <c r="E802" s="177" t="str">
        <f t="shared" si="26"/>
        <v/>
      </c>
    </row>
    <row r="803" spans="3:5">
      <c r="C803" s="177" t="s">
        <v>147</v>
      </c>
      <c r="D803" s="177" t="s">
        <v>147</v>
      </c>
      <c r="E803" s="177" t="str">
        <f t="shared" si="26"/>
        <v/>
      </c>
    </row>
    <row r="804" spans="3:5">
      <c r="C804" s="177" t="s">
        <v>147</v>
      </c>
      <c r="D804" s="177" t="s">
        <v>147</v>
      </c>
      <c r="E804" s="177" t="str">
        <f t="shared" si="26"/>
        <v/>
      </c>
    </row>
    <row r="805" spans="3:5">
      <c r="C805" s="177" t="s">
        <v>147</v>
      </c>
      <c r="D805" s="177" t="s">
        <v>147</v>
      </c>
      <c r="E805" s="177" t="str">
        <f t="shared" si="26"/>
        <v/>
      </c>
    </row>
    <row r="806" spans="3:5">
      <c r="C806" s="177" t="s">
        <v>147</v>
      </c>
      <c r="D806" s="177" t="s">
        <v>147</v>
      </c>
      <c r="E806" s="177" t="str">
        <f t="shared" si="26"/>
        <v/>
      </c>
    </row>
    <row r="807" spans="3:5">
      <c r="C807" s="177" t="s">
        <v>147</v>
      </c>
      <c r="D807" s="177" t="s">
        <v>147</v>
      </c>
      <c r="E807" s="177" t="str">
        <f t="shared" si="26"/>
        <v/>
      </c>
    </row>
    <row r="808" spans="3:5">
      <c r="C808" s="177" t="s">
        <v>147</v>
      </c>
      <c r="D808" s="177" t="s">
        <v>147</v>
      </c>
      <c r="E808" s="177" t="str">
        <f t="shared" si="26"/>
        <v/>
      </c>
    </row>
    <row r="809" spans="3:5">
      <c r="C809" s="177" t="s">
        <v>147</v>
      </c>
      <c r="D809" s="177" t="s">
        <v>147</v>
      </c>
      <c r="E809" s="177" t="str">
        <f t="shared" si="26"/>
        <v/>
      </c>
    </row>
    <row r="810" spans="3:5">
      <c r="C810" s="177" t="s">
        <v>147</v>
      </c>
      <c r="D810" s="177" t="s">
        <v>147</v>
      </c>
      <c r="E810" s="177" t="str">
        <f t="shared" si="26"/>
        <v/>
      </c>
    </row>
    <row r="811" spans="3:5">
      <c r="C811" s="177" t="s">
        <v>147</v>
      </c>
      <c r="D811" s="177" t="s">
        <v>147</v>
      </c>
      <c r="E811" s="177" t="str">
        <f t="shared" si="26"/>
        <v/>
      </c>
    </row>
    <row r="812" spans="3:5">
      <c r="C812" s="177" t="s">
        <v>147</v>
      </c>
      <c r="D812" s="177" t="s">
        <v>147</v>
      </c>
      <c r="E812" s="177" t="str">
        <f t="shared" si="26"/>
        <v/>
      </c>
    </row>
    <row r="813" spans="3:5">
      <c r="C813" s="177" t="s">
        <v>147</v>
      </c>
      <c r="D813" s="177" t="s">
        <v>147</v>
      </c>
      <c r="E813" s="177" t="str">
        <f t="shared" si="26"/>
        <v/>
      </c>
    </row>
    <row r="814" spans="3:5">
      <c r="C814" s="177" t="s">
        <v>147</v>
      </c>
      <c r="D814" s="177" t="s">
        <v>147</v>
      </c>
      <c r="E814" s="177" t="str">
        <f t="shared" si="26"/>
        <v/>
      </c>
    </row>
    <row r="815" spans="3:5">
      <c r="C815" s="177" t="s">
        <v>147</v>
      </c>
      <c r="D815" s="177" t="s">
        <v>147</v>
      </c>
      <c r="E815" s="177" t="str">
        <f t="shared" si="26"/>
        <v/>
      </c>
    </row>
    <row r="816" spans="3:5">
      <c r="C816" s="177" t="s">
        <v>147</v>
      </c>
      <c r="D816" s="177" t="s">
        <v>147</v>
      </c>
      <c r="E816" s="177" t="str">
        <f t="shared" si="26"/>
        <v/>
      </c>
    </row>
    <row r="817" spans="3:5">
      <c r="C817" s="177" t="s">
        <v>147</v>
      </c>
      <c r="D817" s="177" t="s">
        <v>147</v>
      </c>
      <c r="E817" s="177" t="str">
        <f t="shared" si="26"/>
        <v/>
      </c>
    </row>
    <row r="818" spans="3:5">
      <c r="C818" s="177" t="s">
        <v>147</v>
      </c>
      <c r="D818" s="177" t="s">
        <v>147</v>
      </c>
      <c r="E818" s="177" t="str">
        <f t="shared" si="26"/>
        <v/>
      </c>
    </row>
    <row r="819" spans="3:5">
      <c r="C819" s="177" t="s">
        <v>147</v>
      </c>
      <c r="D819" s="177" t="s">
        <v>147</v>
      </c>
      <c r="E819" s="177" t="str">
        <f t="shared" si="26"/>
        <v/>
      </c>
    </row>
    <row r="820" spans="3:5">
      <c r="C820" s="177" t="s">
        <v>147</v>
      </c>
      <c r="D820" s="177" t="s">
        <v>147</v>
      </c>
      <c r="E820" s="177" t="str">
        <f t="shared" si="26"/>
        <v/>
      </c>
    </row>
    <row r="821" spans="3:5">
      <c r="C821" s="177" t="s">
        <v>147</v>
      </c>
      <c r="D821" s="177" t="s">
        <v>147</v>
      </c>
      <c r="E821" s="177" t="str">
        <f t="shared" si="26"/>
        <v/>
      </c>
    </row>
    <row r="822" spans="3:5">
      <c r="C822" s="177" t="s">
        <v>147</v>
      </c>
      <c r="D822" s="177" t="s">
        <v>147</v>
      </c>
      <c r="E822" s="177" t="str">
        <f t="shared" si="26"/>
        <v/>
      </c>
    </row>
    <row r="823" spans="3:5">
      <c r="C823" s="177" t="s">
        <v>147</v>
      </c>
      <c r="D823" s="177" t="s">
        <v>147</v>
      </c>
      <c r="E823" s="177" t="str">
        <f t="shared" si="26"/>
        <v/>
      </c>
    </row>
    <row r="824" spans="3:5">
      <c r="C824" s="177" t="s">
        <v>147</v>
      </c>
      <c r="D824" s="177" t="s">
        <v>147</v>
      </c>
      <c r="E824" s="177" t="str">
        <f t="shared" si="26"/>
        <v/>
      </c>
    </row>
    <row r="825" spans="3:5">
      <c r="C825" s="177" t="s">
        <v>147</v>
      </c>
      <c r="D825" s="177" t="s">
        <v>147</v>
      </c>
      <c r="E825" s="177" t="str">
        <f t="shared" si="26"/>
        <v/>
      </c>
    </row>
    <row r="826" spans="3:5">
      <c r="C826" s="177" t="s">
        <v>147</v>
      </c>
      <c r="D826" s="177" t="s">
        <v>147</v>
      </c>
      <c r="E826" s="177" t="str">
        <f t="shared" si="26"/>
        <v/>
      </c>
    </row>
    <row r="827" spans="3:5">
      <c r="C827" s="177" t="s">
        <v>147</v>
      </c>
      <c r="D827" s="177" t="s">
        <v>147</v>
      </c>
      <c r="E827" s="177" t="str">
        <f t="shared" si="26"/>
        <v/>
      </c>
    </row>
    <row r="828" spans="3:5">
      <c r="C828" s="177" t="s">
        <v>147</v>
      </c>
      <c r="D828" s="177" t="s">
        <v>147</v>
      </c>
      <c r="E828" s="177" t="str">
        <f t="shared" si="26"/>
        <v/>
      </c>
    </row>
    <row r="829" spans="3:5">
      <c r="C829" s="177" t="s">
        <v>147</v>
      </c>
      <c r="D829" s="177" t="s">
        <v>147</v>
      </c>
      <c r="E829" s="177" t="str">
        <f t="shared" si="26"/>
        <v/>
      </c>
    </row>
    <row r="830" spans="3:5">
      <c r="C830" s="177" t="s">
        <v>147</v>
      </c>
      <c r="D830" s="177" t="s">
        <v>147</v>
      </c>
      <c r="E830" s="177" t="str">
        <f t="shared" si="26"/>
        <v/>
      </c>
    </row>
    <row r="831" spans="3:5">
      <c r="C831" s="177" t="s">
        <v>147</v>
      </c>
      <c r="D831" s="177" t="s">
        <v>147</v>
      </c>
      <c r="E831" s="177" t="str">
        <f t="shared" si="26"/>
        <v/>
      </c>
    </row>
    <row r="832" spans="3:5">
      <c r="C832" s="177" t="s">
        <v>147</v>
      </c>
      <c r="D832" s="177" t="s">
        <v>147</v>
      </c>
      <c r="E832" s="177" t="str">
        <f t="shared" si="26"/>
        <v/>
      </c>
    </row>
    <row r="833" spans="3:5">
      <c r="C833" s="177" t="s">
        <v>147</v>
      </c>
      <c r="D833" s="177" t="s">
        <v>147</v>
      </c>
      <c r="E833" s="177" t="str">
        <f t="shared" si="26"/>
        <v/>
      </c>
    </row>
    <row r="834" spans="3:5">
      <c r="C834" s="177" t="s">
        <v>147</v>
      </c>
      <c r="D834" s="177" t="s">
        <v>147</v>
      </c>
      <c r="E834" s="177" t="str">
        <f t="shared" si="26"/>
        <v/>
      </c>
    </row>
    <row r="835" spans="3:5">
      <c r="C835" s="177" t="s">
        <v>147</v>
      </c>
      <c r="D835" s="177" t="s">
        <v>147</v>
      </c>
      <c r="E835" s="177" t="str">
        <f t="shared" si="26"/>
        <v/>
      </c>
    </row>
    <row r="836" spans="3:5">
      <c r="C836" s="177" t="s">
        <v>147</v>
      </c>
      <c r="D836" s="177" t="s">
        <v>147</v>
      </c>
      <c r="E836" s="177" t="str">
        <f t="shared" ref="E836:E899" si="27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7"/>
        <v/>
      </c>
    </row>
    <row r="838" spans="3:5">
      <c r="C838" s="177" t="s">
        <v>147</v>
      </c>
      <c r="D838" s="177" t="s">
        <v>147</v>
      </c>
      <c r="E838" s="177" t="str">
        <f t="shared" si="27"/>
        <v/>
      </c>
    </row>
    <row r="839" spans="3:5">
      <c r="C839" s="177" t="s">
        <v>147</v>
      </c>
      <c r="D839" s="177" t="s">
        <v>147</v>
      </c>
      <c r="E839" s="177" t="str">
        <f t="shared" si="27"/>
        <v/>
      </c>
    </row>
    <row r="840" spans="3:5">
      <c r="C840" s="177" t="s">
        <v>147</v>
      </c>
      <c r="D840" s="177" t="s">
        <v>147</v>
      </c>
      <c r="E840" s="177" t="str">
        <f t="shared" si="27"/>
        <v/>
      </c>
    </row>
    <row r="841" spans="3:5">
      <c r="C841" s="177" t="s">
        <v>147</v>
      </c>
      <c r="D841" s="177" t="s">
        <v>147</v>
      </c>
      <c r="E841" s="177" t="str">
        <f t="shared" si="27"/>
        <v/>
      </c>
    </row>
    <row r="842" spans="3:5">
      <c r="C842" s="177" t="s">
        <v>147</v>
      </c>
      <c r="D842" s="177" t="s">
        <v>147</v>
      </c>
      <c r="E842" s="177" t="str">
        <f t="shared" si="27"/>
        <v/>
      </c>
    </row>
    <row r="843" spans="3:5">
      <c r="C843" s="177" t="s">
        <v>147</v>
      </c>
      <c r="D843" s="177" t="s">
        <v>147</v>
      </c>
      <c r="E843" s="177" t="str">
        <f t="shared" si="27"/>
        <v/>
      </c>
    </row>
    <row r="844" spans="3:5">
      <c r="C844" s="177" t="s">
        <v>147</v>
      </c>
      <c r="D844" s="177" t="s">
        <v>147</v>
      </c>
      <c r="E844" s="177" t="str">
        <f t="shared" si="27"/>
        <v/>
      </c>
    </row>
    <row r="845" spans="3:5">
      <c r="C845" s="177" t="s">
        <v>147</v>
      </c>
      <c r="D845" s="177" t="s">
        <v>147</v>
      </c>
      <c r="E845" s="177" t="str">
        <f t="shared" si="27"/>
        <v/>
      </c>
    </row>
    <row r="846" spans="3:5">
      <c r="C846" s="177" t="s">
        <v>147</v>
      </c>
      <c r="D846" s="177" t="s">
        <v>147</v>
      </c>
      <c r="E846" s="177" t="str">
        <f t="shared" si="27"/>
        <v/>
      </c>
    </row>
    <row r="847" spans="3:5">
      <c r="C847" s="177" t="s">
        <v>147</v>
      </c>
      <c r="D847" s="177" t="s">
        <v>147</v>
      </c>
      <c r="E847" s="177" t="str">
        <f t="shared" si="27"/>
        <v/>
      </c>
    </row>
    <row r="848" spans="3:5">
      <c r="C848" s="177" t="s">
        <v>147</v>
      </c>
      <c r="D848" s="177" t="s">
        <v>147</v>
      </c>
      <c r="E848" s="177" t="str">
        <f t="shared" si="27"/>
        <v/>
      </c>
    </row>
    <row r="849" spans="3:5">
      <c r="C849" s="177" t="s">
        <v>147</v>
      </c>
      <c r="D849" s="177" t="s">
        <v>147</v>
      </c>
      <c r="E849" s="177" t="str">
        <f t="shared" si="27"/>
        <v/>
      </c>
    </row>
    <row r="850" spans="3:5">
      <c r="C850" s="177" t="s">
        <v>147</v>
      </c>
      <c r="D850" s="177" t="s">
        <v>147</v>
      </c>
      <c r="E850" s="177" t="str">
        <f t="shared" si="27"/>
        <v/>
      </c>
    </row>
    <row r="851" spans="3:5">
      <c r="C851" s="177" t="s">
        <v>147</v>
      </c>
      <c r="D851" s="177" t="s">
        <v>147</v>
      </c>
      <c r="E851" s="177" t="str">
        <f t="shared" si="27"/>
        <v/>
      </c>
    </row>
    <row r="852" spans="3:5">
      <c r="C852" s="177" t="s">
        <v>147</v>
      </c>
      <c r="D852" s="177" t="s">
        <v>147</v>
      </c>
      <c r="E852" s="177" t="str">
        <f t="shared" si="27"/>
        <v/>
      </c>
    </row>
    <row r="853" spans="3:5">
      <c r="C853" s="177" t="s">
        <v>147</v>
      </c>
      <c r="D853" s="177" t="s">
        <v>147</v>
      </c>
      <c r="E853" s="177" t="str">
        <f t="shared" si="27"/>
        <v/>
      </c>
    </row>
    <row r="854" spans="3:5">
      <c r="C854" s="177" t="s">
        <v>147</v>
      </c>
      <c r="D854" s="177" t="s">
        <v>147</v>
      </c>
      <c r="E854" s="177" t="str">
        <f t="shared" si="27"/>
        <v/>
      </c>
    </row>
    <row r="855" spans="3:5">
      <c r="C855" s="177" t="s">
        <v>147</v>
      </c>
      <c r="D855" s="177" t="s">
        <v>147</v>
      </c>
      <c r="E855" s="177" t="str">
        <f t="shared" si="27"/>
        <v/>
      </c>
    </row>
    <row r="856" spans="3:5">
      <c r="C856" s="177" t="s">
        <v>147</v>
      </c>
      <c r="D856" s="177" t="s">
        <v>147</v>
      </c>
      <c r="E856" s="177" t="str">
        <f t="shared" si="27"/>
        <v/>
      </c>
    </row>
    <row r="857" spans="3:5">
      <c r="C857" s="177" t="s">
        <v>147</v>
      </c>
      <c r="D857" s="177" t="s">
        <v>147</v>
      </c>
      <c r="E857" s="177" t="str">
        <f t="shared" si="27"/>
        <v/>
      </c>
    </row>
    <row r="858" spans="3:5">
      <c r="C858" s="177" t="s">
        <v>147</v>
      </c>
      <c r="D858" s="177" t="s">
        <v>147</v>
      </c>
      <c r="E858" s="177" t="str">
        <f t="shared" si="27"/>
        <v/>
      </c>
    </row>
    <row r="859" spans="3:5">
      <c r="C859" s="177" t="s">
        <v>147</v>
      </c>
      <c r="D859" s="177" t="s">
        <v>147</v>
      </c>
      <c r="E859" s="177" t="str">
        <f t="shared" si="27"/>
        <v/>
      </c>
    </row>
    <row r="860" spans="3:5">
      <c r="C860" s="177" t="s">
        <v>147</v>
      </c>
      <c r="D860" s="177" t="s">
        <v>147</v>
      </c>
      <c r="E860" s="177" t="str">
        <f t="shared" si="27"/>
        <v/>
      </c>
    </row>
    <row r="861" spans="3:5">
      <c r="C861" s="177" t="s">
        <v>147</v>
      </c>
      <c r="D861" s="177" t="s">
        <v>147</v>
      </c>
      <c r="E861" s="177" t="str">
        <f t="shared" si="27"/>
        <v/>
      </c>
    </row>
    <row r="862" spans="3:5">
      <c r="C862" s="177" t="s">
        <v>147</v>
      </c>
      <c r="D862" s="177" t="s">
        <v>147</v>
      </c>
      <c r="E862" s="177" t="str">
        <f t="shared" si="27"/>
        <v/>
      </c>
    </row>
    <row r="863" spans="3:5">
      <c r="C863" s="177" t="s">
        <v>147</v>
      </c>
      <c r="D863" s="177" t="s">
        <v>147</v>
      </c>
      <c r="E863" s="177" t="str">
        <f t="shared" si="27"/>
        <v/>
      </c>
    </row>
    <row r="864" spans="3:5">
      <c r="C864" s="177" t="s">
        <v>147</v>
      </c>
      <c r="D864" s="177" t="s">
        <v>147</v>
      </c>
      <c r="E864" s="177" t="str">
        <f t="shared" si="27"/>
        <v/>
      </c>
    </row>
    <row r="865" spans="3:5">
      <c r="C865" s="177" t="s">
        <v>147</v>
      </c>
      <c r="D865" s="177" t="s">
        <v>147</v>
      </c>
      <c r="E865" s="177" t="str">
        <f t="shared" si="27"/>
        <v/>
      </c>
    </row>
    <row r="866" spans="3:5">
      <c r="C866" s="177" t="s">
        <v>147</v>
      </c>
      <c r="D866" s="177" t="s">
        <v>147</v>
      </c>
      <c r="E866" s="177" t="str">
        <f t="shared" si="27"/>
        <v/>
      </c>
    </row>
    <row r="867" spans="3:5">
      <c r="C867" s="177" t="s">
        <v>147</v>
      </c>
      <c r="D867" s="177" t="s">
        <v>147</v>
      </c>
      <c r="E867" s="177" t="str">
        <f t="shared" si="27"/>
        <v/>
      </c>
    </row>
    <row r="868" spans="3:5">
      <c r="C868" s="177" t="s">
        <v>147</v>
      </c>
      <c r="D868" s="177" t="s">
        <v>147</v>
      </c>
      <c r="E868" s="177" t="str">
        <f t="shared" si="27"/>
        <v/>
      </c>
    </row>
    <row r="869" spans="3:5">
      <c r="C869" s="177" t="s">
        <v>147</v>
      </c>
      <c r="D869" s="177" t="s">
        <v>147</v>
      </c>
      <c r="E869" s="177" t="str">
        <f t="shared" si="27"/>
        <v/>
      </c>
    </row>
    <row r="870" spans="3:5">
      <c r="C870" s="177" t="s">
        <v>147</v>
      </c>
      <c r="D870" s="177" t="s">
        <v>147</v>
      </c>
      <c r="E870" s="177" t="str">
        <f t="shared" si="27"/>
        <v/>
      </c>
    </row>
    <row r="871" spans="3:5">
      <c r="C871" s="177" t="s">
        <v>147</v>
      </c>
      <c r="D871" s="177" t="s">
        <v>147</v>
      </c>
      <c r="E871" s="177" t="str">
        <f t="shared" si="27"/>
        <v/>
      </c>
    </row>
    <row r="872" spans="3:5">
      <c r="C872" s="177" t="s">
        <v>147</v>
      </c>
      <c r="D872" s="177" t="s">
        <v>147</v>
      </c>
      <c r="E872" s="177" t="str">
        <f t="shared" si="27"/>
        <v/>
      </c>
    </row>
    <row r="873" spans="3:5">
      <c r="C873" s="177" t="s">
        <v>147</v>
      </c>
      <c r="D873" s="177" t="s">
        <v>147</v>
      </c>
      <c r="E873" s="177" t="str">
        <f t="shared" si="27"/>
        <v/>
      </c>
    </row>
    <row r="874" spans="3:5">
      <c r="C874" s="177" t="s">
        <v>147</v>
      </c>
      <c r="D874" s="177" t="s">
        <v>147</v>
      </c>
      <c r="E874" s="177" t="str">
        <f t="shared" si="27"/>
        <v/>
      </c>
    </row>
    <row r="875" spans="3:5">
      <c r="C875" s="177" t="s">
        <v>147</v>
      </c>
      <c r="D875" s="177" t="s">
        <v>147</v>
      </c>
      <c r="E875" s="177" t="str">
        <f t="shared" si="27"/>
        <v/>
      </c>
    </row>
    <row r="876" spans="3:5">
      <c r="C876" s="177" t="s">
        <v>147</v>
      </c>
      <c r="D876" s="177" t="s">
        <v>147</v>
      </c>
      <c r="E876" s="177" t="str">
        <f t="shared" si="27"/>
        <v/>
      </c>
    </row>
    <row r="877" spans="3:5">
      <c r="C877" s="177" t="s">
        <v>147</v>
      </c>
      <c r="D877" s="177" t="s">
        <v>147</v>
      </c>
      <c r="E877" s="177" t="str">
        <f t="shared" si="27"/>
        <v/>
      </c>
    </row>
    <row r="878" spans="3:5">
      <c r="C878" s="177" t="s">
        <v>147</v>
      </c>
      <c r="D878" s="177" t="s">
        <v>147</v>
      </c>
      <c r="E878" s="177" t="str">
        <f t="shared" si="27"/>
        <v/>
      </c>
    </row>
    <row r="879" spans="3:5">
      <c r="C879" s="177" t="s">
        <v>147</v>
      </c>
      <c r="D879" s="177" t="s">
        <v>147</v>
      </c>
      <c r="E879" s="177" t="str">
        <f t="shared" si="27"/>
        <v/>
      </c>
    </row>
    <row r="880" spans="3:5">
      <c r="C880" s="177" t="s">
        <v>147</v>
      </c>
      <c r="D880" s="177" t="s">
        <v>147</v>
      </c>
      <c r="E880" s="177" t="str">
        <f t="shared" si="27"/>
        <v/>
      </c>
    </row>
    <row r="881" spans="3:5">
      <c r="C881" s="177" t="s">
        <v>147</v>
      </c>
      <c r="D881" s="177" t="s">
        <v>147</v>
      </c>
      <c r="E881" s="177" t="str">
        <f t="shared" si="27"/>
        <v/>
      </c>
    </row>
    <row r="882" spans="3:5">
      <c r="C882" s="177" t="s">
        <v>147</v>
      </c>
      <c r="D882" s="177" t="s">
        <v>147</v>
      </c>
      <c r="E882" s="177" t="str">
        <f t="shared" si="27"/>
        <v/>
      </c>
    </row>
    <row r="883" spans="3:5">
      <c r="C883" s="177" t="s">
        <v>147</v>
      </c>
      <c r="D883" s="177" t="s">
        <v>147</v>
      </c>
      <c r="E883" s="177" t="str">
        <f t="shared" si="27"/>
        <v/>
      </c>
    </row>
    <row r="884" spans="3:5">
      <c r="C884" s="177" t="s">
        <v>147</v>
      </c>
      <c r="D884" s="177" t="s">
        <v>147</v>
      </c>
      <c r="E884" s="177" t="str">
        <f t="shared" si="27"/>
        <v/>
      </c>
    </row>
    <row r="885" spans="3:5">
      <c r="C885" s="177" t="s">
        <v>147</v>
      </c>
      <c r="D885" s="177" t="s">
        <v>147</v>
      </c>
      <c r="E885" s="177" t="str">
        <f t="shared" si="27"/>
        <v/>
      </c>
    </row>
    <row r="886" spans="3:5">
      <c r="C886" s="177" t="s">
        <v>147</v>
      </c>
      <c r="D886" s="177" t="s">
        <v>147</v>
      </c>
      <c r="E886" s="177" t="str">
        <f t="shared" si="27"/>
        <v/>
      </c>
    </row>
    <row r="887" spans="3:5">
      <c r="C887" s="177" t="s">
        <v>147</v>
      </c>
      <c r="D887" s="177" t="s">
        <v>147</v>
      </c>
      <c r="E887" s="177" t="str">
        <f t="shared" si="27"/>
        <v/>
      </c>
    </row>
    <row r="888" spans="3:5">
      <c r="C888" s="177" t="s">
        <v>147</v>
      </c>
      <c r="D888" s="177" t="s">
        <v>147</v>
      </c>
      <c r="E888" s="177" t="str">
        <f t="shared" si="27"/>
        <v/>
      </c>
    </row>
    <row r="889" spans="3:5">
      <c r="C889" s="177" t="s">
        <v>147</v>
      </c>
      <c r="D889" s="177" t="s">
        <v>147</v>
      </c>
      <c r="E889" s="177" t="str">
        <f t="shared" si="27"/>
        <v/>
      </c>
    </row>
    <row r="890" spans="3:5">
      <c r="C890" s="177" t="s">
        <v>147</v>
      </c>
      <c r="D890" s="177" t="s">
        <v>147</v>
      </c>
      <c r="E890" s="177" t="str">
        <f t="shared" si="27"/>
        <v/>
      </c>
    </row>
    <row r="891" spans="3:5">
      <c r="C891" s="177" t="s">
        <v>147</v>
      </c>
      <c r="D891" s="177" t="s">
        <v>147</v>
      </c>
      <c r="E891" s="177" t="str">
        <f t="shared" si="27"/>
        <v/>
      </c>
    </row>
    <row r="892" spans="3:5">
      <c r="C892" s="177" t="s">
        <v>147</v>
      </c>
      <c r="D892" s="177" t="s">
        <v>147</v>
      </c>
      <c r="E892" s="177" t="str">
        <f t="shared" si="27"/>
        <v/>
      </c>
    </row>
    <row r="893" spans="3:5">
      <c r="C893" s="177" t="s">
        <v>147</v>
      </c>
      <c r="D893" s="177" t="s">
        <v>147</v>
      </c>
      <c r="E893" s="177" t="str">
        <f t="shared" si="27"/>
        <v/>
      </c>
    </row>
    <row r="894" spans="3:5">
      <c r="C894" s="177" t="s">
        <v>147</v>
      </c>
      <c r="D894" s="177" t="s">
        <v>147</v>
      </c>
      <c r="E894" s="177" t="str">
        <f t="shared" si="27"/>
        <v/>
      </c>
    </row>
    <row r="895" spans="3:5">
      <c r="C895" s="177" t="s">
        <v>147</v>
      </c>
      <c r="D895" s="177" t="s">
        <v>147</v>
      </c>
      <c r="E895" s="177" t="str">
        <f t="shared" si="27"/>
        <v/>
      </c>
    </row>
    <row r="896" spans="3:5">
      <c r="C896" s="177" t="s">
        <v>147</v>
      </c>
      <c r="D896" s="177" t="s">
        <v>147</v>
      </c>
      <c r="E896" s="177" t="str">
        <f t="shared" si="27"/>
        <v/>
      </c>
    </row>
    <row r="897" spans="3:5">
      <c r="C897" s="177" t="s">
        <v>147</v>
      </c>
      <c r="D897" s="177" t="s">
        <v>147</v>
      </c>
      <c r="E897" s="177" t="str">
        <f t="shared" si="27"/>
        <v/>
      </c>
    </row>
    <row r="898" spans="3:5">
      <c r="C898" s="177" t="s">
        <v>147</v>
      </c>
      <c r="D898" s="177" t="s">
        <v>147</v>
      </c>
      <c r="E898" s="177" t="str">
        <f t="shared" si="27"/>
        <v/>
      </c>
    </row>
    <row r="899" spans="3:5">
      <c r="C899" s="177" t="s">
        <v>147</v>
      </c>
      <c r="D899" s="177" t="s">
        <v>147</v>
      </c>
      <c r="E899" s="177" t="str">
        <f t="shared" si="27"/>
        <v/>
      </c>
    </row>
    <row r="900" spans="3:5">
      <c r="C900" s="177" t="s">
        <v>147</v>
      </c>
      <c r="D900" s="177" t="s">
        <v>147</v>
      </c>
      <c r="E900" s="177" t="str">
        <f t="shared" ref="E900:E963" si="28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8"/>
        <v/>
      </c>
    </row>
    <row r="902" spans="3:5">
      <c r="C902" s="177" t="s">
        <v>147</v>
      </c>
      <c r="D902" s="177" t="s">
        <v>147</v>
      </c>
      <c r="E902" s="177" t="str">
        <f t="shared" si="28"/>
        <v/>
      </c>
    </row>
    <row r="903" spans="3:5">
      <c r="C903" s="177" t="s">
        <v>147</v>
      </c>
      <c r="D903" s="177" t="s">
        <v>147</v>
      </c>
      <c r="E903" s="177" t="str">
        <f t="shared" si="28"/>
        <v/>
      </c>
    </row>
    <row r="904" spans="3:5">
      <c r="C904" s="177" t="s">
        <v>147</v>
      </c>
      <c r="D904" s="177" t="s">
        <v>147</v>
      </c>
      <c r="E904" s="177" t="str">
        <f t="shared" si="28"/>
        <v/>
      </c>
    </row>
    <row r="905" spans="3:5">
      <c r="C905" s="177" t="s">
        <v>147</v>
      </c>
      <c r="D905" s="177" t="s">
        <v>147</v>
      </c>
      <c r="E905" s="177" t="str">
        <f t="shared" si="28"/>
        <v/>
      </c>
    </row>
    <row r="906" spans="3:5">
      <c r="C906" s="177" t="s">
        <v>147</v>
      </c>
      <c r="D906" s="177" t="s">
        <v>147</v>
      </c>
      <c r="E906" s="177" t="str">
        <f t="shared" si="28"/>
        <v/>
      </c>
    </row>
    <row r="907" spans="3:5">
      <c r="C907" s="177" t="s">
        <v>147</v>
      </c>
      <c r="D907" s="177" t="s">
        <v>147</v>
      </c>
      <c r="E907" s="177" t="str">
        <f t="shared" si="28"/>
        <v/>
      </c>
    </row>
    <row r="908" spans="3:5">
      <c r="C908" s="177" t="s">
        <v>147</v>
      </c>
      <c r="D908" s="177" t="s">
        <v>147</v>
      </c>
      <c r="E908" s="177" t="str">
        <f t="shared" si="28"/>
        <v/>
      </c>
    </row>
    <row r="909" spans="3:5">
      <c r="C909" s="177" t="s">
        <v>147</v>
      </c>
      <c r="D909" s="177" t="s">
        <v>147</v>
      </c>
      <c r="E909" s="177" t="str">
        <f t="shared" si="28"/>
        <v/>
      </c>
    </row>
    <row r="910" spans="3:5">
      <c r="C910" s="177" t="s">
        <v>147</v>
      </c>
      <c r="D910" s="177" t="s">
        <v>147</v>
      </c>
      <c r="E910" s="177" t="str">
        <f t="shared" si="28"/>
        <v/>
      </c>
    </row>
    <row r="911" spans="3:5">
      <c r="C911" s="177" t="s">
        <v>147</v>
      </c>
      <c r="D911" s="177" t="s">
        <v>147</v>
      </c>
      <c r="E911" s="177" t="str">
        <f t="shared" si="28"/>
        <v/>
      </c>
    </row>
    <row r="912" spans="3:5">
      <c r="C912" s="177" t="s">
        <v>147</v>
      </c>
      <c r="D912" s="177" t="s">
        <v>147</v>
      </c>
      <c r="E912" s="177" t="str">
        <f t="shared" si="28"/>
        <v/>
      </c>
    </row>
    <row r="913" spans="3:5">
      <c r="C913" s="177" t="s">
        <v>147</v>
      </c>
      <c r="D913" s="177" t="s">
        <v>147</v>
      </c>
      <c r="E913" s="177" t="str">
        <f t="shared" si="28"/>
        <v/>
      </c>
    </row>
    <row r="914" spans="3:5">
      <c r="C914" s="177" t="s">
        <v>147</v>
      </c>
      <c r="D914" s="177" t="s">
        <v>147</v>
      </c>
      <c r="E914" s="177" t="str">
        <f t="shared" si="28"/>
        <v/>
      </c>
    </row>
    <row r="915" spans="3:5">
      <c r="C915" s="177" t="s">
        <v>147</v>
      </c>
      <c r="D915" s="177" t="s">
        <v>147</v>
      </c>
      <c r="E915" s="177" t="str">
        <f t="shared" si="28"/>
        <v/>
      </c>
    </row>
    <row r="916" spans="3:5">
      <c r="C916" s="177" t="s">
        <v>147</v>
      </c>
      <c r="D916" s="177" t="s">
        <v>147</v>
      </c>
      <c r="E916" s="177" t="str">
        <f t="shared" si="28"/>
        <v/>
      </c>
    </row>
    <row r="917" spans="3:5">
      <c r="C917" s="177" t="s">
        <v>147</v>
      </c>
      <c r="D917" s="177" t="s">
        <v>147</v>
      </c>
      <c r="E917" s="177" t="str">
        <f t="shared" si="28"/>
        <v/>
      </c>
    </row>
    <row r="918" spans="3:5">
      <c r="C918" s="177" t="s">
        <v>147</v>
      </c>
      <c r="D918" s="177" t="s">
        <v>147</v>
      </c>
      <c r="E918" s="177" t="str">
        <f t="shared" si="28"/>
        <v/>
      </c>
    </row>
    <row r="919" spans="3:5">
      <c r="C919" s="177" t="s">
        <v>147</v>
      </c>
      <c r="D919" s="177" t="s">
        <v>147</v>
      </c>
      <c r="E919" s="177" t="str">
        <f t="shared" si="28"/>
        <v/>
      </c>
    </row>
    <row r="920" spans="3:5">
      <c r="C920" s="177" t="s">
        <v>147</v>
      </c>
      <c r="D920" s="177" t="s">
        <v>147</v>
      </c>
      <c r="E920" s="177" t="str">
        <f t="shared" si="28"/>
        <v/>
      </c>
    </row>
    <row r="921" spans="3:5">
      <c r="C921" s="177" t="s">
        <v>147</v>
      </c>
      <c r="D921" s="177" t="s">
        <v>147</v>
      </c>
      <c r="E921" s="177" t="str">
        <f t="shared" si="28"/>
        <v/>
      </c>
    </row>
    <row r="922" spans="3:5">
      <c r="C922" s="177" t="s">
        <v>147</v>
      </c>
      <c r="D922" s="177" t="s">
        <v>147</v>
      </c>
      <c r="E922" s="177" t="str">
        <f t="shared" si="28"/>
        <v/>
      </c>
    </row>
    <row r="923" spans="3:5">
      <c r="C923" s="177" t="s">
        <v>147</v>
      </c>
      <c r="D923" s="177" t="s">
        <v>147</v>
      </c>
      <c r="E923" s="177" t="str">
        <f t="shared" si="28"/>
        <v/>
      </c>
    </row>
    <row r="924" spans="3:5">
      <c r="C924" s="177" t="s">
        <v>147</v>
      </c>
      <c r="D924" s="177" t="s">
        <v>147</v>
      </c>
      <c r="E924" s="177" t="str">
        <f t="shared" si="28"/>
        <v/>
      </c>
    </row>
    <row r="925" spans="3:5">
      <c r="C925" s="177" t="s">
        <v>147</v>
      </c>
      <c r="D925" s="177" t="s">
        <v>147</v>
      </c>
      <c r="E925" s="177" t="str">
        <f t="shared" si="28"/>
        <v/>
      </c>
    </row>
    <row r="926" spans="3:5">
      <c r="C926" s="177" t="s">
        <v>147</v>
      </c>
      <c r="D926" s="177" t="s">
        <v>147</v>
      </c>
      <c r="E926" s="177" t="str">
        <f t="shared" si="28"/>
        <v/>
      </c>
    </row>
    <row r="927" spans="3:5">
      <c r="C927" s="177" t="s">
        <v>147</v>
      </c>
      <c r="D927" s="177" t="s">
        <v>147</v>
      </c>
      <c r="E927" s="177" t="str">
        <f t="shared" si="28"/>
        <v/>
      </c>
    </row>
    <row r="928" spans="3:5">
      <c r="C928" s="177" t="s">
        <v>147</v>
      </c>
      <c r="D928" s="177" t="s">
        <v>147</v>
      </c>
      <c r="E928" s="177" t="str">
        <f t="shared" si="28"/>
        <v/>
      </c>
    </row>
    <row r="929" spans="3:5">
      <c r="C929" s="177" t="s">
        <v>147</v>
      </c>
      <c r="D929" s="177" t="s">
        <v>147</v>
      </c>
      <c r="E929" s="177" t="str">
        <f t="shared" si="28"/>
        <v/>
      </c>
    </row>
    <row r="930" spans="3:5">
      <c r="C930" s="177" t="s">
        <v>147</v>
      </c>
      <c r="D930" s="177" t="s">
        <v>147</v>
      </c>
      <c r="E930" s="177" t="str">
        <f t="shared" si="28"/>
        <v/>
      </c>
    </row>
    <row r="931" spans="3:5">
      <c r="C931" s="177" t="s">
        <v>147</v>
      </c>
      <c r="D931" s="177" t="s">
        <v>147</v>
      </c>
      <c r="E931" s="177" t="str">
        <f t="shared" si="28"/>
        <v/>
      </c>
    </row>
    <row r="932" spans="3:5">
      <c r="C932" s="177" t="s">
        <v>147</v>
      </c>
      <c r="D932" s="177" t="s">
        <v>147</v>
      </c>
      <c r="E932" s="177" t="str">
        <f t="shared" si="28"/>
        <v/>
      </c>
    </row>
    <row r="933" spans="3:5">
      <c r="C933" s="177" t="s">
        <v>147</v>
      </c>
      <c r="D933" s="177" t="s">
        <v>147</v>
      </c>
      <c r="E933" s="177" t="str">
        <f t="shared" si="28"/>
        <v/>
      </c>
    </row>
    <row r="934" spans="3:5">
      <c r="C934" s="177" t="s">
        <v>147</v>
      </c>
      <c r="D934" s="177" t="s">
        <v>147</v>
      </c>
      <c r="E934" s="177" t="str">
        <f t="shared" si="28"/>
        <v/>
      </c>
    </row>
    <row r="935" spans="3:5">
      <c r="C935" s="177" t="s">
        <v>147</v>
      </c>
      <c r="D935" s="177" t="s">
        <v>147</v>
      </c>
      <c r="E935" s="177" t="str">
        <f t="shared" si="28"/>
        <v/>
      </c>
    </row>
    <row r="936" spans="3:5">
      <c r="C936" s="177" t="s">
        <v>147</v>
      </c>
      <c r="D936" s="177" t="s">
        <v>147</v>
      </c>
      <c r="E936" s="177" t="str">
        <f t="shared" si="28"/>
        <v/>
      </c>
    </row>
    <row r="937" spans="3:5">
      <c r="C937" s="177" t="s">
        <v>147</v>
      </c>
      <c r="D937" s="177" t="s">
        <v>147</v>
      </c>
      <c r="E937" s="177" t="str">
        <f t="shared" si="28"/>
        <v/>
      </c>
    </row>
    <row r="938" spans="3:5">
      <c r="C938" s="177" t="s">
        <v>147</v>
      </c>
      <c r="D938" s="177" t="s">
        <v>147</v>
      </c>
      <c r="E938" s="177" t="str">
        <f t="shared" si="28"/>
        <v/>
      </c>
    </row>
    <row r="939" spans="3:5">
      <c r="C939" s="177" t="s">
        <v>147</v>
      </c>
      <c r="D939" s="177" t="s">
        <v>147</v>
      </c>
      <c r="E939" s="177" t="str">
        <f t="shared" si="28"/>
        <v/>
      </c>
    </row>
    <row r="940" spans="3:5">
      <c r="C940" s="177" t="s">
        <v>147</v>
      </c>
      <c r="D940" s="177" t="s">
        <v>147</v>
      </c>
      <c r="E940" s="177" t="str">
        <f t="shared" si="28"/>
        <v/>
      </c>
    </row>
    <row r="941" spans="3:5">
      <c r="C941" s="177" t="s">
        <v>147</v>
      </c>
      <c r="D941" s="177" t="s">
        <v>147</v>
      </c>
      <c r="E941" s="177" t="str">
        <f t="shared" si="28"/>
        <v/>
      </c>
    </row>
    <row r="942" spans="3:5">
      <c r="C942" s="177" t="s">
        <v>147</v>
      </c>
      <c r="D942" s="177" t="s">
        <v>147</v>
      </c>
      <c r="E942" s="177" t="str">
        <f t="shared" si="28"/>
        <v/>
      </c>
    </row>
    <row r="943" spans="3:5">
      <c r="C943" s="177" t="s">
        <v>147</v>
      </c>
      <c r="D943" s="177" t="s">
        <v>147</v>
      </c>
      <c r="E943" s="177" t="str">
        <f t="shared" si="28"/>
        <v/>
      </c>
    </row>
    <row r="944" spans="3:5">
      <c r="C944" s="177" t="s">
        <v>147</v>
      </c>
      <c r="D944" s="177" t="s">
        <v>147</v>
      </c>
      <c r="E944" s="177" t="str">
        <f t="shared" si="28"/>
        <v/>
      </c>
    </row>
    <row r="945" spans="3:5">
      <c r="C945" s="177" t="s">
        <v>147</v>
      </c>
      <c r="D945" s="177" t="s">
        <v>147</v>
      </c>
      <c r="E945" s="177" t="str">
        <f t="shared" si="28"/>
        <v/>
      </c>
    </row>
    <row r="946" spans="3:5">
      <c r="C946" s="177" t="s">
        <v>147</v>
      </c>
      <c r="D946" s="177" t="s">
        <v>147</v>
      </c>
      <c r="E946" s="177" t="str">
        <f t="shared" si="28"/>
        <v/>
      </c>
    </row>
    <row r="947" spans="3:5">
      <c r="C947" s="177" t="s">
        <v>147</v>
      </c>
      <c r="D947" s="177" t="s">
        <v>147</v>
      </c>
      <c r="E947" s="177" t="str">
        <f t="shared" si="28"/>
        <v/>
      </c>
    </row>
    <row r="948" spans="3:5">
      <c r="C948" s="177" t="s">
        <v>147</v>
      </c>
      <c r="D948" s="177" t="s">
        <v>147</v>
      </c>
      <c r="E948" s="177" t="str">
        <f t="shared" si="28"/>
        <v/>
      </c>
    </row>
    <row r="949" spans="3:5">
      <c r="C949" s="177" t="s">
        <v>147</v>
      </c>
      <c r="D949" s="177" t="s">
        <v>147</v>
      </c>
      <c r="E949" s="177" t="str">
        <f t="shared" si="28"/>
        <v/>
      </c>
    </row>
    <row r="950" spans="3:5">
      <c r="C950" s="177" t="s">
        <v>147</v>
      </c>
      <c r="D950" s="177" t="s">
        <v>147</v>
      </c>
      <c r="E950" s="177" t="str">
        <f t="shared" si="28"/>
        <v/>
      </c>
    </row>
    <row r="951" spans="3:5">
      <c r="C951" s="177" t="s">
        <v>147</v>
      </c>
      <c r="D951" s="177" t="s">
        <v>147</v>
      </c>
      <c r="E951" s="177" t="str">
        <f t="shared" si="28"/>
        <v/>
      </c>
    </row>
    <row r="952" spans="3:5">
      <c r="C952" s="177" t="s">
        <v>147</v>
      </c>
      <c r="D952" s="177" t="s">
        <v>147</v>
      </c>
      <c r="E952" s="177" t="str">
        <f t="shared" si="28"/>
        <v/>
      </c>
    </row>
    <row r="953" spans="3:5">
      <c r="C953" s="177" t="s">
        <v>147</v>
      </c>
      <c r="D953" s="177" t="s">
        <v>147</v>
      </c>
      <c r="E953" s="177" t="str">
        <f t="shared" si="28"/>
        <v/>
      </c>
    </row>
    <row r="954" spans="3:5">
      <c r="C954" s="177" t="s">
        <v>147</v>
      </c>
      <c r="D954" s="177" t="s">
        <v>147</v>
      </c>
      <c r="E954" s="177" t="str">
        <f t="shared" si="28"/>
        <v/>
      </c>
    </row>
    <row r="955" spans="3:5">
      <c r="C955" s="177" t="s">
        <v>147</v>
      </c>
      <c r="D955" s="177" t="s">
        <v>147</v>
      </c>
      <c r="E955" s="177" t="str">
        <f t="shared" si="28"/>
        <v/>
      </c>
    </row>
    <row r="956" spans="3:5">
      <c r="C956" s="177" t="s">
        <v>147</v>
      </c>
      <c r="D956" s="177" t="s">
        <v>147</v>
      </c>
      <c r="E956" s="177" t="str">
        <f t="shared" si="28"/>
        <v/>
      </c>
    </row>
    <row r="957" spans="3:5">
      <c r="C957" s="177" t="s">
        <v>147</v>
      </c>
      <c r="D957" s="177" t="s">
        <v>147</v>
      </c>
      <c r="E957" s="177" t="str">
        <f t="shared" si="28"/>
        <v/>
      </c>
    </row>
    <row r="958" spans="3:5">
      <c r="C958" s="177" t="s">
        <v>147</v>
      </c>
      <c r="D958" s="177" t="s">
        <v>147</v>
      </c>
      <c r="E958" s="177" t="str">
        <f t="shared" si="28"/>
        <v/>
      </c>
    </row>
    <row r="959" spans="3:5">
      <c r="C959" s="177" t="s">
        <v>147</v>
      </c>
      <c r="D959" s="177" t="s">
        <v>147</v>
      </c>
      <c r="E959" s="177" t="str">
        <f t="shared" si="28"/>
        <v/>
      </c>
    </row>
    <row r="960" spans="3:5">
      <c r="C960" s="177" t="s">
        <v>147</v>
      </c>
      <c r="D960" s="177" t="s">
        <v>147</v>
      </c>
      <c r="E960" s="177" t="str">
        <f t="shared" si="28"/>
        <v/>
      </c>
    </row>
    <row r="961" spans="3:5">
      <c r="C961" s="177" t="s">
        <v>147</v>
      </c>
      <c r="D961" s="177" t="s">
        <v>147</v>
      </c>
      <c r="E961" s="177" t="str">
        <f t="shared" si="28"/>
        <v/>
      </c>
    </row>
    <row r="962" spans="3:5">
      <c r="C962" s="177" t="s">
        <v>147</v>
      </c>
      <c r="D962" s="177" t="s">
        <v>147</v>
      </c>
      <c r="E962" s="177" t="str">
        <f t="shared" si="28"/>
        <v/>
      </c>
    </row>
    <row r="963" spans="3:5">
      <c r="C963" s="177" t="s">
        <v>147</v>
      </c>
      <c r="D963" s="177" t="s">
        <v>147</v>
      </c>
      <c r="E963" s="177" t="str">
        <f t="shared" si="28"/>
        <v/>
      </c>
    </row>
    <row r="964" spans="3:5">
      <c r="C964" s="177" t="s">
        <v>147</v>
      </c>
      <c r="D964" s="177" t="s">
        <v>147</v>
      </c>
      <c r="E964" s="177" t="str">
        <f t="shared" ref="E964:E1027" si="29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9"/>
        <v/>
      </c>
    </row>
    <row r="966" spans="3:5">
      <c r="C966" s="177" t="s">
        <v>147</v>
      </c>
      <c r="D966" s="177" t="s">
        <v>147</v>
      </c>
      <c r="E966" s="177" t="str">
        <f t="shared" si="29"/>
        <v/>
      </c>
    </row>
    <row r="967" spans="3:5">
      <c r="C967" s="177" t="s">
        <v>147</v>
      </c>
      <c r="D967" s="177" t="s">
        <v>147</v>
      </c>
      <c r="E967" s="177" t="str">
        <f t="shared" si="29"/>
        <v/>
      </c>
    </row>
    <row r="968" spans="3:5">
      <c r="C968" s="177" t="s">
        <v>147</v>
      </c>
      <c r="D968" s="177" t="s">
        <v>147</v>
      </c>
      <c r="E968" s="177" t="str">
        <f t="shared" si="29"/>
        <v/>
      </c>
    </row>
    <row r="969" spans="3:5">
      <c r="C969" s="177" t="s">
        <v>147</v>
      </c>
      <c r="D969" s="177" t="s">
        <v>147</v>
      </c>
      <c r="E969" s="177" t="str">
        <f t="shared" si="29"/>
        <v/>
      </c>
    </row>
    <row r="970" spans="3:5">
      <c r="C970" s="177" t="s">
        <v>147</v>
      </c>
      <c r="D970" s="177" t="s">
        <v>147</v>
      </c>
      <c r="E970" s="177" t="str">
        <f t="shared" si="29"/>
        <v/>
      </c>
    </row>
    <row r="971" spans="3:5">
      <c r="C971" s="177" t="s">
        <v>147</v>
      </c>
      <c r="D971" s="177" t="s">
        <v>147</v>
      </c>
      <c r="E971" s="177" t="str">
        <f t="shared" si="29"/>
        <v/>
      </c>
    </row>
    <row r="972" spans="3:5">
      <c r="C972" s="177" t="s">
        <v>147</v>
      </c>
      <c r="D972" s="177" t="s">
        <v>147</v>
      </c>
      <c r="E972" s="177" t="str">
        <f t="shared" si="29"/>
        <v/>
      </c>
    </row>
    <row r="973" spans="3:5">
      <c r="C973" s="177" t="s">
        <v>147</v>
      </c>
      <c r="D973" s="177" t="s">
        <v>147</v>
      </c>
      <c r="E973" s="177" t="str">
        <f t="shared" si="29"/>
        <v/>
      </c>
    </row>
    <row r="974" spans="3:5">
      <c r="C974" s="177" t="s">
        <v>147</v>
      </c>
      <c r="D974" s="177" t="s">
        <v>147</v>
      </c>
      <c r="E974" s="177" t="str">
        <f t="shared" si="29"/>
        <v/>
      </c>
    </row>
    <row r="975" spans="3:5">
      <c r="C975" s="177" t="s">
        <v>147</v>
      </c>
      <c r="D975" s="177" t="s">
        <v>147</v>
      </c>
      <c r="E975" s="177" t="str">
        <f t="shared" si="29"/>
        <v/>
      </c>
    </row>
    <row r="976" spans="3:5">
      <c r="C976" s="177" t="s">
        <v>147</v>
      </c>
      <c r="D976" s="177" t="s">
        <v>147</v>
      </c>
      <c r="E976" s="177" t="str">
        <f t="shared" si="29"/>
        <v/>
      </c>
    </row>
    <row r="977" spans="3:5">
      <c r="C977" s="177" t="s">
        <v>147</v>
      </c>
      <c r="D977" s="177" t="s">
        <v>147</v>
      </c>
      <c r="E977" s="177" t="str">
        <f t="shared" si="29"/>
        <v/>
      </c>
    </row>
    <row r="978" spans="3:5">
      <c r="C978" s="177" t="s">
        <v>147</v>
      </c>
      <c r="D978" s="177" t="s">
        <v>147</v>
      </c>
      <c r="E978" s="177" t="str">
        <f t="shared" si="29"/>
        <v/>
      </c>
    </row>
    <row r="979" spans="3:5">
      <c r="C979" s="177" t="s">
        <v>147</v>
      </c>
      <c r="D979" s="177" t="s">
        <v>147</v>
      </c>
      <c r="E979" s="177" t="str">
        <f t="shared" si="29"/>
        <v/>
      </c>
    </row>
    <row r="980" spans="3:5">
      <c r="C980" s="177" t="s">
        <v>147</v>
      </c>
      <c r="D980" s="177" t="s">
        <v>147</v>
      </c>
      <c r="E980" s="177" t="str">
        <f t="shared" si="29"/>
        <v/>
      </c>
    </row>
    <row r="981" spans="3:5">
      <c r="C981" s="177" t="s">
        <v>147</v>
      </c>
      <c r="D981" s="177" t="s">
        <v>147</v>
      </c>
      <c r="E981" s="177" t="str">
        <f t="shared" si="29"/>
        <v/>
      </c>
    </row>
    <row r="982" spans="3:5">
      <c r="C982" s="177" t="s">
        <v>147</v>
      </c>
      <c r="D982" s="177" t="s">
        <v>147</v>
      </c>
      <c r="E982" s="177" t="str">
        <f t="shared" si="29"/>
        <v/>
      </c>
    </row>
    <row r="983" spans="3:5">
      <c r="C983" s="177" t="s">
        <v>147</v>
      </c>
      <c r="D983" s="177" t="s">
        <v>147</v>
      </c>
      <c r="E983" s="177" t="str">
        <f t="shared" si="29"/>
        <v/>
      </c>
    </row>
    <row r="984" spans="3:5">
      <c r="C984" s="177" t="s">
        <v>147</v>
      </c>
      <c r="D984" s="177" t="s">
        <v>147</v>
      </c>
      <c r="E984" s="177" t="str">
        <f t="shared" si="29"/>
        <v/>
      </c>
    </row>
    <row r="985" spans="3:5">
      <c r="C985" s="177" t="s">
        <v>147</v>
      </c>
      <c r="D985" s="177" t="s">
        <v>147</v>
      </c>
      <c r="E985" s="177" t="str">
        <f t="shared" si="29"/>
        <v/>
      </c>
    </row>
    <row r="986" spans="3:5">
      <c r="C986" s="177" t="s">
        <v>147</v>
      </c>
      <c r="D986" s="177" t="s">
        <v>147</v>
      </c>
      <c r="E986" s="177" t="str">
        <f t="shared" si="29"/>
        <v/>
      </c>
    </row>
    <row r="987" spans="3:5">
      <c r="C987" s="177" t="s">
        <v>147</v>
      </c>
      <c r="D987" s="177" t="s">
        <v>147</v>
      </c>
      <c r="E987" s="177" t="str">
        <f t="shared" si="29"/>
        <v/>
      </c>
    </row>
    <row r="988" spans="3:5">
      <c r="C988" s="177" t="s">
        <v>147</v>
      </c>
      <c r="D988" s="177" t="s">
        <v>147</v>
      </c>
      <c r="E988" s="177" t="str">
        <f t="shared" si="29"/>
        <v/>
      </c>
    </row>
    <row r="989" spans="3:5">
      <c r="C989" s="177" t="s">
        <v>147</v>
      </c>
      <c r="D989" s="177" t="s">
        <v>147</v>
      </c>
      <c r="E989" s="177" t="str">
        <f t="shared" si="29"/>
        <v/>
      </c>
    </row>
    <row r="990" spans="3:5">
      <c r="C990" s="177" t="s">
        <v>147</v>
      </c>
      <c r="D990" s="177" t="s">
        <v>147</v>
      </c>
      <c r="E990" s="177" t="str">
        <f t="shared" si="29"/>
        <v/>
      </c>
    </row>
    <row r="991" spans="3:5">
      <c r="C991" s="177" t="s">
        <v>147</v>
      </c>
      <c r="D991" s="177" t="s">
        <v>147</v>
      </c>
      <c r="E991" s="177" t="str">
        <f t="shared" si="29"/>
        <v/>
      </c>
    </row>
    <row r="992" spans="3:5">
      <c r="C992" s="177" t="s">
        <v>147</v>
      </c>
      <c r="D992" s="177" t="s">
        <v>147</v>
      </c>
      <c r="E992" s="177" t="str">
        <f t="shared" si="29"/>
        <v/>
      </c>
    </row>
    <row r="993" spans="3:5">
      <c r="C993" s="177" t="s">
        <v>147</v>
      </c>
      <c r="D993" s="177" t="s">
        <v>147</v>
      </c>
      <c r="E993" s="177" t="str">
        <f t="shared" si="29"/>
        <v/>
      </c>
    </row>
    <row r="994" spans="3:5">
      <c r="C994" s="177" t="s">
        <v>147</v>
      </c>
      <c r="D994" s="177" t="s">
        <v>147</v>
      </c>
      <c r="E994" s="177" t="str">
        <f t="shared" si="29"/>
        <v/>
      </c>
    </row>
    <row r="995" spans="3:5">
      <c r="C995" s="177" t="s">
        <v>147</v>
      </c>
      <c r="D995" s="177" t="s">
        <v>147</v>
      </c>
      <c r="E995" s="177" t="str">
        <f t="shared" si="29"/>
        <v/>
      </c>
    </row>
    <row r="996" spans="3:5">
      <c r="C996" s="177" t="s">
        <v>147</v>
      </c>
      <c r="D996" s="177" t="s">
        <v>147</v>
      </c>
      <c r="E996" s="177" t="str">
        <f t="shared" si="29"/>
        <v/>
      </c>
    </row>
    <row r="997" spans="3:5">
      <c r="C997" s="177" t="s">
        <v>147</v>
      </c>
      <c r="D997" s="177" t="s">
        <v>147</v>
      </c>
      <c r="E997" s="177" t="str">
        <f t="shared" si="29"/>
        <v/>
      </c>
    </row>
    <row r="998" spans="3:5">
      <c r="C998" s="177" t="s">
        <v>147</v>
      </c>
      <c r="D998" s="177" t="s">
        <v>147</v>
      </c>
      <c r="E998" s="177" t="str">
        <f t="shared" si="29"/>
        <v/>
      </c>
    </row>
    <row r="999" spans="3:5">
      <c r="C999" s="177" t="s">
        <v>147</v>
      </c>
      <c r="D999" s="177" t="s">
        <v>147</v>
      </c>
      <c r="E999" s="177" t="str">
        <f t="shared" si="29"/>
        <v/>
      </c>
    </row>
    <row r="1000" spans="3:5">
      <c r="C1000" s="177" t="s">
        <v>147</v>
      </c>
      <c r="D1000" s="177" t="s">
        <v>147</v>
      </c>
      <c r="E1000" s="177" t="str">
        <f t="shared" si="29"/>
        <v/>
      </c>
    </row>
    <row r="1001" spans="3:5">
      <c r="C1001" s="177" t="s">
        <v>147</v>
      </c>
      <c r="D1001" s="177" t="s">
        <v>147</v>
      </c>
      <c r="E1001" s="177" t="str">
        <f t="shared" si="29"/>
        <v/>
      </c>
    </row>
    <row r="1002" spans="3:5">
      <c r="C1002" s="177" t="s">
        <v>147</v>
      </c>
      <c r="D1002" s="177" t="s">
        <v>147</v>
      </c>
      <c r="E1002" s="177" t="str">
        <f t="shared" si="29"/>
        <v/>
      </c>
    </row>
    <row r="1003" spans="3:5">
      <c r="C1003" s="177" t="s">
        <v>147</v>
      </c>
      <c r="D1003" s="177" t="s">
        <v>147</v>
      </c>
      <c r="E1003" s="177" t="str">
        <f t="shared" si="29"/>
        <v/>
      </c>
    </row>
    <row r="1004" spans="3:5">
      <c r="C1004" s="177" t="s">
        <v>147</v>
      </c>
      <c r="D1004" s="177" t="s">
        <v>147</v>
      </c>
      <c r="E1004" s="177" t="str">
        <f t="shared" si="29"/>
        <v/>
      </c>
    </row>
    <row r="1005" spans="3:5">
      <c r="C1005" s="177" t="s">
        <v>147</v>
      </c>
      <c r="D1005" s="177" t="s">
        <v>147</v>
      </c>
      <c r="E1005" s="177" t="str">
        <f t="shared" si="29"/>
        <v/>
      </c>
    </row>
    <row r="1006" spans="3:5">
      <c r="C1006" s="177" t="s">
        <v>147</v>
      </c>
      <c r="D1006" s="177" t="s">
        <v>147</v>
      </c>
      <c r="E1006" s="177" t="str">
        <f t="shared" si="29"/>
        <v/>
      </c>
    </row>
    <row r="1007" spans="3:5">
      <c r="C1007" s="177" t="s">
        <v>147</v>
      </c>
      <c r="D1007" s="177" t="s">
        <v>147</v>
      </c>
      <c r="E1007" s="177" t="str">
        <f t="shared" si="29"/>
        <v/>
      </c>
    </row>
    <row r="1008" spans="3:5">
      <c r="C1008" s="177" t="s">
        <v>147</v>
      </c>
      <c r="D1008" s="177" t="s">
        <v>147</v>
      </c>
      <c r="E1008" s="177" t="str">
        <f t="shared" si="29"/>
        <v/>
      </c>
    </row>
    <row r="1009" spans="3:5">
      <c r="C1009" s="177" t="s">
        <v>147</v>
      </c>
      <c r="D1009" s="177" t="s">
        <v>147</v>
      </c>
      <c r="E1009" s="177" t="str">
        <f t="shared" si="29"/>
        <v/>
      </c>
    </row>
    <row r="1010" spans="3:5">
      <c r="C1010" s="177" t="s">
        <v>147</v>
      </c>
      <c r="D1010" s="177" t="s">
        <v>147</v>
      </c>
      <c r="E1010" s="177" t="str">
        <f t="shared" si="29"/>
        <v/>
      </c>
    </row>
    <row r="1011" spans="3:5">
      <c r="C1011" s="177" t="s">
        <v>147</v>
      </c>
      <c r="D1011" s="177" t="s">
        <v>147</v>
      </c>
      <c r="E1011" s="177" t="str">
        <f t="shared" si="29"/>
        <v/>
      </c>
    </row>
    <row r="1012" spans="3:5">
      <c r="C1012" s="177" t="s">
        <v>147</v>
      </c>
      <c r="D1012" s="177" t="s">
        <v>147</v>
      </c>
      <c r="E1012" s="177" t="str">
        <f t="shared" si="29"/>
        <v/>
      </c>
    </row>
    <row r="1013" spans="3:5">
      <c r="C1013" s="177" t="s">
        <v>147</v>
      </c>
      <c r="D1013" s="177" t="s">
        <v>147</v>
      </c>
      <c r="E1013" s="177" t="str">
        <f t="shared" si="29"/>
        <v/>
      </c>
    </row>
    <row r="1014" spans="3:5">
      <c r="C1014" s="177" t="s">
        <v>147</v>
      </c>
      <c r="D1014" s="177" t="s">
        <v>147</v>
      </c>
      <c r="E1014" s="177" t="str">
        <f t="shared" si="29"/>
        <v/>
      </c>
    </row>
    <row r="1015" spans="3:5">
      <c r="C1015" s="177" t="s">
        <v>147</v>
      </c>
      <c r="D1015" s="177" t="s">
        <v>147</v>
      </c>
      <c r="E1015" s="177" t="str">
        <f t="shared" si="29"/>
        <v/>
      </c>
    </row>
    <row r="1016" spans="3:5">
      <c r="C1016" s="177" t="s">
        <v>147</v>
      </c>
      <c r="D1016" s="177" t="s">
        <v>147</v>
      </c>
      <c r="E1016" s="177" t="str">
        <f t="shared" si="29"/>
        <v/>
      </c>
    </row>
    <row r="1017" spans="3:5">
      <c r="C1017" s="177" t="s">
        <v>147</v>
      </c>
      <c r="D1017" s="177" t="s">
        <v>147</v>
      </c>
      <c r="E1017" s="177" t="str">
        <f t="shared" si="29"/>
        <v/>
      </c>
    </row>
    <row r="1018" spans="3:5">
      <c r="C1018" s="177" t="s">
        <v>147</v>
      </c>
      <c r="D1018" s="177" t="s">
        <v>147</v>
      </c>
      <c r="E1018" s="177" t="str">
        <f t="shared" si="29"/>
        <v/>
      </c>
    </row>
    <row r="1019" spans="3:5">
      <c r="C1019" s="177" t="s">
        <v>147</v>
      </c>
      <c r="D1019" s="177" t="s">
        <v>147</v>
      </c>
      <c r="E1019" s="177" t="str">
        <f t="shared" si="29"/>
        <v/>
      </c>
    </row>
    <row r="1020" spans="3:5">
      <c r="C1020" s="177" t="s">
        <v>147</v>
      </c>
      <c r="D1020" s="177" t="s">
        <v>147</v>
      </c>
      <c r="E1020" s="177" t="str">
        <f t="shared" si="29"/>
        <v/>
      </c>
    </row>
    <row r="1021" spans="3:5">
      <c r="C1021" s="177" t="s">
        <v>147</v>
      </c>
      <c r="D1021" s="177" t="s">
        <v>147</v>
      </c>
      <c r="E1021" s="177" t="str">
        <f t="shared" si="29"/>
        <v/>
      </c>
    </row>
    <row r="1022" spans="3:5">
      <c r="C1022" s="177" t="s">
        <v>147</v>
      </c>
      <c r="D1022" s="177" t="s">
        <v>147</v>
      </c>
      <c r="E1022" s="177" t="str">
        <f t="shared" si="29"/>
        <v/>
      </c>
    </row>
    <row r="1023" spans="3:5">
      <c r="C1023" s="177" t="s">
        <v>147</v>
      </c>
      <c r="D1023" s="177" t="s">
        <v>147</v>
      </c>
      <c r="E1023" s="177" t="str">
        <f t="shared" si="29"/>
        <v/>
      </c>
    </row>
    <row r="1024" spans="3:5">
      <c r="C1024" s="177" t="s">
        <v>147</v>
      </c>
      <c r="D1024" s="177" t="s">
        <v>147</v>
      </c>
      <c r="E1024" s="177" t="str">
        <f t="shared" si="29"/>
        <v/>
      </c>
    </row>
    <row r="1025" spans="3:5">
      <c r="C1025" s="177" t="s">
        <v>147</v>
      </c>
      <c r="D1025" s="177" t="s">
        <v>147</v>
      </c>
      <c r="E1025" s="177" t="str">
        <f t="shared" si="29"/>
        <v/>
      </c>
    </row>
    <row r="1026" spans="3:5">
      <c r="C1026" s="177" t="s">
        <v>147</v>
      </c>
      <c r="D1026" s="177" t="s">
        <v>147</v>
      </c>
      <c r="E1026" s="177" t="str">
        <f t="shared" si="29"/>
        <v/>
      </c>
    </row>
    <row r="1027" spans="3:5">
      <c r="C1027" s="177" t="s">
        <v>147</v>
      </c>
      <c r="D1027" s="177" t="s">
        <v>147</v>
      </c>
      <c r="E1027" s="177" t="str">
        <f t="shared" si="29"/>
        <v/>
      </c>
    </row>
    <row r="1028" spans="3:5">
      <c r="C1028" s="177" t="s">
        <v>147</v>
      </c>
      <c r="D1028" s="177" t="s">
        <v>147</v>
      </c>
      <c r="E1028" s="177" t="str">
        <f t="shared" ref="E1028:E1091" si="30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30"/>
        <v/>
      </c>
    </row>
    <row r="1030" spans="3:5">
      <c r="C1030" s="177" t="s">
        <v>147</v>
      </c>
      <c r="D1030" s="177" t="s">
        <v>147</v>
      </c>
      <c r="E1030" s="177" t="str">
        <f t="shared" si="30"/>
        <v/>
      </c>
    </row>
    <row r="1031" spans="3:5">
      <c r="C1031" s="177" t="s">
        <v>147</v>
      </c>
      <c r="D1031" s="177" t="s">
        <v>147</v>
      </c>
      <c r="E1031" s="177" t="str">
        <f t="shared" si="30"/>
        <v/>
      </c>
    </row>
    <row r="1032" spans="3:5">
      <c r="C1032" s="177" t="s">
        <v>147</v>
      </c>
      <c r="D1032" s="177" t="s">
        <v>147</v>
      </c>
      <c r="E1032" s="177" t="str">
        <f t="shared" si="30"/>
        <v/>
      </c>
    </row>
    <row r="1033" spans="3:5">
      <c r="C1033" s="177" t="s">
        <v>147</v>
      </c>
      <c r="D1033" s="177" t="s">
        <v>147</v>
      </c>
      <c r="E1033" s="177" t="str">
        <f t="shared" si="30"/>
        <v/>
      </c>
    </row>
    <row r="1034" spans="3:5">
      <c r="C1034" s="177" t="s">
        <v>147</v>
      </c>
      <c r="D1034" s="177" t="s">
        <v>147</v>
      </c>
      <c r="E1034" s="177" t="str">
        <f t="shared" si="30"/>
        <v/>
      </c>
    </row>
    <row r="1035" spans="3:5">
      <c r="C1035" s="177" t="s">
        <v>147</v>
      </c>
      <c r="D1035" s="177" t="s">
        <v>147</v>
      </c>
      <c r="E1035" s="177" t="str">
        <f t="shared" si="30"/>
        <v/>
      </c>
    </row>
    <row r="1036" spans="3:5">
      <c r="C1036" s="177" t="s">
        <v>147</v>
      </c>
      <c r="D1036" s="177" t="s">
        <v>147</v>
      </c>
      <c r="E1036" s="177" t="str">
        <f t="shared" si="30"/>
        <v/>
      </c>
    </row>
    <row r="1037" spans="3:5">
      <c r="C1037" s="177" t="s">
        <v>147</v>
      </c>
      <c r="D1037" s="177" t="s">
        <v>147</v>
      </c>
      <c r="E1037" s="177" t="str">
        <f t="shared" si="30"/>
        <v/>
      </c>
    </row>
    <row r="1038" spans="3:5">
      <c r="C1038" s="177" t="s">
        <v>147</v>
      </c>
      <c r="D1038" s="177" t="s">
        <v>147</v>
      </c>
      <c r="E1038" s="177" t="str">
        <f t="shared" si="30"/>
        <v/>
      </c>
    </row>
    <row r="1039" spans="3:5">
      <c r="C1039" s="177" t="s">
        <v>147</v>
      </c>
      <c r="D1039" s="177" t="s">
        <v>147</v>
      </c>
      <c r="E1039" s="177" t="str">
        <f t="shared" si="30"/>
        <v/>
      </c>
    </row>
    <row r="1040" spans="3:5">
      <c r="C1040" s="177" t="s">
        <v>147</v>
      </c>
      <c r="D1040" s="177" t="s">
        <v>147</v>
      </c>
      <c r="E1040" s="177" t="str">
        <f t="shared" si="30"/>
        <v/>
      </c>
    </row>
    <row r="1041" spans="3:5">
      <c r="C1041" s="177" t="s">
        <v>147</v>
      </c>
      <c r="D1041" s="177" t="s">
        <v>147</v>
      </c>
      <c r="E1041" s="177" t="str">
        <f t="shared" si="30"/>
        <v/>
      </c>
    </row>
    <row r="1042" spans="3:5">
      <c r="C1042" s="177" t="s">
        <v>147</v>
      </c>
      <c r="D1042" s="177" t="s">
        <v>147</v>
      </c>
      <c r="E1042" s="177" t="str">
        <f t="shared" si="30"/>
        <v/>
      </c>
    </row>
    <row r="1043" spans="3:5">
      <c r="C1043" s="177" t="s">
        <v>147</v>
      </c>
      <c r="D1043" s="177" t="s">
        <v>147</v>
      </c>
      <c r="E1043" s="177" t="str">
        <f t="shared" si="30"/>
        <v/>
      </c>
    </row>
    <row r="1044" spans="3:5">
      <c r="C1044" s="177" t="s">
        <v>147</v>
      </c>
      <c r="D1044" s="177" t="s">
        <v>147</v>
      </c>
      <c r="E1044" s="177" t="str">
        <f t="shared" si="30"/>
        <v/>
      </c>
    </row>
    <row r="1045" spans="3:5">
      <c r="C1045" s="177" t="s">
        <v>147</v>
      </c>
      <c r="D1045" s="177" t="s">
        <v>147</v>
      </c>
      <c r="E1045" s="177" t="str">
        <f t="shared" si="30"/>
        <v/>
      </c>
    </row>
    <row r="1046" spans="3:5">
      <c r="C1046" s="177" t="s">
        <v>147</v>
      </c>
      <c r="D1046" s="177" t="s">
        <v>147</v>
      </c>
      <c r="E1046" s="177" t="str">
        <f t="shared" si="30"/>
        <v/>
      </c>
    </row>
    <row r="1047" spans="3:5">
      <c r="C1047" s="177" t="s">
        <v>147</v>
      </c>
      <c r="D1047" s="177" t="s">
        <v>147</v>
      </c>
      <c r="E1047" s="177" t="str">
        <f t="shared" si="30"/>
        <v/>
      </c>
    </row>
    <row r="1048" spans="3:5">
      <c r="C1048" s="177" t="s">
        <v>147</v>
      </c>
      <c r="D1048" s="177" t="s">
        <v>147</v>
      </c>
      <c r="E1048" s="177" t="str">
        <f t="shared" si="30"/>
        <v/>
      </c>
    </row>
    <row r="1049" spans="3:5">
      <c r="C1049" s="177" t="s">
        <v>147</v>
      </c>
      <c r="D1049" s="177" t="s">
        <v>147</v>
      </c>
      <c r="E1049" s="177" t="str">
        <f t="shared" si="30"/>
        <v/>
      </c>
    </row>
    <row r="1050" spans="3:5">
      <c r="C1050" s="177" t="s">
        <v>147</v>
      </c>
      <c r="D1050" s="177" t="s">
        <v>147</v>
      </c>
      <c r="E1050" s="177" t="str">
        <f t="shared" si="30"/>
        <v/>
      </c>
    </row>
    <row r="1051" spans="3:5">
      <c r="C1051" s="177" t="s">
        <v>147</v>
      </c>
      <c r="D1051" s="177" t="s">
        <v>147</v>
      </c>
      <c r="E1051" s="177" t="str">
        <f t="shared" si="30"/>
        <v/>
      </c>
    </row>
    <row r="1052" spans="3:5">
      <c r="C1052" s="177" t="s">
        <v>147</v>
      </c>
      <c r="D1052" s="177" t="s">
        <v>147</v>
      </c>
      <c r="E1052" s="177" t="str">
        <f t="shared" si="30"/>
        <v/>
      </c>
    </row>
    <row r="1053" spans="3:5">
      <c r="C1053" s="177" t="s">
        <v>147</v>
      </c>
      <c r="D1053" s="177" t="s">
        <v>147</v>
      </c>
      <c r="E1053" s="177" t="str">
        <f t="shared" si="30"/>
        <v/>
      </c>
    </row>
    <row r="1054" spans="3:5">
      <c r="C1054" s="177" t="s">
        <v>147</v>
      </c>
      <c r="D1054" s="177" t="s">
        <v>147</v>
      </c>
      <c r="E1054" s="177" t="str">
        <f t="shared" si="30"/>
        <v/>
      </c>
    </row>
    <row r="1055" spans="3:5">
      <c r="C1055" s="177" t="s">
        <v>147</v>
      </c>
      <c r="D1055" s="177" t="s">
        <v>147</v>
      </c>
      <c r="E1055" s="177" t="str">
        <f t="shared" si="30"/>
        <v/>
      </c>
    </row>
    <row r="1056" spans="3:5">
      <c r="C1056" s="177" t="s">
        <v>147</v>
      </c>
      <c r="D1056" s="177" t="s">
        <v>147</v>
      </c>
      <c r="E1056" s="177" t="str">
        <f t="shared" si="30"/>
        <v/>
      </c>
    </row>
    <row r="1057" spans="3:5">
      <c r="C1057" s="177" t="s">
        <v>147</v>
      </c>
      <c r="D1057" s="177" t="s">
        <v>147</v>
      </c>
      <c r="E1057" s="177" t="str">
        <f t="shared" si="30"/>
        <v/>
      </c>
    </row>
    <row r="1058" spans="3:5">
      <c r="C1058" s="177" t="s">
        <v>147</v>
      </c>
      <c r="D1058" s="177" t="s">
        <v>147</v>
      </c>
      <c r="E1058" s="177" t="str">
        <f t="shared" si="30"/>
        <v/>
      </c>
    </row>
    <row r="1059" spans="3:5">
      <c r="C1059" s="177" t="s">
        <v>147</v>
      </c>
      <c r="D1059" s="177" t="s">
        <v>147</v>
      </c>
      <c r="E1059" s="177" t="str">
        <f t="shared" si="30"/>
        <v/>
      </c>
    </row>
    <row r="1060" spans="3:5">
      <c r="C1060" s="177" t="s">
        <v>147</v>
      </c>
      <c r="D1060" s="177" t="s">
        <v>147</v>
      </c>
      <c r="E1060" s="177" t="str">
        <f t="shared" si="30"/>
        <v/>
      </c>
    </row>
    <row r="1061" spans="3:5">
      <c r="C1061" s="177" t="s">
        <v>147</v>
      </c>
      <c r="D1061" s="177" t="s">
        <v>147</v>
      </c>
      <c r="E1061" s="177" t="str">
        <f t="shared" si="30"/>
        <v/>
      </c>
    </row>
    <row r="1062" spans="3:5">
      <c r="C1062" s="177" t="s">
        <v>147</v>
      </c>
      <c r="D1062" s="177" t="s">
        <v>147</v>
      </c>
      <c r="E1062" s="177" t="str">
        <f t="shared" si="30"/>
        <v/>
      </c>
    </row>
    <row r="1063" spans="3:5">
      <c r="C1063" s="177" t="s">
        <v>147</v>
      </c>
      <c r="D1063" s="177" t="s">
        <v>147</v>
      </c>
      <c r="E1063" s="177" t="str">
        <f t="shared" si="30"/>
        <v/>
      </c>
    </row>
    <row r="1064" spans="3:5">
      <c r="C1064" s="177" t="s">
        <v>147</v>
      </c>
      <c r="D1064" s="177" t="s">
        <v>147</v>
      </c>
      <c r="E1064" s="177" t="str">
        <f t="shared" si="30"/>
        <v/>
      </c>
    </row>
    <row r="1065" spans="3:5">
      <c r="C1065" s="177" t="s">
        <v>147</v>
      </c>
      <c r="D1065" s="177" t="s">
        <v>147</v>
      </c>
      <c r="E1065" s="177" t="str">
        <f t="shared" si="30"/>
        <v/>
      </c>
    </row>
    <row r="1066" spans="3:5">
      <c r="C1066" s="177" t="s">
        <v>147</v>
      </c>
      <c r="D1066" s="177" t="s">
        <v>147</v>
      </c>
      <c r="E1066" s="177" t="str">
        <f t="shared" si="30"/>
        <v/>
      </c>
    </row>
    <row r="1067" spans="3:5">
      <c r="C1067" s="177" t="s">
        <v>147</v>
      </c>
      <c r="D1067" s="177" t="s">
        <v>147</v>
      </c>
      <c r="E1067" s="177" t="str">
        <f t="shared" si="30"/>
        <v/>
      </c>
    </row>
    <row r="1068" spans="3:5">
      <c r="C1068" s="177" t="s">
        <v>147</v>
      </c>
      <c r="D1068" s="177" t="s">
        <v>147</v>
      </c>
      <c r="E1068" s="177" t="str">
        <f t="shared" si="30"/>
        <v/>
      </c>
    </row>
    <row r="1069" spans="3:5">
      <c r="C1069" s="177" t="s">
        <v>147</v>
      </c>
      <c r="D1069" s="177" t="s">
        <v>147</v>
      </c>
      <c r="E1069" s="177" t="str">
        <f t="shared" si="30"/>
        <v/>
      </c>
    </row>
    <row r="1070" spans="3:5">
      <c r="C1070" s="177" t="s">
        <v>147</v>
      </c>
      <c r="D1070" s="177" t="s">
        <v>147</v>
      </c>
      <c r="E1070" s="177" t="str">
        <f t="shared" si="30"/>
        <v/>
      </c>
    </row>
    <row r="1071" spans="3:5">
      <c r="C1071" s="177" t="s">
        <v>147</v>
      </c>
      <c r="D1071" s="177" t="s">
        <v>147</v>
      </c>
      <c r="E1071" s="177" t="str">
        <f t="shared" si="30"/>
        <v/>
      </c>
    </row>
    <row r="1072" spans="3:5">
      <c r="C1072" s="177" t="s">
        <v>147</v>
      </c>
      <c r="D1072" s="177" t="s">
        <v>147</v>
      </c>
      <c r="E1072" s="177" t="str">
        <f t="shared" si="30"/>
        <v/>
      </c>
    </row>
    <row r="1073" spans="3:5">
      <c r="C1073" s="177" t="s">
        <v>147</v>
      </c>
      <c r="D1073" s="177" t="s">
        <v>147</v>
      </c>
      <c r="E1073" s="177" t="str">
        <f t="shared" si="30"/>
        <v/>
      </c>
    </row>
    <row r="1074" spans="3:5">
      <c r="C1074" s="177" t="s">
        <v>147</v>
      </c>
      <c r="D1074" s="177" t="s">
        <v>147</v>
      </c>
      <c r="E1074" s="177" t="str">
        <f t="shared" si="30"/>
        <v/>
      </c>
    </row>
    <row r="1075" spans="3:5">
      <c r="C1075" s="177" t="s">
        <v>147</v>
      </c>
      <c r="D1075" s="177" t="s">
        <v>147</v>
      </c>
      <c r="E1075" s="177" t="str">
        <f t="shared" si="30"/>
        <v/>
      </c>
    </row>
    <row r="1076" spans="3:5">
      <c r="C1076" s="177" t="s">
        <v>147</v>
      </c>
      <c r="D1076" s="177" t="s">
        <v>147</v>
      </c>
      <c r="E1076" s="177" t="str">
        <f t="shared" si="30"/>
        <v/>
      </c>
    </row>
    <row r="1077" spans="3:5">
      <c r="C1077" s="177" t="s">
        <v>147</v>
      </c>
      <c r="D1077" s="177" t="s">
        <v>147</v>
      </c>
      <c r="E1077" s="177" t="str">
        <f t="shared" si="30"/>
        <v/>
      </c>
    </row>
    <row r="1078" spans="3:5">
      <c r="C1078" s="177" t="s">
        <v>147</v>
      </c>
      <c r="D1078" s="177" t="s">
        <v>147</v>
      </c>
      <c r="E1078" s="177" t="str">
        <f t="shared" si="30"/>
        <v/>
      </c>
    </row>
    <row r="1079" spans="3:5">
      <c r="C1079" s="177" t="s">
        <v>147</v>
      </c>
      <c r="D1079" s="177" t="s">
        <v>147</v>
      </c>
      <c r="E1079" s="177" t="str">
        <f t="shared" si="30"/>
        <v/>
      </c>
    </row>
    <row r="1080" spans="3:5">
      <c r="C1080" s="177" t="s">
        <v>147</v>
      </c>
      <c r="D1080" s="177" t="s">
        <v>147</v>
      </c>
      <c r="E1080" s="177" t="str">
        <f t="shared" si="30"/>
        <v/>
      </c>
    </row>
    <row r="1081" spans="3:5">
      <c r="C1081" s="177" t="s">
        <v>147</v>
      </c>
      <c r="D1081" s="177" t="s">
        <v>147</v>
      </c>
      <c r="E1081" s="177" t="str">
        <f t="shared" si="30"/>
        <v/>
      </c>
    </row>
    <row r="1082" spans="3:5">
      <c r="C1082" s="177" t="s">
        <v>147</v>
      </c>
      <c r="D1082" s="177" t="s">
        <v>147</v>
      </c>
      <c r="E1082" s="177" t="str">
        <f t="shared" si="30"/>
        <v/>
      </c>
    </row>
    <row r="1083" spans="3:5">
      <c r="C1083" s="177" t="s">
        <v>147</v>
      </c>
      <c r="D1083" s="177" t="s">
        <v>147</v>
      </c>
      <c r="E1083" s="177" t="str">
        <f t="shared" si="30"/>
        <v/>
      </c>
    </row>
    <row r="1084" spans="3:5">
      <c r="C1084" s="177" t="s">
        <v>147</v>
      </c>
      <c r="D1084" s="177" t="s">
        <v>147</v>
      </c>
      <c r="E1084" s="177" t="str">
        <f t="shared" si="30"/>
        <v/>
      </c>
    </row>
    <row r="1085" spans="3:5">
      <c r="C1085" s="177" t="s">
        <v>147</v>
      </c>
      <c r="D1085" s="177" t="s">
        <v>147</v>
      </c>
      <c r="E1085" s="177" t="str">
        <f t="shared" si="30"/>
        <v/>
      </c>
    </row>
    <row r="1086" spans="3:5">
      <c r="C1086" s="177" t="s">
        <v>147</v>
      </c>
      <c r="D1086" s="177" t="s">
        <v>147</v>
      </c>
      <c r="E1086" s="177" t="str">
        <f t="shared" si="30"/>
        <v/>
      </c>
    </row>
    <row r="1087" spans="3:5">
      <c r="C1087" s="177" t="s">
        <v>147</v>
      </c>
      <c r="D1087" s="177" t="s">
        <v>147</v>
      </c>
      <c r="E1087" s="177" t="str">
        <f t="shared" si="30"/>
        <v/>
      </c>
    </row>
    <row r="1088" spans="3:5">
      <c r="C1088" s="177" t="s">
        <v>147</v>
      </c>
      <c r="D1088" s="177" t="s">
        <v>147</v>
      </c>
      <c r="E1088" s="177" t="str">
        <f t="shared" si="30"/>
        <v/>
      </c>
    </row>
    <row r="1089" spans="3:5">
      <c r="C1089" s="177" t="s">
        <v>147</v>
      </c>
      <c r="D1089" s="177" t="s">
        <v>147</v>
      </c>
      <c r="E1089" s="177" t="str">
        <f t="shared" si="30"/>
        <v/>
      </c>
    </row>
    <row r="1090" spans="3:5">
      <c r="C1090" s="177" t="s">
        <v>147</v>
      </c>
      <c r="D1090" s="177" t="s">
        <v>147</v>
      </c>
      <c r="E1090" s="177" t="str">
        <f t="shared" si="30"/>
        <v/>
      </c>
    </row>
    <row r="1091" spans="3:5">
      <c r="C1091" s="177" t="s">
        <v>147</v>
      </c>
      <c r="D1091" s="177" t="s">
        <v>147</v>
      </c>
      <c r="E1091" s="177" t="str">
        <f t="shared" si="30"/>
        <v/>
      </c>
    </row>
    <row r="1092" spans="3:5">
      <c r="C1092" s="177" t="s">
        <v>147</v>
      </c>
      <c r="D1092" s="177" t="s">
        <v>147</v>
      </c>
      <c r="E1092" s="177" t="str">
        <f t="shared" ref="E1092:E1155" si="31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31"/>
        <v/>
      </c>
    </row>
    <row r="1094" spans="3:5">
      <c r="C1094" s="177" t="s">
        <v>147</v>
      </c>
      <c r="D1094" s="177" t="s">
        <v>147</v>
      </c>
      <c r="E1094" s="177" t="str">
        <f t="shared" si="31"/>
        <v/>
      </c>
    </row>
    <row r="1095" spans="3:5">
      <c r="C1095" s="177" t="s">
        <v>147</v>
      </c>
      <c r="D1095" s="177" t="s">
        <v>147</v>
      </c>
      <c r="E1095" s="177" t="str">
        <f t="shared" si="31"/>
        <v/>
      </c>
    </row>
    <row r="1096" spans="3:5">
      <c r="C1096" s="177" t="s">
        <v>147</v>
      </c>
      <c r="D1096" s="177" t="s">
        <v>147</v>
      </c>
      <c r="E1096" s="177" t="str">
        <f t="shared" si="31"/>
        <v/>
      </c>
    </row>
    <row r="1097" spans="3:5">
      <c r="C1097" s="177" t="s">
        <v>147</v>
      </c>
      <c r="D1097" s="177" t="s">
        <v>147</v>
      </c>
      <c r="E1097" s="177" t="str">
        <f t="shared" si="31"/>
        <v/>
      </c>
    </row>
    <row r="1098" spans="3:5">
      <c r="C1098" s="177" t="s">
        <v>147</v>
      </c>
      <c r="D1098" s="177" t="s">
        <v>147</v>
      </c>
      <c r="E1098" s="177" t="str">
        <f t="shared" si="31"/>
        <v/>
      </c>
    </row>
    <row r="1099" spans="3:5">
      <c r="C1099" s="177" t="s">
        <v>147</v>
      </c>
      <c r="D1099" s="177" t="s">
        <v>147</v>
      </c>
      <c r="E1099" s="177" t="str">
        <f t="shared" si="31"/>
        <v/>
      </c>
    </row>
    <row r="1100" spans="3:5">
      <c r="C1100" s="177" t="s">
        <v>147</v>
      </c>
      <c r="D1100" s="177" t="s">
        <v>147</v>
      </c>
      <c r="E1100" s="177" t="str">
        <f t="shared" si="31"/>
        <v/>
      </c>
    </row>
    <row r="1101" spans="3:5">
      <c r="C1101" s="177" t="s">
        <v>147</v>
      </c>
      <c r="D1101" s="177" t="s">
        <v>147</v>
      </c>
      <c r="E1101" s="177" t="str">
        <f t="shared" si="31"/>
        <v/>
      </c>
    </row>
    <row r="1102" spans="3:5">
      <c r="C1102" s="177" t="s">
        <v>147</v>
      </c>
      <c r="D1102" s="177" t="s">
        <v>147</v>
      </c>
      <c r="E1102" s="177" t="str">
        <f t="shared" si="31"/>
        <v/>
      </c>
    </row>
    <row r="1103" spans="3:5">
      <c r="C1103" s="177" t="s">
        <v>147</v>
      </c>
      <c r="D1103" s="177" t="s">
        <v>147</v>
      </c>
      <c r="E1103" s="177" t="str">
        <f t="shared" si="31"/>
        <v/>
      </c>
    </row>
    <row r="1104" spans="3:5">
      <c r="C1104" s="177" t="s">
        <v>147</v>
      </c>
      <c r="D1104" s="177" t="s">
        <v>147</v>
      </c>
      <c r="E1104" s="177" t="str">
        <f t="shared" si="31"/>
        <v/>
      </c>
    </row>
    <row r="1105" spans="3:5">
      <c r="C1105" s="177" t="s">
        <v>147</v>
      </c>
      <c r="D1105" s="177" t="s">
        <v>147</v>
      </c>
      <c r="E1105" s="177" t="str">
        <f t="shared" si="31"/>
        <v/>
      </c>
    </row>
    <row r="1106" spans="3:5">
      <c r="C1106" s="177" t="s">
        <v>147</v>
      </c>
      <c r="D1106" s="177" t="s">
        <v>147</v>
      </c>
      <c r="E1106" s="177" t="str">
        <f t="shared" si="31"/>
        <v/>
      </c>
    </row>
    <row r="1107" spans="3:5">
      <c r="C1107" s="177" t="s">
        <v>147</v>
      </c>
      <c r="D1107" s="177" t="s">
        <v>147</v>
      </c>
      <c r="E1107" s="177" t="str">
        <f t="shared" si="31"/>
        <v/>
      </c>
    </row>
    <row r="1108" spans="3:5">
      <c r="C1108" s="177" t="s">
        <v>147</v>
      </c>
      <c r="D1108" s="177" t="s">
        <v>147</v>
      </c>
      <c r="E1108" s="177" t="str">
        <f t="shared" si="31"/>
        <v/>
      </c>
    </row>
    <row r="1109" spans="3:5">
      <c r="C1109" s="177" t="s">
        <v>147</v>
      </c>
      <c r="D1109" s="177" t="s">
        <v>147</v>
      </c>
      <c r="E1109" s="177" t="str">
        <f t="shared" si="31"/>
        <v/>
      </c>
    </row>
    <row r="1110" spans="3:5">
      <c r="C1110" s="177" t="s">
        <v>147</v>
      </c>
      <c r="D1110" s="177" t="s">
        <v>147</v>
      </c>
      <c r="E1110" s="177" t="str">
        <f t="shared" si="31"/>
        <v/>
      </c>
    </row>
    <row r="1111" spans="3:5">
      <c r="C1111" s="177" t="s">
        <v>147</v>
      </c>
      <c r="D1111" s="177" t="s">
        <v>147</v>
      </c>
      <c r="E1111" s="177" t="str">
        <f t="shared" si="31"/>
        <v/>
      </c>
    </row>
    <row r="1112" spans="3:5">
      <c r="C1112" s="177" t="s">
        <v>147</v>
      </c>
      <c r="D1112" s="177" t="s">
        <v>147</v>
      </c>
      <c r="E1112" s="177" t="str">
        <f t="shared" si="31"/>
        <v/>
      </c>
    </row>
    <row r="1113" spans="3:5">
      <c r="C1113" s="177" t="s">
        <v>147</v>
      </c>
      <c r="D1113" s="177" t="s">
        <v>147</v>
      </c>
      <c r="E1113" s="177" t="str">
        <f t="shared" si="31"/>
        <v/>
      </c>
    </row>
    <row r="1114" spans="3:5">
      <c r="C1114" s="177" t="s">
        <v>147</v>
      </c>
      <c r="D1114" s="177" t="s">
        <v>147</v>
      </c>
      <c r="E1114" s="177" t="str">
        <f t="shared" si="31"/>
        <v/>
      </c>
    </row>
    <row r="1115" spans="3:5">
      <c r="C1115" s="177" t="s">
        <v>147</v>
      </c>
      <c r="D1115" s="177" t="s">
        <v>147</v>
      </c>
      <c r="E1115" s="177" t="str">
        <f t="shared" si="31"/>
        <v/>
      </c>
    </row>
    <row r="1116" spans="3:5">
      <c r="C1116" s="177" t="s">
        <v>147</v>
      </c>
      <c r="D1116" s="177" t="s">
        <v>147</v>
      </c>
      <c r="E1116" s="177" t="str">
        <f t="shared" si="31"/>
        <v/>
      </c>
    </row>
    <row r="1117" spans="3:5">
      <c r="C1117" s="177" t="s">
        <v>147</v>
      </c>
      <c r="D1117" s="177" t="s">
        <v>147</v>
      </c>
      <c r="E1117" s="177" t="str">
        <f t="shared" si="31"/>
        <v/>
      </c>
    </row>
    <row r="1118" spans="3:5">
      <c r="C1118" s="177" t="s">
        <v>147</v>
      </c>
      <c r="D1118" s="177" t="s">
        <v>147</v>
      </c>
      <c r="E1118" s="177" t="str">
        <f t="shared" si="31"/>
        <v/>
      </c>
    </row>
    <row r="1119" spans="3:5">
      <c r="C1119" s="177" t="s">
        <v>147</v>
      </c>
      <c r="D1119" s="177" t="s">
        <v>147</v>
      </c>
      <c r="E1119" s="177" t="str">
        <f t="shared" si="31"/>
        <v/>
      </c>
    </row>
    <row r="1120" spans="3:5">
      <c r="C1120" s="177" t="s">
        <v>147</v>
      </c>
      <c r="D1120" s="177" t="s">
        <v>147</v>
      </c>
      <c r="E1120" s="177" t="str">
        <f t="shared" si="31"/>
        <v/>
      </c>
    </row>
    <row r="1121" spans="3:5">
      <c r="C1121" s="177" t="s">
        <v>147</v>
      </c>
      <c r="D1121" s="177" t="s">
        <v>147</v>
      </c>
      <c r="E1121" s="177" t="str">
        <f t="shared" si="31"/>
        <v/>
      </c>
    </row>
    <row r="1122" spans="3:5">
      <c r="C1122" s="177" t="s">
        <v>147</v>
      </c>
      <c r="D1122" s="177" t="s">
        <v>147</v>
      </c>
      <c r="E1122" s="177" t="str">
        <f t="shared" si="31"/>
        <v/>
      </c>
    </row>
    <row r="1123" spans="3:5">
      <c r="C1123" s="177" t="s">
        <v>147</v>
      </c>
      <c r="D1123" s="177" t="s">
        <v>147</v>
      </c>
      <c r="E1123" s="177" t="str">
        <f t="shared" si="31"/>
        <v/>
      </c>
    </row>
    <row r="1124" spans="3:5">
      <c r="C1124" s="177" t="s">
        <v>147</v>
      </c>
      <c r="D1124" s="177" t="s">
        <v>147</v>
      </c>
      <c r="E1124" s="177" t="str">
        <f t="shared" si="31"/>
        <v/>
      </c>
    </row>
    <row r="1125" spans="3:5">
      <c r="C1125" s="177" t="s">
        <v>147</v>
      </c>
      <c r="D1125" s="177" t="s">
        <v>147</v>
      </c>
      <c r="E1125" s="177" t="str">
        <f t="shared" si="31"/>
        <v/>
      </c>
    </row>
    <row r="1126" spans="3:5">
      <c r="C1126" s="177" t="s">
        <v>147</v>
      </c>
      <c r="D1126" s="177" t="s">
        <v>147</v>
      </c>
      <c r="E1126" s="177" t="str">
        <f t="shared" si="31"/>
        <v/>
      </c>
    </row>
    <row r="1127" spans="3:5">
      <c r="C1127" s="177" t="s">
        <v>147</v>
      </c>
      <c r="D1127" s="177" t="s">
        <v>147</v>
      </c>
      <c r="E1127" s="177" t="str">
        <f t="shared" si="31"/>
        <v/>
      </c>
    </row>
    <row r="1128" spans="3:5">
      <c r="C1128" s="177" t="s">
        <v>147</v>
      </c>
      <c r="D1128" s="177" t="s">
        <v>147</v>
      </c>
      <c r="E1128" s="177" t="str">
        <f t="shared" si="31"/>
        <v/>
      </c>
    </row>
    <row r="1129" spans="3:5">
      <c r="C1129" s="177" t="s">
        <v>147</v>
      </c>
      <c r="D1129" s="177" t="s">
        <v>147</v>
      </c>
      <c r="E1129" s="177" t="str">
        <f t="shared" si="31"/>
        <v/>
      </c>
    </row>
    <row r="1130" spans="3:5">
      <c r="C1130" s="177" t="s">
        <v>147</v>
      </c>
      <c r="D1130" s="177" t="s">
        <v>147</v>
      </c>
      <c r="E1130" s="177" t="str">
        <f t="shared" si="31"/>
        <v/>
      </c>
    </row>
    <row r="1131" spans="3:5">
      <c r="C1131" s="177" t="s">
        <v>147</v>
      </c>
      <c r="D1131" s="177" t="s">
        <v>147</v>
      </c>
      <c r="E1131" s="177" t="str">
        <f t="shared" si="31"/>
        <v/>
      </c>
    </row>
    <row r="1132" spans="3:5">
      <c r="C1132" s="177" t="s">
        <v>147</v>
      </c>
      <c r="D1132" s="177" t="s">
        <v>147</v>
      </c>
      <c r="E1132" s="177" t="str">
        <f t="shared" si="31"/>
        <v/>
      </c>
    </row>
    <row r="1133" spans="3:5">
      <c r="C1133" s="177" t="s">
        <v>147</v>
      </c>
      <c r="D1133" s="177" t="s">
        <v>147</v>
      </c>
      <c r="E1133" s="177" t="str">
        <f t="shared" si="31"/>
        <v/>
      </c>
    </row>
    <row r="1134" spans="3:5">
      <c r="C1134" s="177" t="s">
        <v>147</v>
      </c>
      <c r="D1134" s="177" t="s">
        <v>147</v>
      </c>
      <c r="E1134" s="177" t="str">
        <f t="shared" si="31"/>
        <v/>
      </c>
    </row>
    <row r="1135" spans="3:5">
      <c r="C1135" s="177" t="s">
        <v>147</v>
      </c>
      <c r="D1135" s="177" t="s">
        <v>147</v>
      </c>
      <c r="E1135" s="177" t="str">
        <f t="shared" si="31"/>
        <v/>
      </c>
    </row>
    <row r="1136" spans="3:5">
      <c r="C1136" s="177" t="s">
        <v>147</v>
      </c>
      <c r="D1136" s="177" t="s">
        <v>147</v>
      </c>
      <c r="E1136" s="177" t="str">
        <f t="shared" si="31"/>
        <v/>
      </c>
    </row>
    <row r="1137" spans="3:5">
      <c r="C1137" s="177" t="s">
        <v>147</v>
      </c>
      <c r="D1137" s="177" t="s">
        <v>147</v>
      </c>
      <c r="E1137" s="177" t="str">
        <f t="shared" si="31"/>
        <v/>
      </c>
    </row>
    <row r="1138" spans="3:5">
      <c r="C1138" s="177" t="s">
        <v>147</v>
      </c>
      <c r="D1138" s="177" t="s">
        <v>147</v>
      </c>
      <c r="E1138" s="177" t="str">
        <f t="shared" si="31"/>
        <v/>
      </c>
    </row>
    <row r="1139" spans="3:5">
      <c r="C1139" s="177" t="s">
        <v>147</v>
      </c>
      <c r="D1139" s="177" t="s">
        <v>147</v>
      </c>
      <c r="E1139" s="177" t="str">
        <f t="shared" si="31"/>
        <v/>
      </c>
    </row>
    <row r="1140" spans="3:5">
      <c r="C1140" s="177" t="s">
        <v>147</v>
      </c>
      <c r="D1140" s="177" t="s">
        <v>147</v>
      </c>
      <c r="E1140" s="177" t="str">
        <f t="shared" si="31"/>
        <v/>
      </c>
    </row>
    <row r="1141" spans="3:5">
      <c r="C1141" s="177" t="s">
        <v>147</v>
      </c>
      <c r="D1141" s="177" t="s">
        <v>147</v>
      </c>
      <c r="E1141" s="177" t="str">
        <f t="shared" si="31"/>
        <v/>
      </c>
    </row>
    <row r="1142" spans="3:5">
      <c r="C1142" s="177" t="s">
        <v>147</v>
      </c>
      <c r="D1142" s="177" t="s">
        <v>147</v>
      </c>
      <c r="E1142" s="177" t="str">
        <f t="shared" si="31"/>
        <v/>
      </c>
    </row>
    <row r="1143" spans="3:5">
      <c r="C1143" s="177" t="s">
        <v>147</v>
      </c>
      <c r="D1143" s="177" t="s">
        <v>147</v>
      </c>
      <c r="E1143" s="177" t="str">
        <f t="shared" si="31"/>
        <v/>
      </c>
    </row>
    <row r="1144" spans="3:5">
      <c r="C1144" s="177" t="s">
        <v>147</v>
      </c>
      <c r="D1144" s="177" t="s">
        <v>147</v>
      </c>
      <c r="E1144" s="177" t="str">
        <f t="shared" si="31"/>
        <v/>
      </c>
    </row>
    <row r="1145" spans="3:5">
      <c r="C1145" s="177" t="s">
        <v>147</v>
      </c>
      <c r="D1145" s="177" t="s">
        <v>147</v>
      </c>
      <c r="E1145" s="177" t="str">
        <f t="shared" si="31"/>
        <v/>
      </c>
    </row>
    <row r="1146" spans="3:5">
      <c r="C1146" s="177" t="s">
        <v>147</v>
      </c>
      <c r="D1146" s="177" t="s">
        <v>147</v>
      </c>
      <c r="E1146" s="177" t="str">
        <f t="shared" si="31"/>
        <v/>
      </c>
    </row>
    <row r="1147" spans="3:5">
      <c r="C1147" s="177" t="s">
        <v>147</v>
      </c>
      <c r="D1147" s="177" t="s">
        <v>147</v>
      </c>
      <c r="E1147" s="177" t="str">
        <f t="shared" si="31"/>
        <v/>
      </c>
    </row>
    <row r="1148" spans="3:5">
      <c r="C1148" s="177" t="s">
        <v>147</v>
      </c>
      <c r="D1148" s="177" t="s">
        <v>147</v>
      </c>
      <c r="E1148" s="177" t="str">
        <f t="shared" si="31"/>
        <v/>
      </c>
    </row>
    <row r="1149" spans="3:5">
      <c r="C1149" s="177" t="s">
        <v>147</v>
      </c>
      <c r="D1149" s="177" t="s">
        <v>147</v>
      </c>
      <c r="E1149" s="177" t="str">
        <f t="shared" si="31"/>
        <v/>
      </c>
    </row>
    <row r="1150" spans="3:5">
      <c r="C1150" s="177" t="s">
        <v>147</v>
      </c>
      <c r="D1150" s="177" t="s">
        <v>147</v>
      </c>
      <c r="E1150" s="177" t="str">
        <f t="shared" si="31"/>
        <v/>
      </c>
    </row>
    <row r="1151" spans="3:5">
      <c r="C1151" s="177" t="s">
        <v>147</v>
      </c>
      <c r="D1151" s="177" t="s">
        <v>147</v>
      </c>
      <c r="E1151" s="177" t="str">
        <f t="shared" si="31"/>
        <v/>
      </c>
    </row>
    <row r="1152" spans="3:5">
      <c r="C1152" s="177" t="s">
        <v>147</v>
      </c>
      <c r="D1152" s="177" t="s">
        <v>147</v>
      </c>
      <c r="E1152" s="177" t="str">
        <f t="shared" si="31"/>
        <v/>
      </c>
    </row>
    <row r="1153" spans="3:5">
      <c r="C1153" s="177" t="s">
        <v>147</v>
      </c>
      <c r="D1153" s="177" t="s">
        <v>147</v>
      </c>
      <c r="E1153" s="177" t="str">
        <f t="shared" si="31"/>
        <v/>
      </c>
    </row>
    <row r="1154" spans="3:5">
      <c r="C1154" s="177" t="s">
        <v>147</v>
      </c>
      <c r="D1154" s="177" t="s">
        <v>147</v>
      </c>
      <c r="E1154" s="177" t="str">
        <f t="shared" si="31"/>
        <v/>
      </c>
    </row>
    <row r="1155" spans="3:5">
      <c r="C1155" s="177" t="s">
        <v>147</v>
      </c>
      <c r="D1155" s="177" t="s">
        <v>147</v>
      </c>
      <c r="E1155" s="177" t="str">
        <f t="shared" si="31"/>
        <v/>
      </c>
    </row>
    <row r="1156" spans="3:5">
      <c r="C1156" s="177" t="s">
        <v>147</v>
      </c>
      <c r="D1156" s="177" t="s">
        <v>147</v>
      </c>
      <c r="E1156" s="177" t="str">
        <f t="shared" ref="E1156:E1209" si="32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2"/>
        <v/>
      </c>
    </row>
    <row r="1158" spans="3:5">
      <c r="C1158" s="177" t="s">
        <v>147</v>
      </c>
      <c r="D1158" s="177" t="s">
        <v>147</v>
      </c>
      <c r="E1158" s="177" t="str">
        <f t="shared" si="32"/>
        <v/>
      </c>
    </row>
    <row r="1159" spans="3:5">
      <c r="C1159" s="177" t="s">
        <v>147</v>
      </c>
      <c r="D1159" s="177" t="s">
        <v>147</v>
      </c>
      <c r="E1159" s="177" t="str">
        <f t="shared" si="32"/>
        <v/>
      </c>
    </row>
    <row r="1160" spans="3:5">
      <c r="C1160" s="177" t="s">
        <v>147</v>
      </c>
      <c r="D1160" s="177" t="s">
        <v>147</v>
      </c>
      <c r="E1160" s="177" t="str">
        <f t="shared" si="32"/>
        <v/>
      </c>
    </row>
    <row r="1161" spans="3:5">
      <c r="C1161" s="177" t="s">
        <v>147</v>
      </c>
      <c r="D1161" s="177" t="s">
        <v>147</v>
      </c>
      <c r="E1161" s="177" t="str">
        <f t="shared" si="32"/>
        <v/>
      </c>
    </row>
    <row r="1162" spans="3:5">
      <c r="C1162" s="177" t="s">
        <v>147</v>
      </c>
      <c r="D1162" s="177" t="s">
        <v>147</v>
      </c>
      <c r="E1162" s="177" t="str">
        <f t="shared" si="32"/>
        <v/>
      </c>
    </row>
    <row r="1163" spans="3:5">
      <c r="C1163" s="177" t="s">
        <v>147</v>
      </c>
      <c r="D1163" s="177" t="s">
        <v>147</v>
      </c>
      <c r="E1163" s="177" t="str">
        <f t="shared" si="32"/>
        <v/>
      </c>
    </row>
    <row r="1164" spans="3:5">
      <c r="C1164" s="177" t="s">
        <v>147</v>
      </c>
      <c r="D1164" s="177" t="s">
        <v>147</v>
      </c>
      <c r="E1164" s="177" t="str">
        <f t="shared" si="32"/>
        <v/>
      </c>
    </row>
    <row r="1165" spans="3:5">
      <c r="C1165" s="177" t="s">
        <v>147</v>
      </c>
      <c r="D1165" s="177" t="s">
        <v>147</v>
      </c>
      <c r="E1165" s="177" t="str">
        <f t="shared" si="32"/>
        <v/>
      </c>
    </row>
    <row r="1166" spans="3:5">
      <c r="C1166" s="177" t="s">
        <v>147</v>
      </c>
      <c r="D1166" s="177" t="s">
        <v>147</v>
      </c>
      <c r="E1166" s="177" t="str">
        <f t="shared" si="32"/>
        <v/>
      </c>
    </row>
    <row r="1167" spans="3:5">
      <c r="C1167" s="177" t="s">
        <v>147</v>
      </c>
      <c r="D1167" s="177" t="s">
        <v>147</v>
      </c>
      <c r="E1167" s="177" t="str">
        <f t="shared" si="32"/>
        <v/>
      </c>
    </row>
    <row r="1168" spans="3:5">
      <c r="C1168" s="177" t="s">
        <v>147</v>
      </c>
      <c r="D1168" s="177" t="s">
        <v>147</v>
      </c>
      <c r="E1168" s="177" t="str">
        <f t="shared" si="32"/>
        <v/>
      </c>
    </row>
    <row r="1169" spans="3:5">
      <c r="C1169" s="177" t="s">
        <v>147</v>
      </c>
      <c r="D1169" s="177" t="s">
        <v>147</v>
      </c>
      <c r="E1169" s="177" t="str">
        <f t="shared" si="32"/>
        <v/>
      </c>
    </row>
    <row r="1170" spans="3:5">
      <c r="C1170" s="177" t="s">
        <v>147</v>
      </c>
      <c r="D1170" s="177" t="s">
        <v>147</v>
      </c>
      <c r="E1170" s="177" t="str">
        <f t="shared" si="32"/>
        <v/>
      </c>
    </row>
    <row r="1171" spans="3:5">
      <c r="C1171" s="177" t="s">
        <v>147</v>
      </c>
      <c r="D1171" s="177" t="s">
        <v>147</v>
      </c>
      <c r="E1171" s="177" t="str">
        <f t="shared" si="32"/>
        <v/>
      </c>
    </row>
    <row r="1172" spans="3:5">
      <c r="C1172" s="177" t="s">
        <v>147</v>
      </c>
      <c r="D1172" s="177" t="s">
        <v>147</v>
      </c>
      <c r="E1172" s="177" t="str">
        <f t="shared" si="32"/>
        <v/>
      </c>
    </row>
    <row r="1173" spans="3:5">
      <c r="C1173" s="177" t="s">
        <v>147</v>
      </c>
      <c r="D1173" s="177" t="s">
        <v>147</v>
      </c>
      <c r="E1173" s="177" t="str">
        <f t="shared" si="32"/>
        <v/>
      </c>
    </row>
    <row r="1174" spans="3:5">
      <c r="C1174" s="177" t="s">
        <v>147</v>
      </c>
      <c r="D1174" s="177" t="s">
        <v>147</v>
      </c>
      <c r="E1174" s="177" t="str">
        <f t="shared" si="32"/>
        <v/>
      </c>
    </row>
    <row r="1175" spans="3:5">
      <c r="C1175" s="177" t="s">
        <v>147</v>
      </c>
      <c r="D1175" s="177" t="s">
        <v>147</v>
      </c>
      <c r="E1175" s="177" t="str">
        <f t="shared" si="32"/>
        <v/>
      </c>
    </row>
    <row r="1176" spans="3:5">
      <c r="C1176" s="177" t="s">
        <v>147</v>
      </c>
      <c r="D1176" s="177" t="s">
        <v>147</v>
      </c>
      <c r="E1176" s="177" t="str">
        <f t="shared" si="32"/>
        <v/>
      </c>
    </row>
    <row r="1177" spans="3:5">
      <c r="C1177" s="177" t="s">
        <v>147</v>
      </c>
      <c r="D1177" s="177" t="s">
        <v>147</v>
      </c>
      <c r="E1177" s="177" t="str">
        <f t="shared" si="32"/>
        <v/>
      </c>
    </row>
    <row r="1178" spans="3:5">
      <c r="C1178" s="177" t="s">
        <v>147</v>
      </c>
      <c r="D1178" s="177" t="s">
        <v>147</v>
      </c>
      <c r="E1178" s="177" t="str">
        <f t="shared" si="32"/>
        <v/>
      </c>
    </row>
    <row r="1179" spans="3:5">
      <c r="C1179" s="177" t="s">
        <v>147</v>
      </c>
      <c r="D1179" s="177" t="s">
        <v>147</v>
      </c>
      <c r="E1179" s="177" t="str">
        <f t="shared" si="32"/>
        <v/>
      </c>
    </row>
    <row r="1180" spans="3:5">
      <c r="C1180" s="177" t="s">
        <v>147</v>
      </c>
      <c r="D1180" s="177" t="s">
        <v>147</v>
      </c>
      <c r="E1180" s="177" t="str">
        <f t="shared" si="32"/>
        <v/>
      </c>
    </row>
    <row r="1181" spans="3:5">
      <c r="C1181" s="177" t="s">
        <v>147</v>
      </c>
      <c r="D1181" s="177" t="s">
        <v>147</v>
      </c>
      <c r="E1181" s="177" t="str">
        <f t="shared" si="32"/>
        <v/>
      </c>
    </row>
    <row r="1182" spans="3:5">
      <c r="C1182" s="177" t="s">
        <v>147</v>
      </c>
      <c r="D1182" s="177" t="s">
        <v>147</v>
      </c>
      <c r="E1182" s="177" t="str">
        <f t="shared" si="32"/>
        <v/>
      </c>
    </row>
    <row r="1183" spans="3:5">
      <c r="C1183" s="177" t="s">
        <v>147</v>
      </c>
      <c r="D1183" s="177" t="s">
        <v>147</v>
      </c>
      <c r="E1183" s="177" t="str">
        <f t="shared" si="32"/>
        <v/>
      </c>
    </row>
    <row r="1184" spans="3:5">
      <c r="C1184" s="177" t="s">
        <v>147</v>
      </c>
      <c r="D1184" s="177" t="s">
        <v>147</v>
      </c>
      <c r="E1184" s="177" t="str">
        <f t="shared" si="32"/>
        <v/>
      </c>
    </row>
    <row r="1185" spans="3:5">
      <c r="C1185" s="177" t="s">
        <v>147</v>
      </c>
      <c r="D1185" s="177" t="s">
        <v>147</v>
      </c>
      <c r="E1185" s="177" t="str">
        <f t="shared" si="32"/>
        <v/>
      </c>
    </row>
    <row r="1186" spans="3:5">
      <c r="C1186" s="177" t="s">
        <v>147</v>
      </c>
      <c r="D1186" s="177" t="s">
        <v>147</v>
      </c>
      <c r="E1186" s="177" t="str">
        <f t="shared" si="32"/>
        <v/>
      </c>
    </row>
    <row r="1187" spans="3:5">
      <c r="C1187" s="177" t="s">
        <v>147</v>
      </c>
      <c r="D1187" s="177" t="s">
        <v>147</v>
      </c>
      <c r="E1187" s="177" t="str">
        <f t="shared" si="32"/>
        <v/>
      </c>
    </row>
    <row r="1188" spans="3:5">
      <c r="C1188" s="177" t="s">
        <v>147</v>
      </c>
      <c r="D1188" s="177" t="s">
        <v>147</v>
      </c>
      <c r="E1188" s="177" t="str">
        <f t="shared" si="32"/>
        <v/>
      </c>
    </row>
    <row r="1189" spans="3:5">
      <c r="C1189" s="177" t="s">
        <v>147</v>
      </c>
      <c r="D1189" s="177" t="s">
        <v>147</v>
      </c>
      <c r="E1189" s="177" t="str">
        <f t="shared" si="32"/>
        <v/>
      </c>
    </row>
    <row r="1190" spans="3:5">
      <c r="C1190" s="177" t="s">
        <v>147</v>
      </c>
      <c r="D1190" s="177" t="s">
        <v>147</v>
      </c>
      <c r="E1190" s="177" t="str">
        <f t="shared" si="32"/>
        <v/>
      </c>
    </row>
    <row r="1191" spans="3:5">
      <c r="C1191" s="177" t="s">
        <v>147</v>
      </c>
      <c r="D1191" s="177" t="s">
        <v>147</v>
      </c>
      <c r="E1191" s="177" t="str">
        <f t="shared" si="32"/>
        <v/>
      </c>
    </row>
    <row r="1192" spans="3:5">
      <c r="C1192" s="177" t="s">
        <v>147</v>
      </c>
      <c r="D1192" s="177" t="s">
        <v>147</v>
      </c>
      <c r="E1192" s="177" t="str">
        <f t="shared" si="32"/>
        <v/>
      </c>
    </row>
    <row r="1193" spans="3:5">
      <c r="C1193" s="177" t="s">
        <v>147</v>
      </c>
      <c r="D1193" s="177" t="s">
        <v>147</v>
      </c>
      <c r="E1193" s="177" t="str">
        <f t="shared" si="32"/>
        <v/>
      </c>
    </row>
    <row r="1194" spans="3:5">
      <c r="C1194" s="177" t="s">
        <v>147</v>
      </c>
      <c r="D1194" s="177" t="s">
        <v>147</v>
      </c>
      <c r="E1194" s="177" t="str">
        <f t="shared" si="32"/>
        <v/>
      </c>
    </row>
    <row r="1195" spans="3:5">
      <c r="C1195" s="177" t="s">
        <v>147</v>
      </c>
      <c r="D1195" s="177" t="s">
        <v>147</v>
      </c>
      <c r="E1195" s="177" t="str">
        <f t="shared" si="32"/>
        <v/>
      </c>
    </row>
    <row r="1196" spans="3:5">
      <c r="C1196" s="177" t="s">
        <v>147</v>
      </c>
      <c r="D1196" s="177" t="s">
        <v>147</v>
      </c>
      <c r="E1196" s="177" t="str">
        <f t="shared" si="32"/>
        <v/>
      </c>
    </row>
    <row r="1197" spans="3:5">
      <c r="C1197" s="177" t="s">
        <v>147</v>
      </c>
      <c r="D1197" s="177" t="s">
        <v>147</v>
      </c>
      <c r="E1197" s="177" t="str">
        <f t="shared" si="32"/>
        <v/>
      </c>
    </row>
    <row r="1198" spans="3:5">
      <c r="C1198" s="177" t="s">
        <v>147</v>
      </c>
      <c r="D1198" s="177" t="s">
        <v>147</v>
      </c>
      <c r="E1198" s="177" t="str">
        <f t="shared" si="32"/>
        <v/>
      </c>
    </row>
    <row r="1199" spans="3:5">
      <c r="C1199" s="177" t="s">
        <v>147</v>
      </c>
      <c r="D1199" s="177" t="s">
        <v>147</v>
      </c>
      <c r="E1199" s="177" t="str">
        <f t="shared" si="32"/>
        <v/>
      </c>
    </row>
    <row r="1200" spans="3:5">
      <c r="C1200" s="177" t="s">
        <v>147</v>
      </c>
      <c r="D1200" s="177" t="s">
        <v>147</v>
      </c>
      <c r="E1200" s="177" t="str">
        <f t="shared" si="32"/>
        <v/>
      </c>
    </row>
    <row r="1201" spans="3:5">
      <c r="C1201" s="177" t="s">
        <v>147</v>
      </c>
      <c r="D1201" s="177" t="s">
        <v>147</v>
      </c>
      <c r="E1201" s="177" t="str">
        <f t="shared" si="32"/>
        <v/>
      </c>
    </row>
    <row r="1202" spans="3:5">
      <c r="C1202" s="177" t="s">
        <v>147</v>
      </c>
      <c r="D1202" s="177" t="s">
        <v>147</v>
      </c>
      <c r="E1202" s="177" t="str">
        <f t="shared" si="32"/>
        <v/>
      </c>
    </row>
    <row r="1203" spans="3:5">
      <c r="C1203" s="177" t="s">
        <v>147</v>
      </c>
      <c r="D1203" s="177" t="s">
        <v>147</v>
      </c>
      <c r="E1203" s="177" t="str">
        <f t="shared" si="32"/>
        <v/>
      </c>
    </row>
    <row r="1204" spans="3:5">
      <c r="C1204" s="177" t="s">
        <v>147</v>
      </c>
      <c r="D1204" s="177" t="s">
        <v>147</v>
      </c>
      <c r="E1204" s="177" t="str">
        <f t="shared" si="32"/>
        <v/>
      </c>
    </row>
    <row r="1205" spans="3:5">
      <c r="C1205" s="177" t="s">
        <v>147</v>
      </c>
      <c r="D1205" s="177" t="s">
        <v>147</v>
      </c>
      <c r="E1205" s="177" t="str">
        <f t="shared" si="32"/>
        <v/>
      </c>
    </row>
    <row r="1206" spans="3:5">
      <c r="C1206" s="177" t="s">
        <v>147</v>
      </c>
      <c r="D1206" s="177" t="s">
        <v>147</v>
      </c>
      <c r="E1206" s="177" t="str">
        <f t="shared" si="32"/>
        <v/>
      </c>
    </row>
    <row r="1207" spans="3:5">
      <c r="C1207" s="177" t="s">
        <v>147</v>
      </c>
      <c r="D1207" s="177" t="s">
        <v>147</v>
      </c>
      <c r="E1207" s="177" t="str">
        <f t="shared" si="32"/>
        <v/>
      </c>
    </row>
    <row r="1208" spans="3:5">
      <c r="C1208" s="177" t="s">
        <v>147</v>
      </c>
      <c r="D1208" s="177" t="s">
        <v>147</v>
      </c>
      <c r="E1208" s="177" t="str">
        <f t="shared" si="32"/>
        <v/>
      </c>
    </row>
    <row r="1209" spans="3:5">
      <c r="C1209" s="177" t="s">
        <v>147</v>
      </c>
      <c r="D1209" s="177" t="s">
        <v>147</v>
      </c>
      <c r="E1209" s="177" t="str">
        <f t="shared" si="32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99" sqref="C399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191</v>
      </c>
      <c r="C4" s="238">
        <f>Dat_02!B3</f>
        <v>44409</v>
      </c>
      <c r="D4" s="239"/>
      <c r="E4" s="240">
        <f>Dat_02!C3</f>
        <v>4.5655955870995752</v>
      </c>
      <c r="F4" s="240">
        <f>Dat_02!D3</f>
        <v>17.065966880459293</v>
      </c>
      <c r="G4" s="240">
        <f>Dat_02!E3</f>
        <v>4.5655955870995752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44410</v>
      </c>
      <c r="D5" s="239"/>
      <c r="E5" s="240">
        <f>Dat_02!C4</f>
        <v>24.369447137101439</v>
      </c>
      <c r="F5" s="240">
        <f>Dat_02!D4</f>
        <v>17.065966880459293</v>
      </c>
      <c r="G5" s="240">
        <f>Dat_02!E4</f>
        <v>17.065966880459293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44411</v>
      </c>
      <c r="D6" s="237"/>
      <c r="E6" s="240">
        <f>Dat_02!C5</f>
        <v>22.849233373095849</v>
      </c>
      <c r="F6" s="240">
        <f>Dat_02!D5</f>
        <v>17.065966880459293</v>
      </c>
      <c r="G6" s="240">
        <f>Dat_02!E5</f>
        <v>17.065966880459293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44412</v>
      </c>
      <c r="D7" s="237"/>
      <c r="E7" s="240">
        <f>Dat_02!C6</f>
        <v>20.851566048340771</v>
      </c>
      <c r="F7" s="240">
        <f>Dat_02!D6</f>
        <v>17.065966880459293</v>
      </c>
      <c r="G7" s="240">
        <f>Dat_02!E6</f>
        <v>17.065966880459293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44413</v>
      </c>
      <c r="D8" s="237"/>
      <c r="E8" s="240">
        <f>Dat_02!C7</f>
        <v>20.527216116342636</v>
      </c>
      <c r="F8" s="240">
        <f>Dat_02!D7</f>
        <v>17.065966880459293</v>
      </c>
      <c r="G8" s="240">
        <f>Dat_02!E7</f>
        <v>17.065966880459293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44414</v>
      </c>
      <c r="D9" s="237"/>
      <c r="E9" s="240">
        <f>Dat_02!C8</f>
        <v>8.4270759103407684</v>
      </c>
      <c r="F9" s="240">
        <f>Dat_02!D8</f>
        <v>17.065966880459293</v>
      </c>
      <c r="G9" s="240">
        <f>Dat_02!E8</f>
        <v>8.4270759103407684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44415</v>
      </c>
      <c r="D10" s="237"/>
      <c r="E10" s="240">
        <f>Dat_02!C9</f>
        <v>3.1181593463426327</v>
      </c>
      <c r="F10" s="240">
        <f>Dat_02!D9</f>
        <v>17.065966880459293</v>
      </c>
      <c r="G10" s="240">
        <f>Dat_02!E9</f>
        <v>3.1181593463426327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44416</v>
      </c>
      <c r="D11" s="237"/>
      <c r="E11" s="240">
        <f>Dat_02!C10</f>
        <v>0.97960024234076992</v>
      </c>
      <c r="F11" s="240">
        <f>Dat_02!D10</f>
        <v>17.065966880459293</v>
      </c>
      <c r="G11" s="240">
        <f>Dat_02!E10</f>
        <v>0.97960024234076992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44417</v>
      </c>
      <c r="D12" s="237"/>
      <c r="E12" s="240">
        <f>Dat_02!C11</f>
        <v>14.443968728340769</v>
      </c>
      <c r="F12" s="240">
        <f>Dat_02!D11</f>
        <v>17.065966880459293</v>
      </c>
      <c r="G12" s="240">
        <f>Dat_02!E11</f>
        <v>14.443968728340769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44418</v>
      </c>
      <c r="D13" s="237"/>
      <c r="E13" s="240">
        <f>Dat_02!C12</f>
        <v>12.368461616340777</v>
      </c>
      <c r="F13" s="240">
        <f>Dat_02!D12</f>
        <v>17.065966880459293</v>
      </c>
      <c r="G13" s="240">
        <f>Dat_02!E12</f>
        <v>12.368461616340777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44419</v>
      </c>
      <c r="D14" s="237"/>
      <c r="E14" s="240">
        <f>Dat_02!C13</f>
        <v>12.890011353729017</v>
      </c>
      <c r="F14" s="240">
        <f>Dat_02!D13</f>
        <v>17.065966880459293</v>
      </c>
      <c r="G14" s="240">
        <f>Dat_02!E13</f>
        <v>12.890011353729017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44420</v>
      </c>
      <c r="D15" s="237"/>
      <c r="E15" s="240">
        <f>Dat_02!C14</f>
        <v>11.795801197727153</v>
      </c>
      <c r="F15" s="240">
        <f>Dat_02!D14</f>
        <v>17.065966880459293</v>
      </c>
      <c r="G15" s="240">
        <f>Dat_02!E14</f>
        <v>11.795801197727153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44421</v>
      </c>
      <c r="D16" s="237"/>
      <c r="E16" s="240">
        <f>Dat_02!C15</f>
        <v>10.709613341727149</v>
      </c>
      <c r="F16" s="240">
        <f>Dat_02!D15</f>
        <v>17.065966880459293</v>
      </c>
      <c r="G16" s="240">
        <f>Dat_02!E15</f>
        <v>10.709613341727149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44422</v>
      </c>
      <c r="D17" s="237"/>
      <c r="E17" s="240">
        <f>Dat_02!C16</f>
        <v>8.390193413727145</v>
      </c>
      <c r="F17" s="240">
        <f>Dat_02!D16</f>
        <v>17.065966880459293</v>
      </c>
      <c r="G17" s="240">
        <f>Dat_02!E16</f>
        <v>8.390193413727145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44423</v>
      </c>
      <c r="D18" s="237"/>
      <c r="E18" s="240">
        <f>Dat_02!C17</f>
        <v>3.8323451297280844</v>
      </c>
      <c r="F18" s="240">
        <f>Dat_02!D17</f>
        <v>17.065966880459293</v>
      </c>
      <c r="G18" s="240">
        <f>Dat_02!E17</f>
        <v>3.8323451297280844</v>
      </c>
      <c r="I18" s="301">
        <f>Dat_02!G17</f>
        <v>17.065966880459293</v>
      </c>
      <c r="J18" s="251" t="str">
        <f>IF(Dat_02!H17=0,"",Dat_02!H17)</f>
        <v/>
      </c>
    </row>
    <row r="19" spans="2:10">
      <c r="B19" s="237"/>
      <c r="C19" s="238">
        <f>Dat_02!B18</f>
        <v>44424</v>
      </c>
      <c r="D19" s="237"/>
      <c r="E19" s="240">
        <f>Dat_02!C18</f>
        <v>1.5208754617262239</v>
      </c>
      <c r="F19" s="240">
        <f>Dat_02!D18</f>
        <v>17.065966880459293</v>
      </c>
      <c r="G19" s="240">
        <f>Dat_02!E18</f>
        <v>1.5208754617262239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44425</v>
      </c>
      <c r="D20" s="237"/>
      <c r="E20" s="240">
        <f>Dat_02!C19</f>
        <v>1.6454641217280805</v>
      </c>
      <c r="F20" s="240">
        <f>Dat_02!D19</f>
        <v>17.065966880459293</v>
      </c>
      <c r="G20" s="240">
        <f>Dat_02!E19</f>
        <v>1.6454641217280805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44426</v>
      </c>
      <c r="D21" s="237"/>
      <c r="E21" s="240">
        <f>Dat_02!C20</f>
        <v>1.1239345109318819</v>
      </c>
      <c r="F21" s="240">
        <f>Dat_02!D20</f>
        <v>17.065966880459293</v>
      </c>
      <c r="G21" s="240">
        <f>Dat_02!E20</f>
        <v>1.1239345109318819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44427</v>
      </c>
      <c r="D22" s="237"/>
      <c r="E22" s="240">
        <f>Dat_02!C21</f>
        <v>12.31830282093188</v>
      </c>
      <c r="F22" s="240">
        <f>Dat_02!D21</f>
        <v>17.065966880459293</v>
      </c>
      <c r="G22" s="240">
        <f>Dat_02!E21</f>
        <v>12.31830282093188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44428</v>
      </c>
      <c r="D23" s="237"/>
      <c r="E23" s="240">
        <f>Dat_02!C22</f>
        <v>10.13184883293188</v>
      </c>
      <c r="F23" s="240">
        <f>Dat_02!D22</f>
        <v>17.065966880459293</v>
      </c>
      <c r="G23" s="240">
        <f>Dat_02!E22</f>
        <v>10.13184883293188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44429</v>
      </c>
      <c r="D24" s="237"/>
      <c r="E24" s="240">
        <f>Dat_02!C23</f>
        <v>3.855074796932815</v>
      </c>
      <c r="F24" s="240">
        <f>Dat_02!D23</f>
        <v>17.065966880459293</v>
      </c>
      <c r="G24" s="240">
        <f>Dat_02!E23</f>
        <v>3.855074796932815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44430</v>
      </c>
      <c r="D25" s="237"/>
      <c r="E25" s="240">
        <f>Dat_02!C24</f>
        <v>0.51473324493095429</v>
      </c>
      <c r="F25" s="240">
        <f>Dat_02!D24</f>
        <v>17.065966880459293</v>
      </c>
      <c r="G25" s="240">
        <f>Dat_02!E24</f>
        <v>0.51473324493095429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44431</v>
      </c>
      <c r="D26" s="237"/>
      <c r="E26" s="240">
        <f>Dat_02!C25</f>
        <v>1.0608810569318812</v>
      </c>
      <c r="F26" s="240">
        <f>Dat_02!D25</f>
        <v>17.065966880459293</v>
      </c>
      <c r="G26" s="240">
        <f>Dat_02!E25</f>
        <v>1.0608810569318812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44432</v>
      </c>
      <c r="D27" s="237"/>
      <c r="E27" s="240">
        <f>Dat_02!C26</f>
        <v>0.95651898293281556</v>
      </c>
      <c r="F27" s="240">
        <f>Dat_02!D26</f>
        <v>17.065966880459293</v>
      </c>
      <c r="G27" s="240">
        <f>Dat_02!E26</f>
        <v>0.95651898293281556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44433</v>
      </c>
      <c r="D28" s="237"/>
      <c r="E28" s="240">
        <f>Dat_02!C27</f>
        <v>7.1533921176681394</v>
      </c>
      <c r="F28" s="240">
        <f>Dat_02!D27</f>
        <v>17.065966880459293</v>
      </c>
      <c r="G28" s="240">
        <f>Dat_02!E27</f>
        <v>7.1533921176681394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44434</v>
      </c>
      <c r="D29" s="237"/>
      <c r="E29" s="240">
        <f>Dat_02!C28</f>
        <v>9.1958073616690665</v>
      </c>
      <c r="F29" s="240">
        <f>Dat_02!D28</f>
        <v>17.065966880459293</v>
      </c>
      <c r="G29" s="240">
        <f>Dat_02!E28</f>
        <v>9.1958073616690665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44435</v>
      </c>
      <c r="D30" s="237"/>
      <c r="E30" s="240">
        <f>Dat_02!C29</f>
        <v>4.1350082336709315</v>
      </c>
      <c r="F30" s="240">
        <f>Dat_02!D29</f>
        <v>17.065966880459293</v>
      </c>
      <c r="G30" s="240">
        <f>Dat_02!E29</f>
        <v>4.1350082336709315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44436</v>
      </c>
      <c r="D31" s="237"/>
      <c r="E31" s="240">
        <f>Dat_02!C30</f>
        <v>0.77185449366814285</v>
      </c>
      <c r="F31" s="240">
        <f>Dat_02!D30</f>
        <v>17.065966880459293</v>
      </c>
      <c r="G31" s="240">
        <f>Dat_02!E30</f>
        <v>0.77185449366814285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44437</v>
      </c>
      <c r="D32" s="237"/>
      <c r="E32" s="240">
        <f>Dat_02!C31</f>
        <v>1.0640044536700006</v>
      </c>
      <c r="F32" s="240">
        <f>Dat_02!D31</f>
        <v>17.065966880459293</v>
      </c>
      <c r="G32" s="240">
        <f>Dat_02!E31</f>
        <v>1.0640044536700006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44438</v>
      </c>
      <c r="D33" s="237"/>
      <c r="E33" s="240">
        <f>Dat_02!C32</f>
        <v>10.140573249667206</v>
      </c>
      <c r="F33" s="240">
        <f>Dat_02!D32</f>
        <v>17.065966880459293</v>
      </c>
      <c r="G33" s="240">
        <f>Dat_02!E32</f>
        <v>10.140573249667206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44439</v>
      </c>
      <c r="D34" s="239"/>
      <c r="E34" s="240">
        <f>Dat_02!C33</f>
        <v>13.94423220567093</v>
      </c>
      <c r="F34" s="240">
        <f>Dat_02!D33</f>
        <v>17.065966880459293</v>
      </c>
      <c r="G34" s="240">
        <f>Dat_02!E33</f>
        <v>13.94423220567093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208</v>
      </c>
      <c r="C35" s="238">
        <f>Dat_02!B34</f>
        <v>44440</v>
      </c>
      <c r="D35" s="239"/>
      <c r="E35" s="240">
        <f>Dat_02!C34</f>
        <v>24.232942552924062</v>
      </c>
      <c r="F35" s="240">
        <f>Dat_02!D34</f>
        <v>21.014323006984561</v>
      </c>
      <c r="G35" s="240">
        <f>Dat_02!E34</f>
        <v>21.014323006984561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44441</v>
      </c>
      <c r="D36" s="239"/>
      <c r="E36" s="240">
        <f>Dat_02!C35</f>
        <v>23.923948540925927</v>
      </c>
      <c r="F36" s="240">
        <f>Dat_02!D35</f>
        <v>21.014323006984561</v>
      </c>
      <c r="G36" s="240">
        <f>Dat_02!E35</f>
        <v>21.014323006984561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44442</v>
      </c>
      <c r="D37" s="237"/>
      <c r="E37" s="240">
        <f>Dat_02!C36</f>
        <v>22.820461948923132</v>
      </c>
      <c r="F37" s="240">
        <f>Dat_02!D36</f>
        <v>21.014323006984561</v>
      </c>
      <c r="G37" s="240">
        <f>Dat_02!E36</f>
        <v>21.014323006984561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44443</v>
      </c>
      <c r="D38" s="237"/>
      <c r="E38" s="240">
        <f>Dat_02!C37</f>
        <v>16.785473316926858</v>
      </c>
      <c r="F38" s="240">
        <f>Dat_02!D37</f>
        <v>21.014323006984561</v>
      </c>
      <c r="G38" s="240">
        <f>Dat_02!E37</f>
        <v>16.785473316926858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44444</v>
      </c>
      <c r="D39" s="237"/>
      <c r="E39" s="240">
        <f>Dat_02!C38</f>
        <v>10.244637292924068</v>
      </c>
      <c r="F39" s="240">
        <f>Dat_02!D38</f>
        <v>21.014323006984561</v>
      </c>
      <c r="G39" s="240">
        <f>Dat_02!E38</f>
        <v>10.244637292924068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44445</v>
      </c>
      <c r="D40" s="237"/>
      <c r="E40" s="240">
        <f>Dat_02!C39</f>
        <v>15.825120408925926</v>
      </c>
      <c r="F40" s="240">
        <f>Dat_02!D39</f>
        <v>21.014323006984561</v>
      </c>
      <c r="G40" s="240">
        <f>Dat_02!E39</f>
        <v>15.825120408925926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44446</v>
      </c>
      <c r="D41" s="237"/>
      <c r="E41" s="240">
        <f>Dat_02!C40</f>
        <v>6.2947448249249938</v>
      </c>
      <c r="F41" s="240">
        <f>Dat_02!D40</f>
        <v>21.014323006984561</v>
      </c>
      <c r="G41" s="240">
        <f>Dat_02!E40</f>
        <v>6.2947448249249938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44447</v>
      </c>
      <c r="D42" s="237"/>
      <c r="E42" s="240">
        <f>Dat_02!C41</f>
        <v>20.115420491951163</v>
      </c>
      <c r="F42" s="240">
        <f>Dat_02!D41</f>
        <v>21.014323006984561</v>
      </c>
      <c r="G42" s="240">
        <f>Dat_02!E41</f>
        <v>20.115420491951163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44448</v>
      </c>
      <c r="D43" s="237"/>
      <c r="E43" s="240">
        <f>Dat_02!C42</f>
        <v>20.943244847952091</v>
      </c>
      <c r="F43" s="240">
        <f>Dat_02!D42</f>
        <v>21.014323006984561</v>
      </c>
      <c r="G43" s="240">
        <f>Dat_02!E42</f>
        <v>20.943244847952091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44449</v>
      </c>
      <c r="D44" s="237"/>
      <c r="E44" s="240">
        <f>Dat_02!C43</f>
        <v>20.22736524795209</v>
      </c>
      <c r="F44" s="240">
        <f>Dat_02!D43</f>
        <v>21.014323006984561</v>
      </c>
      <c r="G44" s="240">
        <f>Dat_02!E43</f>
        <v>20.22736524795209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44450</v>
      </c>
      <c r="D45" s="237"/>
      <c r="E45" s="240">
        <f>Dat_02!C44</f>
        <v>15.135667991953021</v>
      </c>
      <c r="F45" s="240">
        <f>Dat_02!D44</f>
        <v>21.014323006984561</v>
      </c>
      <c r="G45" s="240">
        <f>Dat_02!E44</f>
        <v>15.135667991953021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44451</v>
      </c>
      <c r="D46" s="237"/>
      <c r="E46" s="240">
        <f>Dat_02!C45</f>
        <v>20.061154527952095</v>
      </c>
      <c r="F46" s="240">
        <f>Dat_02!D45</f>
        <v>21.014323006984561</v>
      </c>
      <c r="G46" s="240">
        <f>Dat_02!E45</f>
        <v>20.061154527952095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44452</v>
      </c>
      <c r="D47" s="237"/>
      <c r="E47" s="240">
        <f>Dat_02!C46</f>
        <v>12.823799795953025</v>
      </c>
      <c r="F47" s="240">
        <f>Dat_02!D46</f>
        <v>21.014323006984561</v>
      </c>
      <c r="G47" s="240">
        <f>Dat_02!E46</f>
        <v>12.823799795953025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44453</v>
      </c>
      <c r="D48" s="237"/>
      <c r="E48" s="240">
        <f>Dat_02!C47</f>
        <v>25.974186331951163</v>
      </c>
      <c r="F48" s="240">
        <f>Dat_02!D47</f>
        <v>21.014323006984561</v>
      </c>
      <c r="G48" s="240">
        <f>Dat_02!E47</f>
        <v>21.014323006984561</v>
      </c>
      <c r="I48" s="30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44454</v>
      </c>
      <c r="D49" s="237"/>
      <c r="E49" s="240">
        <f>Dat_02!C48</f>
        <v>38.31835680787313</v>
      </c>
      <c r="F49" s="240">
        <f>Dat_02!D48</f>
        <v>21.014323006984561</v>
      </c>
      <c r="G49" s="240">
        <f>Dat_02!E48</f>
        <v>21.014323006984561</v>
      </c>
      <c r="I49" s="301">
        <f>Dat_02!G48</f>
        <v>21.014323006984561</v>
      </c>
      <c r="J49" s="251" t="str">
        <f>IF(Dat_02!H48=0,"",Dat_02!H48)</f>
        <v/>
      </c>
    </row>
    <row r="50" spans="2:10">
      <c r="B50" s="237"/>
      <c r="C50" s="238">
        <f>Dat_02!B49</f>
        <v>44455</v>
      </c>
      <c r="D50" s="237"/>
      <c r="E50" s="240">
        <f>Dat_02!C49</f>
        <v>21.487675855873132</v>
      </c>
      <c r="F50" s="240">
        <f>Dat_02!D49</f>
        <v>21.014323006984561</v>
      </c>
      <c r="G50" s="240">
        <f>Dat_02!E49</f>
        <v>21.014323006984561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44456</v>
      </c>
      <c r="D51" s="237"/>
      <c r="E51" s="240">
        <f>Dat_02!C50</f>
        <v>16.394569441872203</v>
      </c>
      <c r="F51" s="240">
        <f>Dat_02!D50</f>
        <v>21.014323006984561</v>
      </c>
      <c r="G51" s="240">
        <f>Dat_02!E50</f>
        <v>16.394569441872203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44457</v>
      </c>
      <c r="D52" s="237"/>
      <c r="E52" s="240">
        <f>Dat_02!C51</f>
        <v>11.821708425872202</v>
      </c>
      <c r="F52" s="240">
        <f>Dat_02!D51</f>
        <v>21.014323006984561</v>
      </c>
      <c r="G52" s="240">
        <f>Dat_02!E51</f>
        <v>11.821708425872202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44458</v>
      </c>
      <c r="D53" s="237"/>
      <c r="E53" s="240">
        <f>Dat_02!C52</f>
        <v>11.033212529874065</v>
      </c>
      <c r="F53" s="240">
        <f>Dat_02!D52</f>
        <v>21.014323006984561</v>
      </c>
      <c r="G53" s="240">
        <f>Dat_02!E52</f>
        <v>11.033212529874065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44459</v>
      </c>
      <c r="D54" s="237"/>
      <c r="E54" s="240">
        <f>Dat_02!C53</f>
        <v>12.408188627872201</v>
      </c>
      <c r="F54" s="240">
        <f>Dat_02!D53</f>
        <v>21.014323006984561</v>
      </c>
      <c r="G54" s="240">
        <f>Dat_02!E53</f>
        <v>12.408188627872201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44460</v>
      </c>
      <c r="D55" s="237"/>
      <c r="E55" s="240">
        <f>Dat_02!C54</f>
        <v>11.887315421872204</v>
      </c>
      <c r="F55" s="240">
        <f>Dat_02!D54</f>
        <v>21.014323006984561</v>
      </c>
      <c r="G55" s="240">
        <f>Dat_02!E54</f>
        <v>11.887315421872204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44461</v>
      </c>
      <c r="D56" s="237"/>
      <c r="E56" s="240">
        <f>Dat_02!C55</f>
        <v>24.565719547283638</v>
      </c>
      <c r="F56" s="240">
        <f>Dat_02!D55</f>
        <v>21.014323006984561</v>
      </c>
      <c r="G56" s="240">
        <f>Dat_02!E55</f>
        <v>21.014323006984561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44462</v>
      </c>
      <c r="D57" s="237"/>
      <c r="E57" s="240">
        <f>Dat_02!C56</f>
        <v>18.78037494927991</v>
      </c>
      <c r="F57" s="240">
        <f>Dat_02!D56</f>
        <v>21.014323006984561</v>
      </c>
      <c r="G57" s="240">
        <f>Dat_02!E56</f>
        <v>18.78037494927991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44463</v>
      </c>
      <c r="D58" s="237"/>
      <c r="E58" s="240">
        <f>Dat_02!C57</f>
        <v>28.647999827281776</v>
      </c>
      <c r="F58" s="240">
        <f>Dat_02!D57</f>
        <v>21.014323006984561</v>
      </c>
      <c r="G58" s="240">
        <f>Dat_02!E57</f>
        <v>21.014323006984561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44464</v>
      </c>
      <c r="D59" s="237"/>
      <c r="E59" s="240">
        <f>Dat_02!C58</f>
        <v>21.776072683282706</v>
      </c>
      <c r="F59" s="240">
        <f>Dat_02!D58</f>
        <v>21.014323006984561</v>
      </c>
      <c r="G59" s="240">
        <f>Dat_02!E58</f>
        <v>21.014323006984561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44465</v>
      </c>
      <c r="D60" s="237"/>
      <c r="E60" s="240">
        <f>Dat_02!C59</f>
        <v>15.501655585280846</v>
      </c>
      <c r="F60" s="240">
        <f>Dat_02!D59</f>
        <v>21.014323006984561</v>
      </c>
      <c r="G60" s="240">
        <f>Dat_02!E59</f>
        <v>15.501655585280846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44466</v>
      </c>
      <c r="D61" s="237"/>
      <c r="E61" s="240">
        <f>Dat_02!C60</f>
        <v>22.111520435282706</v>
      </c>
      <c r="F61" s="240">
        <f>Dat_02!D60</f>
        <v>21.014323006984561</v>
      </c>
      <c r="G61" s="240">
        <f>Dat_02!E60</f>
        <v>21.014323006984561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44467</v>
      </c>
      <c r="D62" s="237"/>
      <c r="E62" s="240">
        <f>Dat_02!C61</f>
        <v>31.315857271280844</v>
      </c>
      <c r="F62" s="240">
        <f>Dat_02!D61</f>
        <v>21.014323006984561</v>
      </c>
      <c r="G62" s="240">
        <f>Dat_02!E61</f>
        <v>21.014323006984561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44468</v>
      </c>
      <c r="D63" s="237"/>
      <c r="E63" s="240">
        <f>Dat_02!C62</f>
        <v>21.160280351840992</v>
      </c>
      <c r="F63" s="240">
        <f>Dat_02!D62</f>
        <v>21.014323006984561</v>
      </c>
      <c r="G63" s="240">
        <f>Dat_02!E62</f>
        <v>21.014323006984561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44469</v>
      </c>
      <c r="D64" s="237"/>
      <c r="E64" s="240">
        <f>Dat_02!C63</f>
        <v>20.742861095840059</v>
      </c>
      <c r="F64" s="240">
        <f>Dat_02!D63</f>
        <v>21.014323006984561</v>
      </c>
      <c r="G64" s="240">
        <f>Dat_02!E63</f>
        <v>20.742861095840059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209</v>
      </c>
      <c r="C65" s="238">
        <f>Dat_02!B64</f>
        <v>44470</v>
      </c>
      <c r="D65" s="239"/>
      <c r="E65" s="240">
        <f>Dat_02!C64</f>
        <v>26.522195107839128</v>
      </c>
      <c r="F65" s="240">
        <f>Dat_02!D64</f>
        <v>42.895784539321873</v>
      </c>
      <c r="G65" s="240">
        <f>Dat_02!E64</f>
        <v>26.522195107839128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44471</v>
      </c>
      <c r="D66" s="239"/>
      <c r="E66" s="240">
        <f>Dat_02!C65</f>
        <v>11.450506385840995</v>
      </c>
      <c r="F66" s="240">
        <f>Dat_02!D65</f>
        <v>42.895784539321873</v>
      </c>
      <c r="G66" s="240">
        <f>Dat_02!E65</f>
        <v>11.450506385840995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44472</v>
      </c>
      <c r="D67" s="237"/>
      <c r="E67" s="240">
        <f>Dat_02!C66</f>
        <v>7.0336940938400625</v>
      </c>
      <c r="F67" s="240">
        <f>Dat_02!D66</f>
        <v>42.895784539321873</v>
      </c>
      <c r="G67" s="240">
        <f>Dat_02!E66</f>
        <v>7.0336940938400625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44473</v>
      </c>
      <c r="D68" s="237"/>
      <c r="E68" s="240">
        <f>Dat_02!C67</f>
        <v>20.078182471840059</v>
      </c>
      <c r="F68" s="240">
        <f>Dat_02!D67</f>
        <v>42.895784539321873</v>
      </c>
      <c r="G68" s="240">
        <f>Dat_02!E67</f>
        <v>20.078182471840059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44474</v>
      </c>
      <c r="D69" s="237"/>
      <c r="E69" s="240">
        <f>Dat_02!C68</f>
        <v>20.407965117839129</v>
      </c>
      <c r="F69" s="240">
        <f>Dat_02!D68</f>
        <v>42.895784539321873</v>
      </c>
      <c r="G69" s="240">
        <f>Dat_02!E68</f>
        <v>20.407965117839129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44475</v>
      </c>
      <c r="D70" s="237"/>
      <c r="E70" s="240">
        <f>Dat_02!C69</f>
        <v>34.537367477795087</v>
      </c>
      <c r="F70" s="240">
        <f>Dat_02!D69</f>
        <v>42.895784539321873</v>
      </c>
      <c r="G70" s="240">
        <f>Dat_02!E69</f>
        <v>34.537367477795087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44476</v>
      </c>
      <c r="D71" s="237"/>
      <c r="E71" s="240">
        <f>Dat_02!C70</f>
        <v>32.421314555796023</v>
      </c>
      <c r="F71" s="240">
        <f>Dat_02!D70</f>
        <v>42.895784539321873</v>
      </c>
      <c r="G71" s="240">
        <f>Dat_02!E70</f>
        <v>32.421314555796023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44477</v>
      </c>
      <c r="D72" s="237"/>
      <c r="E72" s="240">
        <f>Dat_02!C71</f>
        <v>28.830218095796024</v>
      </c>
      <c r="F72" s="240">
        <f>Dat_02!D71</f>
        <v>42.895784539321873</v>
      </c>
      <c r="G72" s="240">
        <f>Dat_02!E71</f>
        <v>28.830218095796024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44478</v>
      </c>
      <c r="D73" s="237"/>
      <c r="E73" s="240">
        <f>Dat_02!C72</f>
        <v>26.074201315795086</v>
      </c>
      <c r="F73" s="240">
        <f>Dat_02!D72</f>
        <v>42.895784539321873</v>
      </c>
      <c r="G73" s="240">
        <f>Dat_02!E72</f>
        <v>26.074201315795086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44479</v>
      </c>
      <c r="D74" s="237"/>
      <c r="E74" s="240">
        <f>Dat_02!C73</f>
        <v>14.97372190579509</v>
      </c>
      <c r="F74" s="240">
        <f>Dat_02!D73</f>
        <v>42.895784539321873</v>
      </c>
      <c r="G74" s="240">
        <f>Dat_02!E73</f>
        <v>14.97372190579509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44480</v>
      </c>
      <c r="D75" s="237"/>
      <c r="E75" s="240">
        <f>Dat_02!C74</f>
        <v>18.989537715795091</v>
      </c>
      <c r="F75" s="240">
        <f>Dat_02!D74</f>
        <v>42.895784539321873</v>
      </c>
      <c r="G75" s="240">
        <f>Dat_02!E74</f>
        <v>18.989537715795091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44481</v>
      </c>
      <c r="D76" s="237"/>
      <c r="E76" s="240">
        <f>Dat_02!C75</f>
        <v>16.810403215795091</v>
      </c>
      <c r="F76" s="240">
        <f>Dat_02!D75</f>
        <v>42.895784539321873</v>
      </c>
      <c r="G76" s="240">
        <f>Dat_02!E75</f>
        <v>16.810403215795091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44482</v>
      </c>
      <c r="D77" s="237"/>
      <c r="E77" s="240">
        <f>Dat_02!C76</f>
        <v>9.6915650946646714</v>
      </c>
      <c r="F77" s="240">
        <f>Dat_02!D76</f>
        <v>42.895784539321873</v>
      </c>
      <c r="G77" s="240">
        <f>Dat_02!E76</f>
        <v>9.6915650946646714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44483</v>
      </c>
      <c r="D78" s="237"/>
      <c r="E78" s="240">
        <f>Dat_02!C77</f>
        <v>21.102004324664666</v>
      </c>
      <c r="F78" s="240">
        <f>Dat_02!D77</f>
        <v>42.895784539321873</v>
      </c>
      <c r="G78" s="240">
        <f>Dat_02!E77</f>
        <v>21.102004324664666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44484</v>
      </c>
      <c r="D79" s="237"/>
      <c r="E79" s="240">
        <f>Dat_02!C78</f>
        <v>22.793578934664669</v>
      </c>
      <c r="F79" s="240">
        <f>Dat_02!D78</f>
        <v>42.895784539321873</v>
      </c>
      <c r="G79" s="240">
        <f>Dat_02!E78</f>
        <v>22.793578934664669</v>
      </c>
      <c r="I79" s="241">
        <f>Dat_02!G78</f>
        <v>42.895784539321873</v>
      </c>
      <c r="J79" s="251" t="str">
        <f>IF(Dat_02!H78=0,"",Dat_02!H78)</f>
        <v/>
      </c>
    </row>
    <row r="80" spans="2:10">
      <c r="B80" s="237"/>
      <c r="C80" s="238">
        <f>Dat_02!B79</f>
        <v>44485</v>
      </c>
      <c r="D80" s="237"/>
      <c r="E80" s="240">
        <f>Dat_02!C79</f>
        <v>22.891749824663741</v>
      </c>
      <c r="F80" s="240">
        <f>Dat_02!D79</f>
        <v>42.895784539321873</v>
      </c>
      <c r="G80" s="240">
        <f>Dat_02!E79</f>
        <v>22.891749824663741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44486</v>
      </c>
      <c r="D81" s="237"/>
      <c r="E81" s="240">
        <f>Dat_02!C80</f>
        <v>20.531404104664666</v>
      </c>
      <c r="F81" s="240">
        <f>Dat_02!D80</f>
        <v>42.895784539321873</v>
      </c>
      <c r="G81" s="240">
        <f>Dat_02!E80</f>
        <v>20.531404104664666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44487</v>
      </c>
      <c r="D82" s="237"/>
      <c r="E82" s="240">
        <f>Dat_02!C81</f>
        <v>20.055615194663741</v>
      </c>
      <c r="F82" s="240">
        <f>Dat_02!D81</f>
        <v>42.895784539321873</v>
      </c>
      <c r="G82" s="240">
        <f>Dat_02!E81</f>
        <v>20.055615194663741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44488</v>
      </c>
      <c r="D83" s="237"/>
      <c r="E83" s="240">
        <f>Dat_02!C82</f>
        <v>13.659925614663738</v>
      </c>
      <c r="F83" s="240">
        <f>Dat_02!D82</f>
        <v>42.895784539321873</v>
      </c>
      <c r="G83" s="240">
        <f>Dat_02!E82</f>
        <v>13.659925614663738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44489</v>
      </c>
      <c r="D84" s="237"/>
      <c r="E84" s="240">
        <f>Dat_02!C83</f>
        <v>15.363624254522176</v>
      </c>
      <c r="F84" s="240">
        <f>Dat_02!D83</f>
        <v>42.895784539321873</v>
      </c>
      <c r="G84" s="240">
        <f>Dat_02!E83</f>
        <v>15.363624254522176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44490</v>
      </c>
      <c r="D85" s="237"/>
      <c r="E85" s="240">
        <f>Dat_02!C84</f>
        <v>22.04892331452125</v>
      </c>
      <c r="F85" s="240">
        <f>Dat_02!D84</f>
        <v>42.895784539321873</v>
      </c>
      <c r="G85" s="240">
        <f>Dat_02!E84</f>
        <v>22.04892331452125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44491</v>
      </c>
      <c r="D86" s="237"/>
      <c r="E86" s="240">
        <f>Dat_02!C85</f>
        <v>15.953329024523107</v>
      </c>
      <c r="F86" s="240">
        <f>Dat_02!D85</f>
        <v>42.895784539321873</v>
      </c>
      <c r="G86" s="240">
        <f>Dat_02!E85</f>
        <v>15.953329024523107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44492</v>
      </c>
      <c r="D87" s="237"/>
      <c r="E87" s="240">
        <f>Dat_02!C86</f>
        <v>16.079614874521244</v>
      </c>
      <c r="F87" s="240">
        <f>Dat_02!D86</f>
        <v>42.895784539321873</v>
      </c>
      <c r="G87" s="240">
        <f>Dat_02!E86</f>
        <v>16.079614874521244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44493</v>
      </c>
      <c r="D88" s="237"/>
      <c r="E88" s="240">
        <f>Dat_02!C87</f>
        <v>16.836174644522178</v>
      </c>
      <c r="F88" s="240">
        <f>Dat_02!D87</f>
        <v>42.895784539321873</v>
      </c>
      <c r="G88" s="240">
        <f>Dat_02!E87</f>
        <v>16.836174644522178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44494</v>
      </c>
      <c r="D89" s="237"/>
      <c r="E89" s="240">
        <f>Dat_02!C88</f>
        <v>28.025825204521244</v>
      </c>
      <c r="F89" s="240">
        <f>Dat_02!D88</f>
        <v>42.895784539321873</v>
      </c>
      <c r="G89" s="240">
        <f>Dat_02!E88</f>
        <v>28.025825204521244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44495</v>
      </c>
      <c r="D90" s="237"/>
      <c r="E90" s="240">
        <f>Dat_02!C89</f>
        <v>20.552402704523111</v>
      </c>
      <c r="F90" s="240">
        <f>Dat_02!D89</f>
        <v>42.895784539321873</v>
      </c>
      <c r="G90" s="240">
        <f>Dat_02!E89</f>
        <v>20.552402704523111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44496</v>
      </c>
      <c r="D91" s="237"/>
      <c r="E91" s="240">
        <f>Dat_02!C90</f>
        <v>38.627298912769433</v>
      </c>
      <c r="F91" s="240">
        <f>Dat_02!D90</f>
        <v>42.895784539321873</v>
      </c>
      <c r="G91" s="240">
        <f>Dat_02!E90</f>
        <v>38.627298912769433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44497</v>
      </c>
      <c r="D92" s="237"/>
      <c r="E92" s="240">
        <f>Dat_02!C91</f>
        <v>29.895004102771292</v>
      </c>
      <c r="F92" s="240">
        <f>Dat_02!D91</f>
        <v>42.895784539321873</v>
      </c>
      <c r="G92" s="240">
        <f>Dat_02!E91</f>
        <v>29.895004102771292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44498</v>
      </c>
      <c r="D93" s="237"/>
      <c r="E93" s="240">
        <f>Dat_02!C92</f>
        <v>25.749818082769426</v>
      </c>
      <c r="F93" s="240">
        <f>Dat_02!D92</f>
        <v>42.895784539321873</v>
      </c>
      <c r="G93" s="240">
        <f>Dat_02!E92</f>
        <v>25.749818082769426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44499</v>
      </c>
      <c r="D94" s="237"/>
      <c r="E94" s="240">
        <f>Dat_02!C93</f>
        <v>27.030004642770361</v>
      </c>
      <c r="F94" s="240">
        <f>Dat_02!D93</f>
        <v>42.895784539321873</v>
      </c>
      <c r="G94" s="240">
        <f>Dat_02!E93</f>
        <v>27.030004642770361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44500</v>
      </c>
      <c r="D95" s="239"/>
      <c r="E95" s="240">
        <f>Dat_02!C94</f>
        <v>14.640549322768496</v>
      </c>
      <c r="F95" s="240">
        <f>Dat_02!D94</f>
        <v>42.895784539321873</v>
      </c>
      <c r="G95" s="240">
        <f>Dat_02!E94</f>
        <v>14.640549322768496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210</v>
      </c>
      <c r="C96" s="238">
        <f>Dat_02!B95</f>
        <v>44501</v>
      </c>
      <c r="D96" s="239"/>
      <c r="E96" s="240">
        <f>Dat_02!C95</f>
        <v>22.313917842770358</v>
      </c>
      <c r="F96" s="240">
        <f>Dat_02!D95</f>
        <v>83.114057360768328</v>
      </c>
      <c r="G96" s="240">
        <f>Dat_02!E95</f>
        <v>22.313917842770358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44502</v>
      </c>
      <c r="D97" s="239"/>
      <c r="E97" s="240">
        <f>Dat_02!C96</f>
        <v>28.912959306771292</v>
      </c>
      <c r="F97" s="240">
        <f>Dat_02!D96</f>
        <v>83.114057360768328</v>
      </c>
      <c r="G97" s="240">
        <f>Dat_02!E96</f>
        <v>28.912959306771292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44503</v>
      </c>
      <c r="D98" s="237"/>
      <c r="E98" s="240">
        <f>Dat_02!C97</f>
        <v>55.970923198660778</v>
      </c>
      <c r="F98" s="240">
        <f>Dat_02!D97</f>
        <v>83.114057360768328</v>
      </c>
      <c r="G98" s="240">
        <f>Dat_02!E97</f>
        <v>55.970923198660778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44504</v>
      </c>
      <c r="D99" s="237"/>
      <c r="E99" s="240">
        <f>Dat_02!C98</f>
        <v>53.446203498659841</v>
      </c>
      <c r="F99" s="240">
        <f>Dat_02!D98</f>
        <v>83.114057360768328</v>
      </c>
      <c r="G99" s="240">
        <f>Dat_02!E98</f>
        <v>53.446203498659841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44505</v>
      </c>
      <c r="D100" s="237"/>
      <c r="E100" s="240">
        <f>Dat_02!C99</f>
        <v>54.771741696662637</v>
      </c>
      <c r="F100" s="240">
        <f>Dat_02!D99</f>
        <v>83.114057360768328</v>
      </c>
      <c r="G100" s="240">
        <f>Dat_02!E99</f>
        <v>54.771741696662637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44506</v>
      </c>
      <c r="D101" s="237"/>
      <c r="E101" s="240">
        <f>Dat_02!C100</f>
        <v>51.570235068661717</v>
      </c>
      <c r="F101" s="240">
        <f>Dat_02!D100</f>
        <v>83.114057360768328</v>
      </c>
      <c r="G101" s="240">
        <f>Dat_02!E100</f>
        <v>51.570235068661717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44507</v>
      </c>
      <c r="D102" s="237"/>
      <c r="E102" s="240">
        <f>Dat_02!C101</f>
        <v>44.703382378660784</v>
      </c>
      <c r="F102" s="240">
        <f>Dat_02!D101</f>
        <v>83.114057360768328</v>
      </c>
      <c r="G102" s="240">
        <f>Dat_02!E101</f>
        <v>44.703382378660784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44508</v>
      </c>
      <c r="D103" s="237"/>
      <c r="E103" s="240">
        <f>Dat_02!C102</f>
        <v>58.176928336660779</v>
      </c>
      <c r="F103" s="240">
        <f>Dat_02!D102</f>
        <v>83.114057360768328</v>
      </c>
      <c r="G103" s="240">
        <f>Dat_02!E102</f>
        <v>58.176928336660779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44509</v>
      </c>
      <c r="D104" s="237"/>
      <c r="E104" s="240">
        <f>Dat_02!C103</f>
        <v>60.36964599866171</v>
      </c>
      <c r="F104" s="240">
        <f>Dat_02!D103</f>
        <v>83.114057360768328</v>
      </c>
      <c r="G104" s="240">
        <f>Dat_02!E103</f>
        <v>60.36964599866171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44510</v>
      </c>
      <c r="D105" s="237"/>
      <c r="E105" s="240">
        <f>Dat_02!C104</f>
        <v>40.97435282420534</v>
      </c>
      <c r="F105" s="240">
        <f>Dat_02!D104</f>
        <v>83.114057360768328</v>
      </c>
      <c r="G105" s="240">
        <f>Dat_02!E104</f>
        <v>40.97435282420534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44511</v>
      </c>
      <c r="D106" s="237"/>
      <c r="E106" s="240">
        <f>Dat_02!C105</f>
        <v>42.417581774205345</v>
      </c>
      <c r="F106" s="240">
        <f>Dat_02!D105</f>
        <v>83.114057360768328</v>
      </c>
      <c r="G106" s="240">
        <f>Dat_02!E105</f>
        <v>42.417581774205345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44512</v>
      </c>
      <c r="D107" s="237"/>
      <c r="E107" s="240">
        <f>Dat_02!C106</f>
        <v>41.176484884206282</v>
      </c>
      <c r="F107" s="240">
        <f>Dat_02!D106</f>
        <v>83.114057360768328</v>
      </c>
      <c r="G107" s="240">
        <f>Dat_02!E106</f>
        <v>41.176484884206282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44513</v>
      </c>
      <c r="D108" s="237"/>
      <c r="E108" s="240">
        <f>Dat_02!C107</f>
        <v>23.390989284206277</v>
      </c>
      <c r="F108" s="240">
        <f>Dat_02!D107</f>
        <v>83.114057360768328</v>
      </c>
      <c r="G108" s="240">
        <f>Dat_02!E107</f>
        <v>23.390989284206277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44514</v>
      </c>
      <c r="D109" s="237"/>
      <c r="E109" s="240">
        <f>Dat_02!C108</f>
        <v>24.434203184204414</v>
      </c>
      <c r="F109" s="240">
        <f>Dat_02!D108</f>
        <v>83.114057360768328</v>
      </c>
      <c r="G109" s="240">
        <f>Dat_02!E108</f>
        <v>24.434203184204414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44515</v>
      </c>
      <c r="D110" s="237"/>
      <c r="E110" s="240">
        <f>Dat_02!C109</f>
        <v>34.052250696206279</v>
      </c>
      <c r="F110" s="240">
        <f>Dat_02!D109</f>
        <v>83.114057360768328</v>
      </c>
      <c r="G110" s="240">
        <f>Dat_02!E109</f>
        <v>34.052250696206279</v>
      </c>
      <c r="I110" s="241">
        <f>Dat_02!G109</f>
        <v>83.114057360768328</v>
      </c>
      <c r="J110" s="251" t="str">
        <f>IF(Dat_02!H109=0,"",Dat_02!H109)</f>
        <v/>
      </c>
    </row>
    <row r="111" spans="2:10">
      <c r="B111" s="237"/>
      <c r="C111" s="238">
        <f>Dat_02!B110</f>
        <v>44516</v>
      </c>
      <c r="D111" s="237"/>
      <c r="E111" s="240">
        <f>Dat_02!C110</f>
        <v>28.129850584206277</v>
      </c>
      <c r="F111" s="240">
        <f>Dat_02!D110</f>
        <v>83.114057360768328</v>
      </c>
      <c r="G111" s="240">
        <f>Dat_02!E110</f>
        <v>28.129850584206277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44517</v>
      </c>
      <c r="D112" s="237"/>
      <c r="E112" s="240">
        <f>Dat_02!C111</f>
        <v>16.031524459577522</v>
      </c>
      <c r="F112" s="240">
        <f>Dat_02!D111</f>
        <v>83.114057360768328</v>
      </c>
      <c r="G112" s="240">
        <f>Dat_02!E111</f>
        <v>16.031524459577522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44518</v>
      </c>
      <c r="D113" s="237"/>
      <c r="E113" s="240">
        <f>Dat_02!C112</f>
        <v>19.834301079575656</v>
      </c>
      <c r="F113" s="240">
        <f>Dat_02!D112</f>
        <v>83.114057360768328</v>
      </c>
      <c r="G113" s="240">
        <f>Dat_02!E112</f>
        <v>19.834301079575656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44519</v>
      </c>
      <c r="D114" s="237"/>
      <c r="E114" s="240">
        <f>Dat_02!C113</f>
        <v>29.031869949575658</v>
      </c>
      <c r="F114" s="240">
        <f>Dat_02!D113</f>
        <v>83.114057360768328</v>
      </c>
      <c r="G114" s="240">
        <f>Dat_02!E113</f>
        <v>29.031869949575658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44520</v>
      </c>
      <c r="D115" s="237"/>
      <c r="E115" s="240">
        <f>Dat_02!C114</f>
        <v>25.204199631577517</v>
      </c>
      <c r="F115" s="240">
        <f>Dat_02!D114</f>
        <v>83.114057360768328</v>
      </c>
      <c r="G115" s="240">
        <f>Dat_02!E114</f>
        <v>25.204199631577517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44521</v>
      </c>
      <c r="D116" s="237"/>
      <c r="E116" s="240">
        <f>Dat_02!C115</f>
        <v>27.474410815575656</v>
      </c>
      <c r="F116" s="240">
        <f>Dat_02!D115</f>
        <v>83.114057360768328</v>
      </c>
      <c r="G116" s="240">
        <f>Dat_02!E115</f>
        <v>27.474410815575656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44522</v>
      </c>
      <c r="D117" s="237"/>
      <c r="E117" s="240">
        <f>Dat_02!C116</f>
        <v>27.98157283157752</v>
      </c>
      <c r="F117" s="240">
        <f>Dat_02!D116</f>
        <v>83.114057360768328</v>
      </c>
      <c r="G117" s="240">
        <f>Dat_02!E116</f>
        <v>27.98157283157752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44523</v>
      </c>
      <c r="D118" s="237"/>
      <c r="E118" s="240">
        <f>Dat_02!C117</f>
        <v>26.741202983576585</v>
      </c>
      <c r="F118" s="240">
        <f>Dat_02!D117</f>
        <v>83.114057360768328</v>
      </c>
      <c r="G118" s="240">
        <f>Dat_02!E117</f>
        <v>26.741202983576585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44524</v>
      </c>
      <c r="D119" s="237"/>
      <c r="E119" s="240">
        <f>Dat_02!C118</f>
        <v>45.54969271737734</v>
      </c>
      <c r="F119" s="240">
        <f>Dat_02!D118</f>
        <v>83.114057360768328</v>
      </c>
      <c r="G119" s="240">
        <f>Dat_02!E118</f>
        <v>45.54969271737734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44525</v>
      </c>
      <c r="D120" s="237"/>
      <c r="E120" s="240">
        <f>Dat_02!C119</f>
        <v>47.647484435378267</v>
      </c>
      <c r="F120" s="240">
        <f>Dat_02!D119</f>
        <v>83.114057360768328</v>
      </c>
      <c r="G120" s="240">
        <f>Dat_02!E119</f>
        <v>47.647484435378267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44526</v>
      </c>
      <c r="D121" s="237"/>
      <c r="E121" s="240">
        <f>Dat_02!C120</f>
        <v>47.625536095378266</v>
      </c>
      <c r="F121" s="240">
        <f>Dat_02!D120</f>
        <v>83.114057360768328</v>
      </c>
      <c r="G121" s="240">
        <f>Dat_02!E120</f>
        <v>47.625536095378266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44527</v>
      </c>
      <c r="D122" s="237"/>
      <c r="E122" s="240">
        <f>Dat_02!C121</f>
        <v>51.534761423378264</v>
      </c>
      <c r="F122" s="240">
        <f>Dat_02!D121</f>
        <v>83.114057360768328</v>
      </c>
      <c r="G122" s="240">
        <f>Dat_02!E121</f>
        <v>51.534761423378264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44528</v>
      </c>
      <c r="D123" s="237"/>
      <c r="E123" s="240">
        <f>Dat_02!C122</f>
        <v>44.432550211378263</v>
      </c>
      <c r="F123" s="240">
        <f>Dat_02!D122</f>
        <v>83.114057360768328</v>
      </c>
      <c r="G123" s="240">
        <f>Dat_02!E122</f>
        <v>44.432550211378263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44529</v>
      </c>
      <c r="D124" s="237"/>
      <c r="E124" s="240">
        <f>Dat_02!C123</f>
        <v>53.96349179537733</v>
      </c>
      <c r="F124" s="240">
        <f>Dat_02!D123</f>
        <v>83.114057360768328</v>
      </c>
      <c r="G124" s="240">
        <f>Dat_02!E123</f>
        <v>53.96349179537733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44530</v>
      </c>
      <c r="D125" s="237"/>
      <c r="E125" s="240">
        <f>Dat_02!C124</f>
        <v>68.858192995378261</v>
      </c>
      <c r="F125" s="240">
        <f>Dat_02!D124</f>
        <v>83.114057360768328</v>
      </c>
      <c r="G125" s="240">
        <f>Dat_02!E124</f>
        <v>68.858192995378261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44531</v>
      </c>
      <c r="D126" s="239"/>
      <c r="E126" s="240">
        <f>Dat_02!C125</f>
        <v>67.914082788547205</v>
      </c>
      <c r="F126" s="240">
        <f>Dat_02!D125</f>
        <v>104.11073943778104</v>
      </c>
      <c r="G126" s="240">
        <f>Dat_02!E125</f>
        <v>67.914082788547205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211</v>
      </c>
      <c r="C127" s="238">
        <f>Dat_02!B126</f>
        <v>44532</v>
      </c>
      <c r="D127" s="239"/>
      <c r="E127" s="240">
        <f>Dat_02!C126</f>
        <v>67.634317772550943</v>
      </c>
      <c r="F127" s="240">
        <f>Dat_02!D126</f>
        <v>104.11073943778104</v>
      </c>
      <c r="G127" s="240">
        <f>Dat_02!E126</f>
        <v>67.634317772550943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44533</v>
      </c>
      <c r="D128" s="239"/>
      <c r="E128" s="240">
        <f>Dat_02!C127</f>
        <v>79.771890052547207</v>
      </c>
      <c r="F128" s="240">
        <f>Dat_02!D127</f>
        <v>104.11073943778104</v>
      </c>
      <c r="G128" s="240">
        <f>Dat_02!E127</f>
        <v>79.771890052547207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44534</v>
      </c>
      <c r="D129" s="237"/>
      <c r="E129" s="240">
        <f>Dat_02!C128</f>
        <v>73.835649612549076</v>
      </c>
      <c r="F129" s="240">
        <f>Dat_02!D128</f>
        <v>104.11073943778104</v>
      </c>
      <c r="G129" s="240">
        <f>Dat_02!E128</f>
        <v>73.835649612549076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44535</v>
      </c>
      <c r="D130" s="237"/>
      <c r="E130" s="240">
        <f>Dat_02!C129</f>
        <v>67.854101322548146</v>
      </c>
      <c r="F130" s="240">
        <f>Dat_02!D129</f>
        <v>104.11073943778104</v>
      </c>
      <c r="G130" s="240">
        <f>Dat_02!E129</f>
        <v>67.854101322548146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44536</v>
      </c>
      <c r="D131" s="237"/>
      <c r="E131" s="240">
        <f>Dat_02!C130</f>
        <v>75.36825752454908</v>
      </c>
      <c r="F131" s="240">
        <f>Dat_02!D130</f>
        <v>104.11073943778104</v>
      </c>
      <c r="G131" s="240">
        <f>Dat_02!E130</f>
        <v>75.36825752454908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44537</v>
      </c>
      <c r="D132" s="237"/>
      <c r="E132" s="240">
        <f>Dat_02!C131</f>
        <v>75.19998157054907</v>
      </c>
      <c r="F132" s="240">
        <f>Dat_02!D131</f>
        <v>104.11073943778104</v>
      </c>
      <c r="G132" s="240">
        <f>Dat_02!E131</f>
        <v>75.19998157054907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44538</v>
      </c>
      <c r="D133" s="237"/>
      <c r="E133" s="240">
        <f>Dat_02!C132</f>
        <v>134.12053199479683</v>
      </c>
      <c r="F133" s="240">
        <f>Dat_02!D132</f>
        <v>104.11073943778104</v>
      </c>
      <c r="G133" s="240">
        <f>Dat_02!E132</f>
        <v>104.11073943778104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44539</v>
      </c>
      <c r="D134" s="237"/>
      <c r="E134" s="240">
        <f>Dat_02!C133</f>
        <v>149.83404116679773</v>
      </c>
      <c r="F134" s="240">
        <f>Dat_02!D133</f>
        <v>104.11073943778104</v>
      </c>
      <c r="G134" s="240">
        <f>Dat_02!E133</f>
        <v>104.11073943778104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44540</v>
      </c>
      <c r="D135" s="237"/>
      <c r="E135" s="240">
        <f>Dat_02!C134</f>
        <v>150.75707037479683</v>
      </c>
      <c r="F135" s="240">
        <f>Dat_02!D134</f>
        <v>104.11073943778104</v>
      </c>
      <c r="G135" s="240">
        <f>Dat_02!E134</f>
        <v>104.11073943778104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44541</v>
      </c>
      <c r="D136" s="237"/>
      <c r="E136" s="240">
        <f>Dat_02!C135</f>
        <v>155.9076950487987</v>
      </c>
      <c r="F136" s="240">
        <f>Dat_02!D135</f>
        <v>104.11073943778104</v>
      </c>
      <c r="G136" s="240">
        <f>Dat_02!E135</f>
        <v>104.11073943778104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44542</v>
      </c>
      <c r="D137" s="237"/>
      <c r="E137" s="240">
        <f>Dat_02!C136</f>
        <v>165.94317509679775</v>
      </c>
      <c r="F137" s="240">
        <f>Dat_02!D136</f>
        <v>104.11073943778104</v>
      </c>
      <c r="G137" s="240">
        <f>Dat_02!E136</f>
        <v>104.11073943778104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44543</v>
      </c>
      <c r="D138" s="237"/>
      <c r="E138" s="240">
        <f>Dat_02!C137</f>
        <v>168.94623704479682</v>
      </c>
      <c r="F138" s="240">
        <f>Dat_02!D137</f>
        <v>104.11073943778104</v>
      </c>
      <c r="G138" s="240">
        <f>Dat_02!E137</f>
        <v>104.11073943778104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44544</v>
      </c>
      <c r="D139" s="237"/>
      <c r="E139" s="240">
        <f>Dat_02!C138</f>
        <v>163.42586551079776</v>
      </c>
      <c r="F139" s="240">
        <f>Dat_02!D138</f>
        <v>104.11073943778104</v>
      </c>
      <c r="G139" s="240">
        <f>Dat_02!E138</f>
        <v>104.11073943778104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44545</v>
      </c>
      <c r="D140" s="237"/>
      <c r="E140" s="240">
        <f>Dat_02!C139</f>
        <v>99.20214076305858</v>
      </c>
      <c r="F140" s="240">
        <f>Dat_02!D139</f>
        <v>104.11073943778104</v>
      </c>
      <c r="G140" s="240">
        <f>Dat_02!E139</f>
        <v>99.20214076305858</v>
      </c>
      <c r="I140" s="241">
        <f>Dat_02!G139</f>
        <v>104.11073943778104</v>
      </c>
      <c r="J140" s="251" t="str">
        <f>IF(Dat_02!H139=0,"",Dat_02!H139)</f>
        <v/>
      </c>
    </row>
    <row r="141" spans="2:10">
      <c r="B141" s="237"/>
      <c r="C141" s="238">
        <f>Dat_02!B140</f>
        <v>44546</v>
      </c>
      <c r="D141" s="237"/>
      <c r="E141" s="240">
        <f>Dat_02!C140</f>
        <v>94.316234811056717</v>
      </c>
      <c r="F141" s="240">
        <f>Dat_02!D140</f>
        <v>104.11073943778104</v>
      </c>
      <c r="G141" s="240">
        <f>Dat_02!E140</f>
        <v>94.316234811056717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44547</v>
      </c>
      <c r="D142" s="237"/>
      <c r="E142" s="240">
        <f>Dat_02!C141</f>
        <v>100.71085091105765</v>
      </c>
      <c r="F142" s="240">
        <f>Dat_02!D141</f>
        <v>104.11073943778104</v>
      </c>
      <c r="G142" s="240">
        <f>Dat_02!E141</f>
        <v>100.71085091105765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44548</v>
      </c>
      <c r="D143" s="237"/>
      <c r="E143" s="240">
        <f>Dat_02!C142</f>
        <v>107.73071106705764</v>
      </c>
      <c r="F143" s="240">
        <f>Dat_02!D142</f>
        <v>104.11073943778104</v>
      </c>
      <c r="G143" s="240">
        <f>Dat_02!E142</f>
        <v>104.11073943778104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44549</v>
      </c>
      <c r="D144" s="237"/>
      <c r="E144" s="240">
        <f>Dat_02!C143</f>
        <v>94.236187843058573</v>
      </c>
      <c r="F144" s="240">
        <f>Dat_02!D143</f>
        <v>104.11073943778104</v>
      </c>
      <c r="G144" s="240">
        <f>Dat_02!E143</f>
        <v>94.236187843058573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44550</v>
      </c>
      <c r="D145" s="237"/>
      <c r="E145" s="240">
        <f>Dat_02!C144</f>
        <v>108.97748723105857</v>
      </c>
      <c r="F145" s="240">
        <f>Dat_02!D144</f>
        <v>104.11073943778104</v>
      </c>
      <c r="G145" s="240">
        <f>Dat_02!E144</f>
        <v>104.11073943778104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44551</v>
      </c>
      <c r="D146" s="237"/>
      <c r="E146" s="240">
        <f>Dat_02!C145</f>
        <v>115.96634227105858</v>
      </c>
      <c r="F146" s="240">
        <f>Dat_02!D145</f>
        <v>104.11073943778104</v>
      </c>
      <c r="G146" s="240">
        <f>Dat_02!E145</f>
        <v>104.11073943778104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44552</v>
      </c>
      <c r="D147" s="237"/>
      <c r="E147" s="240">
        <f>Dat_02!C146</f>
        <v>109.5801564097107</v>
      </c>
      <c r="F147" s="240">
        <f>Dat_02!D146</f>
        <v>104.11073943778104</v>
      </c>
      <c r="G147" s="240">
        <f>Dat_02!E146</f>
        <v>104.11073943778104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44553</v>
      </c>
      <c r="D148" s="237"/>
      <c r="E148" s="240">
        <f>Dat_02!C147</f>
        <v>100.54819594570883</v>
      </c>
      <c r="F148" s="240">
        <f>Dat_02!D147</f>
        <v>104.11073943778104</v>
      </c>
      <c r="G148" s="240">
        <f>Dat_02!E147</f>
        <v>100.54819594570883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44554</v>
      </c>
      <c r="D149" s="237"/>
      <c r="E149" s="240">
        <f>Dat_02!C148</f>
        <v>73.15339101971162</v>
      </c>
      <c r="F149" s="240">
        <f>Dat_02!D148</f>
        <v>104.11073943778104</v>
      </c>
      <c r="G149" s="240">
        <f>Dat_02!E148</f>
        <v>73.15339101971162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44555</v>
      </c>
      <c r="D150" s="237"/>
      <c r="E150" s="240">
        <f>Dat_02!C149</f>
        <v>62.947384397708817</v>
      </c>
      <c r="F150" s="240">
        <f>Dat_02!D149</f>
        <v>104.11073943778104</v>
      </c>
      <c r="G150" s="240">
        <f>Dat_02!E149</f>
        <v>62.947384397708817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44556</v>
      </c>
      <c r="D151" s="237"/>
      <c r="E151" s="240">
        <f>Dat_02!C150</f>
        <v>66.909976297710685</v>
      </c>
      <c r="F151" s="240">
        <f>Dat_02!D150</f>
        <v>104.11073943778104</v>
      </c>
      <c r="G151" s="240">
        <f>Dat_02!E150</f>
        <v>66.909976297710685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44557</v>
      </c>
      <c r="D152" s="237"/>
      <c r="E152" s="240">
        <f>Dat_02!C151</f>
        <v>70.186913739709752</v>
      </c>
      <c r="F152" s="240">
        <f>Dat_02!D151</f>
        <v>104.11073943778104</v>
      </c>
      <c r="G152" s="240">
        <f>Dat_02!E151</f>
        <v>70.186913739709752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44558</v>
      </c>
      <c r="D153" s="237"/>
      <c r="E153" s="240">
        <f>Dat_02!C152</f>
        <v>74.018275097710671</v>
      </c>
      <c r="F153" s="240">
        <f>Dat_02!D152</f>
        <v>104.11073943778104</v>
      </c>
      <c r="G153" s="240">
        <f>Dat_02!E152</f>
        <v>74.018275097710671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44559</v>
      </c>
      <c r="D154" s="237"/>
      <c r="E154" s="240">
        <f>Dat_02!C153</f>
        <v>126.29973371740441</v>
      </c>
      <c r="F154" s="240">
        <f>Dat_02!D153</f>
        <v>104.11073943778104</v>
      </c>
      <c r="G154" s="240">
        <f>Dat_02!E153</f>
        <v>104.11073943778104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44560</v>
      </c>
      <c r="D155" s="237"/>
      <c r="E155" s="240">
        <f>Dat_02!C154</f>
        <v>127.2610685074044</v>
      </c>
      <c r="F155" s="240">
        <f>Dat_02!D154</f>
        <v>104.11073943778104</v>
      </c>
      <c r="G155" s="240">
        <f>Dat_02!E154</f>
        <v>104.11073943778104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44561</v>
      </c>
      <c r="D156" s="239"/>
      <c r="E156" s="240">
        <f>Dat_02!C155</f>
        <v>118.3931635174044</v>
      </c>
      <c r="F156" s="240">
        <f>Dat_02!D155</f>
        <v>104.11073943778104</v>
      </c>
      <c r="G156" s="240">
        <f>Dat_02!E155</f>
        <v>104.11073943778104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212</v>
      </c>
      <c r="C157" s="238">
        <f>Dat_02!B156</f>
        <v>44562</v>
      </c>
      <c r="D157" s="239"/>
      <c r="E157" s="240">
        <f>Dat_02!C156</f>
        <v>100.52167251940534</v>
      </c>
      <c r="F157" s="240">
        <f>Dat_02!D156</f>
        <v>117.91214619510544</v>
      </c>
      <c r="G157" s="240">
        <f>Dat_02!E156</f>
        <v>100.52167251940534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44563</v>
      </c>
      <c r="D158" s="239"/>
      <c r="E158" s="240">
        <f>Dat_02!C157</f>
        <v>103.22243681740534</v>
      </c>
      <c r="F158" s="240">
        <f>Dat_02!D157</f>
        <v>117.91214619510544</v>
      </c>
      <c r="G158" s="240">
        <f>Dat_02!E157</f>
        <v>103.22243681740534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44564</v>
      </c>
      <c r="D159" s="237"/>
      <c r="E159" s="240">
        <f>Dat_02!C158</f>
        <v>103.6726965474044</v>
      </c>
      <c r="F159" s="240">
        <f>Dat_02!D158</f>
        <v>117.91214619510544</v>
      </c>
      <c r="G159" s="240">
        <f>Dat_02!E158</f>
        <v>103.6726965474044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44565</v>
      </c>
      <c r="D160" s="237"/>
      <c r="E160" s="240">
        <f>Dat_02!C159</f>
        <v>102.08620951140441</v>
      </c>
      <c r="F160" s="240">
        <f>Dat_02!D159</f>
        <v>117.91214619510544</v>
      </c>
      <c r="G160" s="240">
        <f>Dat_02!E159</f>
        <v>102.08620951140441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44566</v>
      </c>
      <c r="D161" s="237"/>
      <c r="E161" s="240">
        <f>Dat_02!C160</f>
        <v>90.909745495153444</v>
      </c>
      <c r="F161" s="240">
        <f>Dat_02!D160</f>
        <v>117.91214619510544</v>
      </c>
      <c r="G161" s="240">
        <f>Dat_02!E160</f>
        <v>90.909745495153444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44567</v>
      </c>
      <c r="D162" s="237"/>
      <c r="E162" s="240">
        <f>Dat_02!C161</f>
        <v>94.512171353151587</v>
      </c>
      <c r="F162" s="240">
        <f>Dat_02!D161</f>
        <v>117.91214619510544</v>
      </c>
      <c r="G162" s="240">
        <f>Dat_02!E161</f>
        <v>94.512171353151587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44568</v>
      </c>
      <c r="D163" s="237"/>
      <c r="E163" s="240">
        <f>Dat_02!C162</f>
        <v>95.537126759152514</v>
      </c>
      <c r="F163" s="240">
        <f>Dat_02!D162</f>
        <v>117.91214619510544</v>
      </c>
      <c r="G163" s="240">
        <f>Dat_02!E162</f>
        <v>95.537126759152514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44569</v>
      </c>
      <c r="D164" s="237"/>
      <c r="E164" s="240">
        <f>Dat_02!C163</f>
        <v>90.187151789151585</v>
      </c>
      <c r="F164" s="240">
        <f>Dat_02!D163</f>
        <v>117.91214619510544</v>
      </c>
      <c r="G164" s="240">
        <f>Dat_02!E163</f>
        <v>90.187151789151585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44570</v>
      </c>
      <c r="D165" s="237"/>
      <c r="E165" s="240">
        <f>Dat_02!C164</f>
        <v>81.717252073152508</v>
      </c>
      <c r="F165" s="240">
        <f>Dat_02!D164</f>
        <v>117.91214619510544</v>
      </c>
      <c r="G165" s="240">
        <f>Dat_02!E164</f>
        <v>81.717252073152508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44571</v>
      </c>
      <c r="D166" s="237"/>
      <c r="E166" s="240">
        <f>Dat_02!C165</f>
        <v>105.22854815515159</v>
      </c>
      <c r="F166" s="240">
        <f>Dat_02!D165</f>
        <v>117.91214619510544</v>
      </c>
      <c r="G166" s="240">
        <f>Dat_02!E165</f>
        <v>105.22854815515159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44572</v>
      </c>
      <c r="D167" s="237"/>
      <c r="E167" s="240">
        <f>Dat_02!C166</f>
        <v>106.2701222871525</v>
      </c>
      <c r="F167" s="240">
        <f>Dat_02!D166</f>
        <v>117.91214619510544</v>
      </c>
      <c r="G167" s="240">
        <f>Dat_02!E166</f>
        <v>106.2701222871525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44573</v>
      </c>
      <c r="D168" s="237"/>
      <c r="E168" s="240">
        <f>Dat_02!C167</f>
        <v>80.343305473632356</v>
      </c>
      <c r="F168" s="240">
        <f>Dat_02!D167</f>
        <v>117.91214619510544</v>
      </c>
      <c r="G168" s="240">
        <f>Dat_02!E167</f>
        <v>80.343305473632356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44574</v>
      </c>
      <c r="D169" s="237"/>
      <c r="E169" s="240">
        <f>Dat_02!C168</f>
        <v>109.0010561236342</v>
      </c>
      <c r="F169" s="240">
        <f>Dat_02!D168</f>
        <v>117.91214619510544</v>
      </c>
      <c r="G169" s="240">
        <f>Dat_02!E168</f>
        <v>109.0010561236342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44575</v>
      </c>
      <c r="D170" s="237"/>
      <c r="E170" s="240">
        <f>Dat_02!C169</f>
        <v>110.41291231363421</v>
      </c>
      <c r="F170" s="240">
        <f>Dat_02!D169</f>
        <v>117.91214619510544</v>
      </c>
      <c r="G170" s="240">
        <f>Dat_02!E169</f>
        <v>110.41291231363421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44576</v>
      </c>
      <c r="D171" s="237"/>
      <c r="E171" s="240">
        <f>Dat_02!C170</f>
        <v>108.17190300363329</v>
      </c>
      <c r="F171" s="240">
        <f>Dat_02!D170</f>
        <v>117.91214619510544</v>
      </c>
      <c r="G171" s="240">
        <f>Dat_02!E170</f>
        <v>108.17190300363329</v>
      </c>
      <c r="I171" s="241">
        <f>Dat_02!G170</f>
        <v>117.91214619510544</v>
      </c>
      <c r="J171" s="251" t="str">
        <f>IF(Dat_02!H170=0,"",Dat_02!H170)</f>
        <v/>
      </c>
    </row>
    <row r="172" spans="2:10">
      <c r="B172" s="237"/>
      <c r="C172" s="238">
        <f>Dat_02!B171</f>
        <v>44577</v>
      </c>
      <c r="D172" s="237"/>
      <c r="E172" s="240">
        <f>Dat_02!C171</f>
        <v>94.245308171634207</v>
      </c>
      <c r="F172" s="240">
        <f>Dat_02!D171</f>
        <v>117.91214619510544</v>
      </c>
      <c r="G172" s="240">
        <f>Dat_02!E171</f>
        <v>94.245308171634207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44578</v>
      </c>
      <c r="D173" s="237"/>
      <c r="E173" s="240">
        <f>Dat_02!C172</f>
        <v>103.07861204363422</v>
      </c>
      <c r="F173" s="240">
        <f>Dat_02!D172</f>
        <v>117.91214619510544</v>
      </c>
      <c r="G173" s="240">
        <f>Dat_02!E172</f>
        <v>103.07861204363422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44579</v>
      </c>
      <c r="D174" s="237"/>
      <c r="E174" s="240">
        <f>Dat_02!C173</f>
        <v>104.61199060363329</v>
      </c>
      <c r="F174" s="240">
        <f>Dat_02!D173</f>
        <v>117.91214619510544</v>
      </c>
      <c r="G174" s="240">
        <f>Dat_02!E173</f>
        <v>104.61199060363329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44580</v>
      </c>
      <c r="D175" s="237"/>
      <c r="E175" s="240">
        <f>Dat_02!C174</f>
        <v>69.075055574516938</v>
      </c>
      <c r="F175" s="240">
        <f>Dat_02!D174</f>
        <v>117.91214619510544</v>
      </c>
      <c r="G175" s="240">
        <f>Dat_02!E174</f>
        <v>69.075055574516938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44581</v>
      </c>
      <c r="D176" s="237"/>
      <c r="E176" s="240">
        <f>Dat_02!C175</f>
        <v>59.044554274517871</v>
      </c>
      <c r="F176" s="240">
        <f>Dat_02!D175</f>
        <v>117.91214619510544</v>
      </c>
      <c r="G176" s="240">
        <f>Dat_02!E175</f>
        <v>59.044554274517871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44582</v>
      </c>
      <c r="D177" s="237"/>
      <c r="E177" s="240">
        <f>Dat_02!C176</f>
        <v>44.737212246516002</v>
      </c>
      <c r="F177" s="240">
        <f>Dat_02!D176</f>
        <v>117.91214619510544</v>
      </c>
      <c r="G177" s="240">
        <f>Dat_02!E176</f>
        <v>44.737212246516002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44583</v>
      </c>
      <c r="D178" s="237"/>
      <c r="E178" s="240">
        <f>Dat_02!C177</f>
        <v>42.619895036516937</v>
      </c>
      <c r="F178" s="240">
        <f>Dat_02!D177</f>
        <v>117.91214619510544</v>
      </c>
      <c r="G178" s="240">
        <f>Dat_02!E177</f>
        <v>42.619895036516937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44584</v>
      </c>
      <c r="D179" s="237"/>
      <c r="E179" s="240">
        <f>Dat_02!C178</f>
        <v>55.525915974516934</v>
      </c>
      <c r="F179" s="240">
        <f>Dat_02!D178</f>
        <v>117.91214619510544</v>
      </c>
      <c r="G179" s="240">
        <f>Dat_02!E178</f>
        <v>55.525915974516934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44585</v>
      </c>
      <c r="D180" s="237"/>
      <c r="E180" s="240">
        <f>Dat_02!C179</f>
        <v>83.009840634515072</v>
      </c>
      <c r="F180" s="240">
        <f>Dat_02!D179</f>
        <v>117.91214619510544</v>
      </c>
      <c r="G180" s="240">
        <f>Dat_02!E179</f>
        <v>83.009840634515072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44586</v>
      </c>
      <c r="D181" s="237"/>
      <c r="E181" s="240">
        <f>Dat_02!C180</f>
        <v>65.294988462519726</v>
      </c>
      <c r="F181" s="240">
        <f>Dat_02!D180</f>
        <v>117.91214619510544</v>
      </c>
      <c r="G181" s="240">
        <f>Dat_02!E180</f>
        <v>65.294988462519726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44587</v>
      </c>
      <c r="D182" s="237"/>
      <c r="E182" s="240">
        <f>Dat_02!C181</f>
        <v>60.493583710062175</v>
      </c>
      <c r="F182" s="240">
        <f>Dat_02!D181</f>
        <v>117.91214619510544</v>
      </c>
      <c r="G182" s="240">
        <f>Dat_02!E181</f>
        <v>60.493583710062175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44588</v>
      </c>
      <c r="D183" s="237"/>
      <c r="E183" s="240">
        <f>Dat_02!C182</f>
        <v>44.85185300206124</v>
      </c>
      <c r="F183" s="240">
        <f>Dat_02!D182</f>
        <v>117.91214619510544</v>
      </c>
      <c r="G183" s="240">
        <f>Dat_02!E182</f>
        <v>44.85185300206124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44589</v>
      </c>
      <c r="D184" s="237"/>
      <c r="E184" s="240">
        <f>Dat_02!C183</f>
        <v>32.736788530062164</v>
      </c>
      <c r="F184" s="240">
        <f>Dat_02!D183</f>
        <v>117.91214619510544</v>
      </c>
      <c r="G184" s="240">
        <f>Dat_02!E183</f>
        <v>32.736788530062164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44590</v>
      </c>
      <c r="D185" s="237"/>
      <c r="E185" s="240">
        <f>Dat_02!C184</f>
        <v>31.989722514064962</v>
      </c>
      <c r="F185" s="240">
        <f>Dat_02!D184</f>
        <v>117.91214619510544</v>
      </c>
      <c r="G185" s="240">
        <f>Dat_02!E184</f>
        <v>31.989722514064962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44591</v>
      </c>
      <c r="D186" s="237"/>
      <c r="E186" s="240">
        <f>Dat_02!C185</f>
        <v>30.868549818062164</v>
      </c>
      <c r="F186" s="240">
        <f>Dat_02!D185</f>
        <v>117.91214619510544</v>
      </c>
      <c r="G186" s="240">
        <f>Dat_02!E185</f>
        <v>30.868549818062164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44592</v>
      </c>
      <c r="D187" s="239"/>
      <c r="E187" s="240">
        <f>Dat_02!C186</f>
        <v>28.120270556061236</v>
      </c>
      <c r="F187" s="240">
        <f>Dat_02!D186</f>
        <v>117.91214619510544</v>
      </c>
      <c r="G187" s="240">
        <f>Dat_02!E186</f>
        <v>28.120270556061236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213</v>
      </c>
      <c r="C188" s="238">
        <f>Dat_02!B187</f>
        <v>44593</v>
      </c>
      <c r="D188" s="239"/>
      <c r="E188" s="240">
        <f>Dat_02!C187</f>
        <v>21.487646220064963</v>
      </c>
      <c r="F188" s="240">
        <f>Dat_02!D187</f>
        <v>129.94088839596503</v>
      </c>
      <c r="G188" s="240">
        <f>Dat_02!E187</f>
        <v>21.487646220064963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44594</v>
      </c>
      <c r="D189" s="239"/>
      <c r="E189" s="240">
        <f>Dat_02!C188</f>
        <v>41.651559683846571</v>
      </c>
      <c r="F189" s="240">
        <f>Dat_02!D188</f>
        <v>129.94088839596503</v>
      </c>
      <c r="G189" s="240">
        <f>Dat_02!E188</f>
        <v>41.651559683846571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44595</v>
      </c>
      <c r="D190" s="237"/>
      <c r="E190" s="240">
        <f>Dat_02!C189</f>
        <v>40.250095097848437</v>
      </c>
      <c r="F190" s="240">
        <f>Dat_02!D189</f>
        <v>129.94088839596503</v>
      </c>
      <c r="G190" s="240">
        <f>Dat_02!E189</f>
        <v>40.250095097848437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44596</v>
      </c>
      <c r="D191" s="237"/>
      <c r="E191" s="240">
        <f>Dat_02!C190</f>
        <v>39.671995491848435</v>
      </c>
      <c r="F191" s="240">
        <f>Dat_02!D190</f>
        <v>129.94088839596503</v>
      </c>
      <c r="G191" s="240">
        <f>Dat_02!E190</f>
        <v>39.671995491848435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44597</v>
      </c>
      <c r="D192" s="237"/>
      <c r="E192" s="240">
        <f>Dat_02!C191</f>
        <v>23.922625091847504</v>
      </c>
      <c r="F192" s="240">
        <f>Dat_02!D191</f>
        <v>129.94088839596503</v>
      </c>
      <c r="G192" s="240">
        <f>Dat_02!E191</f>
        <v>23.922625091847504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44598</v>
      </c>
      <c r="D193" s="237"/>
      <c r="E193" s="240">
        <f>Dat_02!C192</f>
        <v>28.187521431847504</v>
      </c>
      <c r="F193" s="240">
        <f>Dat_02!D192</f>
        <v>129.94088839596503</v>
      </c>
      <c r="G193" s="240">
        <f>Dat_02!E192</f>
        <v>28.187521431847504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44599</v>
      </c>
      <c r="D194" s="237"/>
      <c r="E194" s="240">
        <f>Dat_02!C193</f>
        <v>29.725018323848438</v>
      </c>
      <c r="F194" s="240">
        <f>Dat_02!D193</f>
        <v>129.94088839596503</v>
      </c>
      <c r="G194" s="240">
        <f>Dat_02!E193</f>
        <v>29.725018323848438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44600</v>
      </c>
      <c r="D195" s="237"/>
      <c r="E195" s="240">
        <f>Dat_02!C194</f>
        <v>30.513595177848437</v>
      </c>
      <c r="F195" s="240">
        <f>Dat_02!D194</f>
        <v>129.94088839596503</v>
      </c>
      <c r="G195" s="240">
        <f>Dat_02!E194</f>
        <v>30.513595177848437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44601</v>
      </c>
      <c r="D196" s="237"/>
      <c r="E196" s="240">
        <f>Dat_02!C195</f>
        <v>35.111333372648339</v>
      </c>
      <c r="F196" s="240">
        <f>Dat_02!D195</f>
        <v>129.94088839596503</v>
      </c>
      <c r="G196" s="240">
        <f>Dat_02!E195</f>
        <v>35.111333372648339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44602</v>
      </c>
      <c r="D197" s="237"/>
      <c r="E197" s="240">
        <f>Dat_02!C196</f>
        <v>42.777986102650196</v>
      </c>
      <c r="F197" s="240">
        <f>Dat_02!D196</f>
        <v>129.94088839596503</v>
      </c>
      <c r="G197" s="240">
        <f>Dat_02!E196</f>
        <v>42.777986102650196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44603</v>
      </c>
      <c r="D198" s="237"/>
      <c r="E198" s="240">
        <f>Dat_02!C197</f>
        <v>47.478293512649266</v>
      </c>
      <c r="F198" s="240">
        <f>Dat_02!D197</f>
        <v>129.94088839596503</v>
      </c>
      <c r="G198" s="240">
        <f>Dat_02!E197</f>
        <v>47.478293512649266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44604</v>
      </c>
      <c r="D199" s="237"/>
      <c r="E199" s="240">
        <f>Dat_02!C198</f>
        <v>37.158866846651129</v>
      </c>
      <c r="F199" s="240">
        <f>Dat_02!D198</f>
        <v>129.94088839596503</v>
      </c>
      <c r="G199" s="240">
        <f>Dat_02!E198</f>
        <v>37.158866846651129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44605</v>
      </c>
      <c r="D200" s="237"/>
      <c r="E200" s="240">
        <f>Dat_02!C199</f>
        <v>19.881522136649266</v>
      </c>
      <c r="F200" s="240">
        <f>Dat_02!D199</f>
        <v>129.94088839596503</v>
      </c>
      <c r="G200" s="240">
        <f>Dat_02!E199</f>
        <v>19.881522136649266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44606</v>
      </c>
      <c r="D201" s="237"/>
      <c r="E201" s="240">
        <f>Dat_02!C200</f>
        <v>27.611176538649271</v>
      </c>
      <c r="F201" s="240">
        <f>Dat_02!D200</f>
        <v>129.94088839596503</v>
      </c>
      <c r="G201" s="240">
        <f>Dat_02!E200</f>
        <v>27.611176538649271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44607</v>
      </c>
      <c r="D202" s="237"/>
      <c r="E202" s="240">
        <f>Dat_02!C201</f>
        <v>34.258890400651133</v>
      </c>
      <c r="F202" s="240">
        <f>Dat_02!D201</f>
        <v>129.94088839596503</v>
      </c>
      <c r="G202" s="240">
        <f>Dat_02!E201</f>
        <v>34.258890400651133</v>
      </c>
      <c r="I202" s="241">
        <f>Dat_02!G201</f>
        <v>129.94088839596503</v>
      </c>
      <c r="J202" s="251" t="str">
        <f>IF(Dat_02!H201=0,"",Dat_02!H201)</f>
        <v/>
      </c>
    </row>
    <row r="203" spans="2:10">
      <c r="B203" s="237"/>
      <c r="C203" s="238">
        <f>Dat_02!B202</f>
        <v>44608</v>
      </c>
      <c r="D203" s="237"/>
      <c r="E203" s="240">
        <f>Dat_02!C202</f>
        <v>28.749563519336924</v>
      </c>
      <c r="F203" s="240">
        <f>Dat_02!D202</f>
        <v>129.94088839596503</v>
      </c>
      <c r="G203" s="240">
        <f>Dat_02!E202</f>
        <v>28.749563519336924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44609</v>
      </c>
      <c r="D204" s="237"/>
      <c r="E204" s="240">
        <f>Dat_02!C203</f>
        <v>43.197240531335062</v>
      </c>
      <c r="F204" s="240">
        <f>Dat_02!D203</f>
        <v>129.94088839596503</v>
      </c>
      <c r="G204" s="240">
        <f>Dat_02!E203</f>
        <v>43.197240531335062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44610</v>
      </c>
      <c r="D205" s="237"/>
      <c r="E205" s="240">
        <f>Dat_02!C204</f>
        <v>47.718475881335998</v>
      </c>
      <c r="F205" s="240">
        <f>Dat_02!D204</f>
        <v>129.94088839596503</v>
      </c>
      <c r="G205" s="240">
        <f>Dat_02!E204</f>
        <v>47.718475881335998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44611</v>
      </c>
      <c r="D206" s="237"/>
      <c r="E206" s="240">
        <f>Dat_02!C205</f>
        <v>33.988274225336923</v>
      </c>
      <c r="F206" s="240">
        <f>Dat_02!D205</f>
        <v>129.94088839596503</v>
      </c>
      <c r="G206" s="240">
        <f>Dat_02!E205</f>
        <v>33.988274225336923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44612</v>
      </c>
      <c r="D207" s="237"/>
      <c r="E207" s="240">
        <f>Dat_02!C206</f>
        <v>39.823815895335997</v>
      </c>
      <c r="F207" s="240">
        <f>Dat_02!D206</f>
        <v>129.94088839596503</v>
      </c>
      <c r="G207" s="240">
        <f>Dat_02!E206</f>
        <v>39.823815895335997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44613</v>
      </c>
      <c r="D208" s="237"/>
      <c r="E208" s="240">
        <f>Dat_02!C207</f>
        <v>41.68908106933786</v>
      </c>
      <c r="F208" s="240">
        <f>Dat_02!D207</f>
        <v>129.94088839596503</v>
      </c>
      <c r="G208" s="240">
        <f>Dat_02!E207</f>
        <v>41.68908106933786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44614</v>
      </c>
      <c r="D209" s="237"/>
      <c r="E209" s="240">
        <f>Dat_02!C208</f>
        <v>42.155632395335061</v>
      </c>
      <c r="F209" s="240">
        <f>Dat_02!D208</f>
        <v>129.94088839596503</v>
      </c>
      <c r="G209" s="240">
        <f>Dat_02!E208</f>
        <v>42.155632395335061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44615</v>
      </c>
      <c r="D210" s="237"/>
      <c r="E210" s="240">
        <f>Dat_02!C209</f>
        <v>31.339652456992443</v>
      </c>
      <c r="F210" s="240">
        <f>Dat_02!D209</f>
        <v>129.94088839596503</v>
      </c>
      <c r="G210" s="240">
        <f>Dat_02!E209</f>
        <v>31.339652456992443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44616</v>
      </c>
      <c r="D211" s="237"/>
      <c r="E211" s="240">
        <f>Dat_02!C210</f>
        <v>36.859241576992439</v>
      </c>
      <c r="F211" s="240">
        <f>Dat_02!D210</f>
        <v>129.94088839596503</v>
      </c>
      <c r="G211" s="240">
        <f>Dat_02!E210</f>
        <v>36.859241576992439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44617</v>
      </c>
      <c r="D212" s="237"/>
      <c r="E212" s="240">
        <f>Dat_02!C211</f>
        <v>31.293420378992444</v>
      </c>
      <c r="F212" s="240">
        <f>Dat_02!D211</f>
        <v>129.94088839596503</v>
      </c>
      <c r="G212" s="240">
        <f>Dat_02!E211</f>
        <v>31.293420378992444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44618</v>
      </c>
      <c r="D213" s="237"/>
      <c r="E213" s="240">
        <f>Dat_02!C212</f>
        <v>32.225518250991513</v>
      </c>
      <c r="F213" s="240">
        <f>Dat_02!D212</f>
        <v>129.94088839596503</v>
      </c>
      <c r="G213" s="240">
        <f>Dat_02!E212</f>
        <v>32.225518250991513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44619</v>
      </c>
      <c r="D214" s="237"/>
      <c r="E214" s="240">
        <f>Dat_02!C213</f>
        <v>31.636667194992441</v>
      </c>
      <c r="F214" s="240">
        <f>Dat_02!D213</f>
        <v>129.94088839596503</v>
      </c>
      <c r="G214" s="240">
        <f>Dat_02!E213</f>
        <v>31.636667194992441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44620</v>
      </c>
      <c r="D215" s="237"/>
      <c r="E215" s="240">
        <f>Dat_02!C214</f>
        <v>24.663975052992441</v>
      </c>
      <c r="F215" s="240">
        <f>Dat_02!D214</f>
        <v>129.94088839596503</v>
      </c>
      <c r="G215" s="240">
        <f>Dat_02!E214</f>
        <v>24.663975052992441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44621</v>
      </c>
      <c r="D216" s="237"/>
      <c r="E216" s="240">
        <f>Dat_02!C215</f>
        <v>31.211716412993372</v>
      </c>
      <c r="F216" s="240">
        <f>Dat_02!D215</f>
        <v>128.70213492494773</v>
      </c>
      <c r="G216" s="240">
        <f>Dat_02!E215</f>
        <v>31.211716412993372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44622</v>
      </c>
      <c r="D217" s="239"/>
      <c r="E217" s="240">
        <f>Dat_02!C216</f>
        <v>40.57303017967331</v>
      </c>
      <c r="F217" s="240">
        <f>Dat_02!D216</f>
        <v>128.70213492494773</v>
      </c>
      <c r="G217" s="240">
        <f>Dat_02!E216</f>
        <v>40.57303017967331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214</v>
      </c>
      <c r="C218" s="238">
        <f>Dat_02!B217</f>
        <v>44623</v>
      </c>
      <c r="D218" s="239"/>
      <c r="E218" s="240">
        <f>Dat_02!C217</f>
        <v>49.097572419673313</v>
      </c>
      <c r="F218" s="240">
        <f>Dat_02!D217</f>
        <v>128.70213492494773</v>
      </c>
      <c r="G218" s="240">
        <f>Dat_02!E217</f>
        <v>49.097572419673313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44624</v>
      </c>
      <c r="D219" s="239"/>
      <c r="E219" s="240">
        <f>Dat_02!C218</f>
        <v>39.132082935674248</v>
      </c>
      <c r="F219" s="240">
        <f>Dat_02!D218</f>
        <v>128.70213492494773</v>
      </c>
      <c r="G219" s="240">
        <f>Dat_02!E218</f>
        <v>39.132082935674248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44625</v>
      </c>
      <c r="D220" s="239"/>
      <c r="E220" s="240">
        <f>Dat_02!C219</f>
        <v>48.696892543674245</v>
      </c>
      <c r="F220" s="240">
        <f>Dat_02!D219</f>
        <v>128.70213492494773</v>
      </c>
      <c r="G220" s="240">
        <f>Dat_02!E219</f>
        <v>48.696892543674245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44626</v>
      </c>
      <c r="D221" s="237"/>
      <c r="E221" s="240">
        <f>Dat_02!C220</f>
        <v>45.562907035673312</v>
      </c>
      <c r="F221" s="240">
        <f>Dat_02!D220</f>
        <v>128.70213492494773</v>
      </c>
      <c r="G221" s="240">
        <f>Dat_02!E220</f>
        <v>45.562907035673312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44627</v>
      </c>
      <c r="D222" s="237"/>
      <c r="E222" s="240">
        <f>Dat_02!C221</f>
        <v>60.436224323673322</v>
      </c>
      <c r="F222" s="240">
        <f>Dat_02!D221</f>
        <v>128.70213492494773</v>
      </c>
      <c r="G222" s="240">
        <f>Dat_02!E221</f>
        <v>60.436224323673322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44628</v>
      </c>
      <c r="D223" s="237"/>
      <c r="E223" s="240">
        <f>Dat_02!C222</f>
        <v>36.773538775673316</v>
      </c>
      <c r="F223" s="240">
        <f>Dat_02!D222</f>
        <v>128.70213492494773</v>
      </c>
      <c r="G223" s="240">
        <f>Dat_02!E222</f>
        <v>36.773538775673316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44629</v>
      </c>
      <c r="D224" s="237"/>
      <c r="E224" s="240">
        <f>Dat_02!C223</f>
        <v>62.022237105205562</v>
      </c>
      <c r="F224" s="240">
        <f>Dat_02!D223</f>
        <v>128.70213492494773</v>
      </c>
      <c r="G224" s="240">
        <f>Dat_02!E223</f>
        <v>62.022237105205562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44630</v>
      </c>
      <c r="D225" s="237"/>
      <c r="E225" s="240">
        <f>Dat_02!C224</f>
        <v>54.58580692720556</v>
      </c>
      <c r="F225" s="240">
        <f>Dat_02!D224</f>
        <v>128.70213492494773</v>
      </c>
      <c r="G225" s="240">
        <f>Dat_02!E224</f>
        <v>54.58580692720556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44631</v>
      </c>
      <c r="D226" s="237"/>
      <c r="E226" s="240">
        <f>Dat_02!C225</f>
        <v>60.39870195520556</v>
      </c>
      <c r="F226" s="240">
        <f>Dat_02!D225</f>
        <v>128.70213492494773</v>
      </c>
      <c r="G226" s="240">
        <f>Dat_02!E225</f>
        <v>60.39870195520556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44632</v>
      </c>
      <c r="D227" s="237"/>
      <c r="E227" s="240">
        <f>Dat_02!C226</f>
        <v>58.957142285206494</v>
      </c>
      <c r="F227" s="240">
        <f>Dat_02!D226</f>
        <v>128.70213492494773</v>
      </c>
      <c r="G227" s="240">
        <f>Dat_02!E226</f>
        <v>58.957142285206494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44633</v>
      </c>
      <c r="D228" s="237"/>
      <c r="E228" s="240">
        <f>Dat_02!C227</f>
        <v>60.333727731206494</v>
      </c>
      <c r="F228" s="240">
        <f>Dat_02!D227</f>
        <v>128.70213492494773</v>
      </c>
      <c r="G228" s="240">
        <f>Dat_02!E227</f>
        <v>60.333727731206494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44634</v>
      </c>
      <c r="D229" s="237"/>
      <c r="E229" s="240">
        <f>Dat_02!C228</f>
        <v>63.452272503205563</v>
      </c>
      <c r="F229" s="240">
        <f>Dat_02!D228</f>
        <v>128.70213492494773</v>
      </c>
      <c r="G229" s="240">
        <f>Dat_02!E228</f>
        <v>63.452272503205563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44635</v>
      </c>
      <c r="D230" s="237"/>
      <c r="E230" s="240">
        <f>Dat_02!C229</f>
        <v>88.496498825206487</v>
      </c>
      <c r="F230" s="240">
        <f>Dat_02!D229</f>
        <v>128.70213492494773</v>
      </c>
      <c r="G230" s="240">
        <f>Dat_02!E229</f>
        <v>88.496498825206487</v>
      </c>
      <c r="I230" s="241">
        <f>Dat_02!G229</f>
        <v>128.70213492494773</v>
      </c>
      <c r="J230" s="251" t="str">
        <f>IF(Dat_02!H229=0,"",Dat_02!H229)</f>
        <v/>
      </c>
    </row>
    <row r="231" spans="2:10">
      <c r="B231" s="237"/>
      <c r="C231" s="238">
        <f>Dat_02!B230</f>
        <v>44636</v>
      </c>
      <c r="D231" s="237"/>
      <c r="E231" s="240">
        <f>Dat_02!C230</f>
        <v>105.71589378317859</v>
      </c>
      <c r="F231" s="240">
        <f>Dat_02!D230</f>
        <v>128.70213492494773</v>
      </c>
      <c r="G231" s="240">
        <f>Dat_02!E230</f>
        <v>105.71589378317859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44637</v>
      </c>
      <c r="D232" s="237"/>
      <c r="E232" s="240">
        <f>Dat_02!C231</f>
        <v>76.264557677176725</v>
      </c>
      <c r="F232" s="240">
        <f>Dat_02!D231</f>
        <v>128.70213492494773</v>
      </c>
      <c r="G232" s="240">
        <f>Dat_02!E231</f>
        <v>76.264557677176725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44638</v>
      </c>
      <c r="D233" s="237"/>
      <c r="E233" s="240">
        <f>Dat_02!C232</f>
        <v>83.562964599177647</v>
      </c>
      <c r="F233" s="240">
        <f>Dat_02!D232</f>
        <v>128.70213492494773</v>
      </c>
      <c r="G233" s="240">
        <f>Dat_02!E232</f>
        <v>83.562964599177647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44639</v>
      </c>
      <c r="D234" s="237"/>
      <c r="E234" s="240">
        <f>Dat_02!C233</f>
        <v>72.890805351177647</v>
      </c>
      <c r="F234" s="240">
        <f>Dat_02!D233</f>
        <v>128.70213492494773</v>
      </c>
      <c r="G234" s="240">
        <f>Dat_02!E233</f>
        <v>72.890805351177647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44640</v>
      </c>
      <c r="D235" s="237"/>
      <c r="E235" s="240">
        <f>Dat_02!C234</f>
        <v>63.217655083177654</v>
      </c>
      <c r="F235" s="240">
        <f>Dat_02!D234</f>
        <v>128.70213492494773</v>
      </c>
      <c r="G235" s="240">
        <f>Dat_02!E234</f>
        <v>63.217655083177654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44641</v>
      </c>
      <c r="D236" s="237"/>
      <c r="E236" s="240">
        <f>Dat_02!C235</f>
        <v>64.287039147177651</v>
      </c>
      <c r="F236" s="240">
        <f>Dat_02!D235</f>
        <v>128.70213492494773</v>
      </c>
      <c r="G236" s="240">
        <f>Dat_02!E235</f>
        <v>64.287039147177651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44642</v>
      </c>
      <c r="D237" s="237"/>
      <c r="E237" s="240">
        <f>Dat_02!C236</f>
        <v>71.233800761177662</v>
      </c>
      <c r="F237" s="240">
        <f>Dat_02!D236</f>
        <v>128.70213492494773</v>
      </c>
      <c r="G237" s="240">
        <f>Dat_02!E236</f>
        <v>71.233800761177662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44643</v>
      </c>
      <c r="D238" s="237"/>
      <c r="E238" s="240">
        <f>Dat_02!C237</f>
        <v>96.300871922288962</v>
      </c>
      <c r="F238" s="240">
        <f>Dat_02!D237</f>
        <v>128.70213492494773</v>
      </c>
      <c r="G238" s="240">
        <f>Dat_02!E237</f>
        <v>96.300871922288962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44644</v>
      </c>
      <c r="D239" s="237"/>
      <c r="E239" s="240">
        <f>Dat_02!C238</f>
        <v>108.53630518828989</v>
      </c>
      <c r="F239" s="240">
        <f>Dat_02!D238</f>
        <v>128.70213492494773</v>
      </c>
      <c r="G239" s="240">
        <f>Dat_02!E238</f>
        <v>108.53630518828989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44645</v>
      </c>
      <c r="D240" s="237"/>
      <c r="E240" s="240">
        <f>Dat_02!C239</f>
        <v>101.10625637829081</v>
      </c>
      <c r="F240" s="240">
        <f>Dat_02!D239</f>
        <v>128.70213492494773</v>
      </c>
      <c r="G240" s="240">
        <f>Dat_02!E239</f>
        <v>101.10625637829081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44646</v>
      </c>
      <c r="D241" s="237"/>
      <c r="E241" s="240">
        <f>Dat_02!C240</f>
        <v>96.942868272288962</v>
      </c>
      <c r="F241" s="240">
        <f>Dat_02!D240</f>
        <v>128.70213492494773</v>
      </c>
      <c r="G241" s="240">
        <f>Dat_02!E240</f>
        <v>96.942868272288962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44647</v>
      </c>
      <c r="D242" s="237"/>
      <c r="E242" s="240">
        <f>Dat_02!C241</f>
        <v>76.312869546289875</v>
      </c>
      <c r="F242" s="240">
        <f>Dat_02!D241</f>
        <v>128.70213492494773</v>
      </c>
      <c r="G242" s="240">
        <f>Dat_02!E241</f>
        <v>76.312869546289875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44648</v>
      </c>
      <c r="D243" s="237"/>
      <c r="E243" s="240">
        <f>Dat_02!C242</f>
        <v>87.289832582288952</v>
      </c>
      <c r="F243" s="240">
        <f>Dat_02!D242</f>
        <v>128.70213492494773</v>
      </c>
      <c r="G243" s="240">
        <f>Dat_02!E242</f>
        <v>87.289832582288952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44649</v>
      </c>
      <c r="D244" s="237"/>
      <c r="E244" s="240">
        <f>Dat_02!C243</f>
        <v>99.370696372289885</v>
      </c>
      <c r="F244" s="240">
        <f>Dat_02!D243</f>
        <v>128.70213492494773</v>
      </c>
      <c r="G244" s="240">
        <f>Dat_02!E243</f>
        <v>99.370696372289885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44650</v>
      </c>
      <c r="D245" s="237"/>
      <c r="E245" s="240">
        <f>Dat_02!C244</f>
        <v>76.106027651458618</v>
      </c>
      <c r="F245" s="240">
        <f>Dat_02!D244</f>
        <v>128.70213492494773</v>
      </c>
      <c r="G245" s="240">
        <f>Dat_02!E244</f>
        <v>76.106027651458618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44651</v>
      </c>
      <c r="D246" s="237"/>
      <c r="E246" s="240">
        <f>Dat_02!C245</f>
        <v>77.720048207456756</v>
      </c>
      <c r="F246" s="240">
        <f>Dat_02!D245</f>
        <v>128.70213492494773</v>
      </c>
      <c r="G246" s="240">
        <f>Dat_02!E245</f>
        <v>77.720048207456756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44652</v>
      </c>
      <c r="D247" s="237"/>
      <c r="E247" s="240">
        <f>Dat_02!C246</f>
        <v>78.839873601457683</v>
      </c>
      <c r="F247" s="240">
        <f>Dat_02!D246</f>
        <v>125.24455872987446</v>
      </c>
      <c r="G247" s="240">
        <f>Dat_02!E246</f>
        <v>78.839873601457683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44653</v>
      </c>
      <c r="D248" s="239"/>
      <c r="E248" s="240">
        <f>Dat_02!C247</f>
        <v>63.046450265456755</v>
      </c>
      <c r="F248" s="240">
        <f>Dat_02!D247</f>
        <v>125.24455872987446</v>
      </c>
      <c r="G248" s="240">
        <f>Dat_02!E247</f>
        <v>63.046450265456755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207</v>
      </c>
      <c r="C249" s="238">
        <f>Dat_02!B248</f>
        <v>44654</v>
      </c>
      <c r="D249" s="239"/>
      <c r="E249" s="240">
        <f>Dat_02!C248</f>
        <v>52.072992857457685</v>
      </c>
      <c r="F249" s="240">
        <f>Dat_02!D248</f>
        <v>125.24455872987446</v>
      </c>
      <c r="G249" s="240">
        <f>Dat_02!E248</f>
        <v>52.072992857457685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44655</v>
      </c>
      <c r="D250" s="239"/>
      <c r="E250" s="240">
        <f>Dat_02!C249</f>
        <v>70.839746007457691</v>
      </c>
      <c r="F250" s="240">
        <f>Dat_02!D249</f>
        <v>125.24455872987446</v>
      </c>
      <c r="G250" s="240">
        <f>Dat_02!E249</f>
        <v>70.839746007457691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44656</v>
      </c>
      <c r="D251" s="239"/>
      <c r="E251" s="240">
        <f>Dat_02!C250</f>
        <v>95.355469031456749</v>
      </c>
      <c r="F251" s="240">
        <f>Dat_02!D250</f>
        <v>125.24455872987446</v>
      </c>
      <c r="G251" s="240">
        <f>Dat_02!E250</f>
        <v>95.355469031456749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44657</v>
      </c>
      <c r="D252" s="237"/>
      <c r="E252" s="240">
        <f>Dat_02!C251</f>
        <v>75.585592753457234</v>
      </c>
      <c r="F252" s="240">
        <f>Dat_02!D251</f>
        <v>125.24455872987446</v>
      </c>
      <c r="G252" s="240">
        <f>Dat_02!E251</f>
        <v>75.585592753457234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44658</v>
      </c>
      <c r="D253" s="237"/>
      <c r="E253" s="240">
        <f>Dat_02!C252</f>
        <v>55.244623899457231</v>
      </c>
      <c r="F253" s="240">
        <f>Dat_02!D252</f>
        <v>125.24455872987446</v>
      </c>
      <c r="G253" s="240">
        <f>Dat_02!E252</f>
        <v>55.244623899457231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44659</v>
      </c>
      <c r="D254" s="237"/>
      <c r="E254" s="240">
        <f>Dat_02!C253</f>
        <v>51.797464833460026</v>
      </c>
      <c r="F254" s="240">
        <f>Dat_02!D253</f>
        <v>125.24455872987446</v>
      </c>
      <c r="G254" s="240">
        <f>Dat_02!E253</f>
        <v>51.797464833460026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44660</v>
      </c>
      <c r="D255" s="237"/>
      <c r="E255" s="240">
        <f>Dat_02!C254</f>
        <v>69.802486067457238</v>
      </c>
      <c r="F255" s="240">
        <f>Dat_02!D254</f>
        <v>125.24455872987446</v>
      </c>
      <c r="G255" s="240">
        <f>Dat_02!E254</f>
        <v>69.802486067457238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44661</v>
      </c>
      <c r="D256" s="237"/>
      <c r="E256" s="240">
        <f>Dat_02!C255</f>
        <v>39.923223189456301</v>
      </c>
      <c r="F256" s="240">
        <f>Dat_02!D255</f>
        <v>125.24455872987446</v>
      </c>
      <c r="G256" s="240">
        <f>Dat_02!E255</f>
        <v>39.923223189456301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44662</v>
      </c>
      <c r="D257" s="237"/>
      <c r="E257" s="240">
        <f>Dat_02!C256</f>
        <v>45.800387089458162</v>
      </c>
      <c r="F257" s="240">
        <f>Dat_02!D256</f>
        <v>125.24455872987446</v>
      </c>
      <c r="G257" s="240">
        <f>Dat_02!E256</f>
        <v>45.800387089458162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44663</v>
      </c>
      <c r="D258" s="237"/>
      <c r="E258" s="240">
        <f>Dat_02!C257</f>
        <v>72.032842325457224</v>
      </c>
      <c r="F258" s="240">
        <f>Dat_02!D257</f>
        <v>125.24455872987446</v>
      </c>
      <c r="G258" s="240">
        <f>Dat_02!E257</f>
        <v>72.032842325457224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44664</v>
      </c>
      <c r="D259" s="237"/>
      <c r="E259" s="240">
        <f>Dat_02!C258</f>
        <v>95.962773481449176</v>
      </c>
      <c r="F259" s="240">
        <f>Dat_02!D258</f>
        <v>125.24455872987446</v>
      </c>
      <c r="G259" s="240">
        <f>Dat_02!E258</f>
        <v>95.962773481449176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44665</v>
      </c>
      <c r="D260" s="237"/>
      <c r="E260" s="240">
        <f>Dat_02!C259</f>
        <v>80.326796453449177</v>
      </c>
      <c r="F260" s="240">
        <f>Dat_02!D259</f>
        <v>125.24455872987446</v>
      </c>
      <c r="G260" s="240">
        <f>Dat_02!E259</f>
        <v>80.326796453449177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44666</v>
      </c>
      <c r="D261" s="237"/>
      <c r="E261" s="240">
        <f>Dat_02!C260</f>
        <v>73.794778233448241</v>
      </c>
      <c r="F261" s="240">
        <f>Dat_02!D260</f>
        <v>125.24455872987446</v>
      </c>
      <c r="G261" s="240">
        <f>Dat_02!E260</f>
        <v>73.794778233448241</v>
      </c>
      <c r="I261" s="241">
        <f>Dat_02!G260</f>
        <v>125.24455872987446</v>
      </c>
      <c r="J261" s="251" t="str">
        <f>IF(Dat_02!H260=0,"",Dat_02!H260)</f>
        <v/>
      </c>
    </row>
    <row r="262" spans="2:10">
      <c r="B262" s="237"/>
      <c r="C262" s="238">
        <f>Dat_02!B261</f>
        <v>44667</v>
      </c>
      <c r="D262" s="237"/>
      <c r="E262" s="240">
        <f>Dat_02!C261</f>
        <v>64.55082363744917</v>
      </c>
      <c r="F262" s="240">
        <f>Dat_02!D261</f>
        <v>125.24455872987446</v>
      </c>
      <c r="G262" s="240">
        <f>Dat_02!E261</f>
        <v>64.55082363744917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44668</v>
      </c>
      <c r="D263" s="237"/>
      <c r="E263" s="240">
        <f>Dat_02!C262</f>
        <v>71.875160119449163</v>
      </c>
      <c r="F263" s="240">
        <f>Dat_02!D262</f>
        <v>125.24455872987446</v>
      </c>
      <c r="G263" s="240">
        <f>Dat_02!E262</f>
        <v>71.875160119449163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44669</v>
      </c>
      <c r="D264" s="237"/>
      <c r="E264" s="240">
        <f>Dat_02!C263</f>
        <v>78.589104269448228</v>
      </c>
      <c r="F264" s="240">
        <f>Dat_02!D263</f>
        <v>125.24455872987446</v>
      </c>
      <c r="G264" s="240">
        <f>Dat_02!E263</f>
        <v>78.589104269448228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44670</v>
      </c>
      <c r="D265" s="237"/>
      <c r="E265" s="240">
        <f>Dat_02!C264</f>
        <v>82.199800059450112</v>
      </c>
      <c r="F265" s="240">
        <f>Dat_02!D264</f>
        <v>125.24455872987446</v>
      </c>
      <c r="G265" s="240">
        <f>Dat_02!E264</f>
        <v>82.199800059450112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44671</v>
      </c>
      <c r="D266" s="237"/>
      <c r="E266" s="240">
        <f>Dat_02!C265</f>
        <v>90.743445421669946</v>
      </c>
      <c r="F266" s="240">
        <f>Dat_02!D265</f>
        <v>125.24455872987446</v>
      </c>
      <c r="G266" s="240">
        <f>Dat_02!E265</f>
        <v>90.743445421669946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44672</v>
      </c>
      <c r="D267" s="237"/>
      <c r="E267" s="240">
        <f>Dat_02!C266</f>
        <v>106.76173008966995</v>
      </c>
      <c r="F267" s="240">
        <f>Dat_02!D266</f>
        <v>125.24455872987446</v>
      </c>
      <c r="G267" s="240">
        <f>Dat_02!E266</f>
        <v>106.76173008966995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44673</v>
      </c>
      <c r="D268" s="237"/>
      <c r="E268" s="240">
        <f>Dat_02!C267</f>
        <v>109.09790919367089</v>
      </c>
      <c r="F268" s="240">
        <f>Dat_02!D267</f>
        <v>125.24455872987446</v>
      </c>
      <c r="G268" s="240">
        <f>Dat_02!E267</f>
        <v>109.09790919367089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44674</v>
      </c>
      <c r="D269" s="237"/>
      <c r="E269" s="240">
        <f>Dat_02!C268</f>
        <v>78.608218011670886</v>
      </c>
      <c r="F269" s="240">
        <f>Dat_02!D268</f>
        <v>125.24455872987446</v>
      </c>
      <c r="G269" s="240">
        <f>Dat_02!E268</f>
        <v>78.608218011670886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44675</v>
      </c>
      <c r="D270" s="237"/>
      <c r="E270" s="240">
        <f>Dat_02!C269</f>
        <v>90.865217781669955</v>
      </c>
      <c r="F270" s="240">
        <f>Dat_02!D269</f>
        <v>125.24455872987446</v>
      </c>
      <c r="G270" s="240">
        <f>Dat_02!E269</f>
        <v>90.865217781669955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44676</v>
      </c>
      <c r="D271" s="237"/>
      <c r="E271" s="240">
        <f>Dat_02!C270</f>
        <v>100.78672183766902</v>
      </c>
      <c r="F271" s="240">
        <f>Dat_02!D270</f>
        <v>125.24455872987446</v>
      </c>
      <c r="G271" s="240">
        <f>Dat_02!E270</f>
        <v>100.78672183766902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44677</v>
      </c>
      <c r="D272" s="237"/>
      <c r="E272" s="240">
        <f>Dat_02!C271</f>
        <v>103.82701329367089</v>
      </c>
      <c r="F272" s="240">
        <f>Dat_02!D271</f>
        <v>125.24455872987446</v>
      </c>
      <c r="G272" s="240">
        <f>Dat_02!E271</f>
        <v>103.82701329367089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44678</v>
      </c>
      <c r="D273" s="237"/>
      <c r="E273" s="240">
        <f>Dat_02!C272</f>
        <v>98.870202420552701</v>
      </c>
      <c r="F273" s="240">
        <f>Dat_02!D272</f>
        <v>125.24455872987446</v>
      </c>
      <c r="G273" s="240">
        <f>Dat_02!E272</f>
        <v>98.870202420552701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44679</v>
      </c>
      <c r="D274" s="237"/>
      <c r="E274" s="240">
        <f>Dat_02!C273</f>
        <v>113.83576418455084</v>
      </c>
      <c r="F274" s="240">
        <f>Dat_02!D273</f>
        <v>125.24455872987446</v>
      </c>
      <c r="G274" s="240">
        <f>Dat_02!E273</f>
        <v>113.83576418455084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44680</v>
      </c>
      <c r="D275" s="237"/>
      <c r="E275" s="240">
        <f>Dat_02!C274</f>
        <v>117.61099088055269</v>
      </c>
      <c r="F275" s="240">
        <f>Dat_02!D274</f>
        <v>125.24455872987446</v>
      </c>
      <c r="G275" s="240">
        <f>Dat_02!E274</f>
        <v>117.61099088055269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44681</v>
      </c>
      <c r="D276" s="237"/>
      <c r="E276" s="240">
        <f>Dat_02!C275</f>
        <v>104.52050493055363</v>
      </c>
      <c r="F276" s="240">
        <f>Dat_02!D275</f>
        <v>125.24455872987446</v>
      </c>
      <c r="G276" s="240">
        <f>Dat_02!E275</f>
        <v>104.52050493055363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44682</v>
      </c>
      <c r="D277" s="237"/>
      <c r="E277" s="240">
        <f>Dat_02!C276</f>
        <v>83.0147551265499</v>
      </c>
      <c r="F277" s="240">
        <f>Dat_02!D276</f>
        <v>99.174715760964361</v>
      </c>
      <c r="G277" s="240">
        <f>Dat_02!E276</f>
        <v>83.0147551265499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44683</v>
      </c>
      <c r="D278" s="239"/>
      <c r="E278" s="240">
        <f>Dat_02!C277</f>
        <v>91.06957705255364</v>
      </c>
      <c r="F278" s="240">
        <f>Dat_02!D277</f>
        <v>99.174715760964361</v>
      </c>
      <c r="G278" s="240">
        <f>Dat_02!E277</f>
        <v>91.06957705255364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44684</v>
      </c>
      <c r="D279" s="239"/>
      <c r="E279" s="240">
        <f>Dat_02!C278</f>
        <v>110.91981394855269</v>
      </c>
      <c r="F279" s="240">
        <f>Dat_02!D278</f>
        <v>99.174715760964361</v>
      </c>
      <c r="G279" s="240">
        <f>Dat_02!E278</f>
        <v>99.174715760964361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222</v>
      </c>
      <c r="C280" s="238">
        <f>Dat_02!B279</f>
        <v>44685</v>
      </c>
      <c r="D280" s="237"/>
      <c r="E280" s="240">
        <f>Dat_02!C279</f>
        <v>107.15033297630744</v>
      </c>
      <c r="F280" s="240">
        <f>Dat_02!D279</f>
        <v>99.174715760964361</v>
      </c>
      <c r="G280" s="240">
        <f>Dat_02!E279</f>
        <v>99.174715760964361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44686</v>
      </c>
      <c r="D281" s="237"/>
      <c r="E281" s="240">
        <f>Dat_02!C280</f>
        <v>86.683863152306515</v>
      </c>
      <c r="F281" s="240">
        <f>Dat_02!D280</f>
        <v>99.174715760964361</v>
      </c>
      <c r="G281" s="240">
        <f>Dat_02!E280</f>
        <v>86.683863152306515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44687</v>
      </c>
      <c r="D282" s="237"/>
      <c r="E282" s="240">
        <f>Dat_02!C281</f>
        <v>68.982677436307441</v>
      </c>
      <c r="F282" s="240">
        <f>Dat_02!D281</f>
        <v>99.174715760964361</v>
      </c>
      <c r="G282" s="240">
        <f>Dat_02!E281</f>
        <v>68.982677436307441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44688</v>
      </c>
      <c r="D283" s="237"/>
      <c r="E283" s="240">
        <f>Dat_02!C282</f>
        <v>72.500513806305577</v>
      </c>
      <c r="F283" s="240">
        <f>Dat_02!D282</f>
        <v>99.174715760964361</v>
      </c>
      <c r="G283" s="240">
        <f>Dat_02!E282</f>
        <v>72.500513806305577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44689</v>
      </c>
      <c r="D284" s="237"/>
      <c r="E284" s="240">
        <f>Dat_02!C283</f>
        <v>64.720858066308367</v>
      </c>
      <c r="F284" s="240">
        <f>Dat_02!D283</f>
        <v>99.174715760964361</v>
      </c>
      <c r="G284" s="240">
        <f>Dat_02!E283</f>
        <v>64.720858066308367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44690</v>
      </c>
      <c r="D285" s="237"/>
      <c r="E285" s="240">
        <f>Dat_02!C284</f>
        <v>79.137119340306512</v>
      </c>
      <c r="F285" s="240">
        <f>Dat_02!D284</f>
        <v>99.174715760964361</v>
      </c>
      <c r="G285" s="240">
        <f>Dat_02!E284</f>
        <v>79.137119340306512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44691</v>
      </c>
      <c r="D286" s="237"/>
      <c r="E286" s="240">
        <f>Dat_02!C285</f>
        <v>83.245356604307432</v>
      </c>
      <c r="F286" s="240">
        <f>Dat_02!D285</f>
        <v>99.174715760964361</v>
      </c>
      <c r="G286" s="240">
        <f>Dat_02!E285</f>
        <v>83.245356604307432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44692</v>
      </c>
      <c r="D287" s="237"/>
      <c r="E287" s="240">
        <f>Dat_02!C286</f>
        <v>64.362133028005019</v>
      </c>
      <c r="F287" s="240">
        <f>Dat_02!D286</f>
        <v>99.174715760964361</v>
      </c>
      <c r="G287" s="240">
        <f>Dat_02!E286</f>
        <v>64.362133028005019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44693</v>
      </c>
      <c r="D288" s="237"/>
      <c r="E288" s="240">
        <f>Dat_02!C287</f>
        <v>54.736439084005951</v>
      </c>
      <c r="F288" s="240">
        <f>Dat_02!D287</f>
        <v>99.174715760964361</v>
      </c>
      <c r="G288" s="240">
        <f>Dat_02!E287</f>
        <v>54.736439084005951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44694</v>
      </c>
      <c r="D289" s="237"/>
      <c r="E289" s="240">
        <f>Dat_02!C288</f>
        <v>61.483238572005021</v>
      </c>
      <c r="F289" s="240">
        <f>Dat_02!D288</f>
        <v>99.174715760964361</v>
      </c>
      <c r="G289" s="240">
        <f>Dat_02!E288</f>
        <v>61.483238572005021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44695</v>
      </c>
      <c r="D290" s="237"/>
      <c r="E290" s="240">
        <f>Dat_02!C289</f>
        <v>40.014589944004086</v>
      </c>
      <c r="F290" s="240">
        <f>Dat_02!D289</f>
        <v>99.174715760964361</v>
      </c>
      <c r="G290" s="240">
        <f>Dat_02!E289</f>
        <v>40.014589944004086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44696</v>
      </c>
      <c r="D291" s="237"/>
      <c r="E291" s="240">
        <f>Dat_02!C290</f>
        <v>39.084777080005949</v>
      </c>
      <c r="F291" s="240">
        <f>Dat_02!D290</f>
        <v>99.174715760964361</v>
      </c>
      <c r="G291" s="240">
        <f>Dat_02!E290</f>
        <v>39.084777080005949</v>
      </c>
      <c r="I291" s="241">
        <f>Dat_02!G290</f>
        <v>99.174715760964361</v>
      </c>
      <c r="J291" s="251" t="str">
        <f>IF(Dat_02!H290=0,"",Dat_02!H290)</f>
        <v/>
      </c>
    </row>
    <row r="292" spans="2:10">
      <c r="B292" s="237"/>
      <c r="C292" s="238">
        <f>Dat_02!B291</f>
        <v>44697</v>
      </c>
      <c r="D292" s="237"/>
      <c r="E292" s="240">
        <f>Dat_02!C291</f>
        <v>49.090204322006883</v>
      </c>
      <c r="F292" s="240">
        <f>Dat_02!D291</f>
        <v>99.174715760964361</v>
      </c>
      <c r="G292" s="240">
        <f>Dat_02!E291</f>
        <v>49.090204322006883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44698</v>
      </c>
      <c r="D293" s="237"/>
      <c r="E293" s="240">
        <f>Dat_02!C292</f>
        <v>51.655152812005021</v>
      </c>
      <c r="F293" s="240">
        <f>Dat_02!D292</f>
        <v>99.174715760964361</v>
      </c>
      <c r="G293" s="240">
        <f>Dat_02!E292</f>
        <v>51.655152812005021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44699</v>
      </c>
      <c r="D294" s="237"/>
      <c r="E294" s="240">
        <f>Dat_02!C293</f>
        <v>61.070235312259811</v>
      </c>
      <c r="F294" s="240">
        <f>Dat_02!D293</f>
        <v>99.174715760964361</v>
      </c>
      <c r="G294" s="240">
        <f>Dat_02!E293</f>
        <v>61.070235312259811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44700</v>
      </c>
      <c r="D295" s="237"/>
      <c r="E295" s="240">
        <f>Dat_02!C294</f>
        <v>65.072865836259808</v>
      </c>
      <c r="F295" s="240">
        <f>Dat_02!D294</f>
        <v>99.174715760964361</v>
      </c>
      <c r="G295" s="240">
        <f>Dat_02!E294</f>
        <v>65.072865836259808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44701</v>
      </c>
      <c r="D296" s="237"/>
      <c r="E296" s="240">
        <f>Dat_02!C295</f>
        <v>61.999757656260741</v>
      </c>
      <c r="F296" s="240">
        <f>Dat_02!D295</f>
        <v>99.174715760964361</v>
      </c>
      <c r="G296" s="240">
        <f>Dat_02!E295</f>
        <v>61.999757656260741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44702</v>
      </c>
      <c r="D297" s="237"/>
      <c r="E297" s="240">
        <f>Dat_02!C296</f>
        <v>57.684819064259813</v>
      </c>
      <c r="F297" s="240">
        <f>Dat_02!D296</f>
        <v>99.174715760964361</v>
      </c>
      <c r="G297" s="240">
        <f>Dat_02!E296</f>
        <v>57.684819064259813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44703</v>
      </c>
      <c r="D298" s="237"/>
      <c r="E298" s="240">
        <f>Dat_02!C297</f>
        <v>52.599070350260746</v>
      </c>
      <c r="F298" s="240">
        <f>Dat_02!D297</f>
        <v>99.174715760964361</v>
      </c>
      <c r="G298" s="240">
        <f>Dat_02!E297</f>
        <v>52.599070350260746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44704</v>
      </c>
      <c r="D299" s="237"/>
      <c r="E299" s="240">
        <f>Dat_02!C298</f>
        <v>62.675239904259811</v>
      </c>
      <c r="F299" s="240">
        <f>Dat_02!D298</f>
        <v>99.174715760964361</v>
      </c>
      <c r="G299" s="240">
        <f>Dat_02!E298</f>
        <v>62.675239904259811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44705</v>
      </c>
      <c r="D300" s="237"/>
      <c r="E300" s="240">
        <f>Dat_02!C299</f>
        <v>55.72659463226168</v>
      </c>
      <c r="F300" s="240">
        <f>Dat_02!D299</f>
        <v>99.174715760964361</v>
      </c>
      <c r="G300" s="240">
        <f>Dat_02!E299</f>
        <v>55.72659463226168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44706</v>
      </c>
      <c r="D301" s="237"/>
      <c r="E301" s="240">
        <f>Dat_02!C300</f>
        <v>37.13616316888654</v>
      </c>
      <c r="F301" s="240">
        <f>Dat_02!D300</f>
        <v>99.174715760964361</v>
      </c>
      <c r="G301" s="240">
        <f>Dat_02!E300</f>
        <v>37.13616316888654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44707</v>
      </c>
      <c r="D302" s="237"/>
      <c r="E302" s="240">
        <f>Dat_02!C301</f>
        <v>32.820767544888398</v>
      </c>
      <c r="F302" s="240">
        <f>Dat_02!D301</f>
        <v>99.174715760964361</v>
      </c>
      <c r="G302" s="240">
        <f>Dat_02!E301</f>
        <v>32.820767544888398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44708</v>
      </c>
      <c r="D303" s="237"/>
      <c r="E303" s="240">
        <f>Dat_02!C302</f>
        <v>34.811713270888404</v>
      </c>
      <c r="F303" s="240">
        <f>Dat_02!D302</f>
        <v>99.174715760964361</v>
      </c>
      <c r="G303" s="240">
        <f>Dat_02!E302</f>
        <v>34.811713270888404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44709</v>
      </c>
      <c r="D304" s="237"/>
      <c r="E304" s="240">
        <f>Dat_02!C303</f>
        <v>41.275210382888396</v>
      </c>
      <c r="F304" s="240">
        <f>Dat_02!D303</f>
        <v>99.174715760964361</v>
      </c>
      <c r="G304" s="240">
        <f>Dat_02!E303</f>
        <v>41.275210382888396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44710</v>
      </c>
      <c r="D305" s="237"/>
      <c r="E305" s="240">
        <f>Dat_02!C304</f>
        <v>28.243800492888397</v>
      </c>
      <c r="F305" s="240">
        <f>Dat_02!D304</f>
        <v>99.174715760964361</v>
      </c>
      <c r="G305" s="240">
        <f>Dat_02!E304</f>
        <v>28.243800492888397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44711</v>
      </c>
      <c r="D306" s="237"/>
      <c r="E306" s="240">
        <f>Dat_02!C305</f>
        <v>38.748102940888401</v>
      </c>
      <c r="F306" s="240">
        <f>Dat_02!D305</f>
        <v>99.174715760964361</v>
      </c>
      <c r="G306" s="240">
        <f>Dat_02!E305</f>
        <v>38.748102940888401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44712</v>
      </c>
      <c r="D307" s="237"/>
      <c r="E307" s="240">
        <f>Dat_02!C306</f>
        <v>48.776286006887467</v>
      </c>
      <c r="F307" s="240">
        <f>Dat_02!D306</f>
        <v>99.174715760964361</v>
      </c>
      <c r="G307" s="240">
        <f>Dat_02!E306</f>
        <v>48.776286006887467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223</v>
      </c>
      <c r="C308" s="238">
        <f>Dat_02!B307</f>
        <v>44713</v>
      </c>
      <c r="D308" s="237"/>
      <c r="E308" s="240">
        <f>Dat_02!C307</f>
        <v>41.123223929528258</v>
      </c>
      <c r="F308" s="240">
        <f>Dat_02!D307</f>
        <v>63.620103867145374</v>
      </c>
      <c r="G308" s="240">
        <f>Dat_02!E307</f>
        <v>41.123223929528258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44714</v>
      </c>
      <c r="D309" s="239"/>
      <c r="E309" s="240">
        <f>Dat_02!C308</f>
        <v>52.456698009527322</v>
      </c>
      <c r="F309" s="240">
        <f>Dat_02!D308</f>
        <v>63.620103867145374</v>
      </c>
      <c r="G309" s="240">
        <f>Dat_02!E308</f>
        <v>52.456698009527322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44715</v>
      </c>
      <c r="D310" s="239"/>
      <c r="E310" s="240">
        <f>Dat_02!C309</f>
        <v>46.022433545527328</v>
      </c>
      <c r="F310" s="240">
        <f>Dat_02!D309</f>
        <v>63.620103867145374</v>
      </c>
      <c r="G310" s="240">
        <f>Dat_02!E309</f>
        <v>46.022433545527328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44716</v>
      </c>
      <c r="D311" s="237"/>
      <c r="E311" s="240">
        <f>Dat_02!C310</f>
        <v>32.122847235526393</v>
      </c>
      <c r="F311" s="240">
        <f>Dat_02!D310</f>
        <v>63.620103867145374</v>
      </c>
      <c r="G311" s="240">
        <f>Dat_02!E310</f>
        <v>32.122847235526393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44717</v>
      </c>
      <c r="D312" s="237"/>
      <c r="E312" s="240">
        <f>Dat_02!C311</f>
        <v>24.04601276152826</v>
      </c>
      <c r="F312" s="240">
        <f>Dat_02!D311</f>
        <v>63.620103867145374</v>
      </c>
      <c r="G312" s="240">
        <f>Dat_02!E311</f>
        <v>24.04601276152826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44718</v>
      </c>
      <c r="D313" s="237"/>
      <c r="E313" s="240">
        <f>Dat_02!C312</f>
        <v>30.42039194552919</v>
      </c>
      <c r="F313" s="240">
        <f>Dat_02!D312</f>
        <v>63.620103867145374</v>
      </c>
      <c r="G313" s="240">
        <f>Dat_02!E312</f>
        <v>30.42039194552919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44719</v>
      </c>
      <c r="D314" s="237"/>
      <c r="E314" s="240">
        <f>Dat_02!C313</f>
        <v>29.281747123526394</v>
      </c>
      <c r="F314" s="240">
        <f>Dat_02!D313</f>
        <v>63.620103867145374</v>
      </c>
      <c r="G314" s="240">
        <f>Dat_02!E313</f>
        <v>29.281747123526394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44720</v>
      </c>
      <c r="D315" s="237"/>
      <c r="E315" s="240">
        <f>Dat_02!C314</f>
        <v>22.808710077752295</v>
      </c>
      <c r="F315" s="240">
        <f>Dat_02!D314</f>
        <v>63.620103867145374</v>
      </c>
      <c r="G315" s="240">
        <f>Dat_02!E314</f>
        <v>22.808710077752295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44721</v>
      </c>
      <c r="D316" s="237"/>
      <c r="E316" s="240">
        <f>Dat_02!C315</f>
        <v>25.381636507752294</v>
      </c>
      <c r="F316" s="240">
        <f>Dat_02!D315</f>
        <v>63.620103867145374</v>
      </c>
      <c r="G316" s="240">
        <f>Dat_02!E315</f>
        <v>25.381636507752294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44722</v>
      </c>
      <c r="D317" s="237"/>
      <c r="E317" s="240">
        <f>Dat_02!C316</f>
        <v>30.097485453753222</v>
      </c>
      <c r="F317" s="240">
        <f>Dat_02!D316</f>
        <v>63.620103867145374</v>
      </c>
      <c r="G317" s="240">
        <f>Dat_02!E316</f>
        <v>30.097485453753222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44723</v>
      </c>
      <c r="D318" s="237"/>
      <c r="E318" s="240">
        <f>Dat_02!C317</f>
        <v>26.399948901751362</v>
      </c>
      <c r="F318" s="240">
        <f>Dat_02!D317</f>
        <v>63.620103867145374</v>
      </c>
      <c r="G318" s="240">
        <f>Dat_02!E317</f>
        <v>26.399948901751362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44724</v>
      </c>
      <c r="D319" s="237"/>
      <c r="E319" s="240">
        <f>Dat_02!C318</f>
        <v>19.313892079751355</v>
      </c>
      <c r="F319" s="240">
        <f>Dat_02!D318</f>
        <v>63.620103867145374</v>
      </c>
      <c r="G319" s="240">
        <f>Dat_02!E318</f>
        <v>19.313892079751355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44725</v>
      </c>
      <c r="D320" s="237"/>
      <c r="E320" s="240">
        <f>Dat_02!C319</f>
        <v>46.131497131753228</v>
      </c>
      <c r="F320" s="240">
        <f>Dat_02!D319</f>
        <v>63.620103867145374</v>
      </c>
      <c r="G320" s="240">
        <f>Dat_02!E319</f>
        <v>46.131497131753228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44726</v>
      </c>
      <c r="D321" s="237"/>
      <c r="E321" s="240">
        <f>Dat_02!C320</f>
        <v>42.376979761752295</v>
      </c>
      <c r="F321" s="240">
        <f>Dat_02!D320</f>
        <v>63.620103867145374</v>
      </c>
      <c r="G321" s="240">
        <f>Dat_02!E320</f>
        <v>42.376979761752295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44727</v>
      </c>
      <c r="D322" s="237"/>
      <c r="E322" s="240">
        <f>Dat_02!C321</f>
        <v>29.866455020219043</v>
      </c>
      <c r="F322" s="240">
        <f>Dat_02!D321</f>
        <v>63.620103867145374</v>
      </c>
      <c r="G322" s="240">
        <f>Dat_02!E321</f>
        <v>29.866455020219043</v>
      </c>
      <c r="I322" s="241">
        <f>Dat_02!G321</f>
        <v>63.620103867145374</v>
      </c>
      <c r="J322" s="251" t="str">
        <f>IF(Dat_02!H321=0,"",Dat_02!H321)</f>
        <v/>
      </c>
    </row>
    <row r="323" spans="2:10">
      <c r="B323" s="237"/>
      <c r="C323" s="238">
        <f>Dat_02!B322</f>
        <v>44728</v>
      </c>
      <c r="D323" s="237"/>
      <c r="E323" s="240">
        <f>Dat_02!C322</f>
        <v>5.6858126262199731</v>
      </c>
      <c r="F323" s="240">
        <f>Dat_02!D322</f>
        <v>63.620103867145374</v>
      </c>
      <c r="G323" s="240">
        <f>Dat_02!E322</f>
        <v>5.6858126262199731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44729</v>
      </c>
      <c r="D324" s="237"/>
      <c r="E324" s="240">
        <f>Dat_02!C323</f>
        <v>1.2177814382199685</v>
      </c>
      <c r="F324" s="240">
        <f>Dat_02!D323</f>
        <v>63.620103867145374</v>
      </c>
      <c r="G324" s="240">
        <f>Dat_02!E323</f>
        <v>1.2177814382199685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44730</v>
      </c>
      <c r="D325" s="237"/>
      <c r="E325" s="240">
        <f>Dat_02!C324</f>
        <v>10.570221084219972</v>
      </c>
      <c r="F325" s="240">
        <f>Dat_02!D324</f>
        <v>63.620103867145374</v>
      </c>
      <c r="G325" s="240">
        <f>Dat_02!E324</f>
        <v>10.570221084219972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44731</v>
      </c>
      <c r="D326" s="237"/>
      <c r="E326" s="240">
        <f>Dat_02!C325</f>
        <v>1.4717802962209026</v>
      </c>
      <c r="F326" s="240">
        <f>Dat_02!D325</f>
        <v>63.620103867145374</v>
      </c>
      <c r="G326" s="240">
        <f>Dat_02!E325</f>
        <v>1.4717802962209026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44732</v>
      </c>
      <c r="D327" s="237"/>
      <c r="E327" s="240">
        <f>Dat_02!C326</f>
        <v>4.6292638182190418</v>
      </c>
      <c r="F327" s="240">
        <f>Dat_02!D326</f>
        <v>63.620103867145374</v>
      </c>
      <c r="G327" s="240">
        <f>Dat_02!E326</f>
        <v>4.6292638182190418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44733</v>
      </c>
      <c r="D328" s="237"/>
      <c r="E328" s="240">
        <f>Dat_02!C327</f>
        <v>7.8382079562199722</v>
      </c>
      <c r="F328" s="240">
        <f>Dat_02!D327</f>
        <v>63.620103867145374</v>
      </c>
      <c r="G328" s="240">
        <f>Dat_02!E327</f>
        <v>7.8382079562199722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44734</v>
      </c>
      <c r="D329" s="237"/>
      <c r="E329" s="240">
        <f>Dat_02!C328</f>
        <v>19.542001010242529</v>
      </c>
      <c r="F329" s="240">
        <f>Dat_02!D328</f>
        <v>63.620103867145374</v>
      </c>
      <c r="G329" s="240">
        <f>Dat_02!E328</f>
        <v>19.542001010242529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44735</v>
      </c>
      <c r="D330" s="237"/>
      <c r="E330" s="240">
        <f>Dat_02!C329</f>
        <v>11.83257413824346</v>
      </c>
      <c r="F330" s="240">
        <f>Dat_02!D329</f>
        <v>63.620103867145374</v>
      </c>
      <c r="G330" s="240">
        <f>Dat_02!E329</f>
        <v>11.83257413824346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44736</v>
      </c>
      <c r="D331" s="237"/>
      <c r="E331" s="240">
        <f>Dat_02!C330</f>
        <v>13.604441506245326</v>
      </c>
      <c r="F331" s="240">
        <f>Dat_02!D330</f>
        <v>63.620103867145374</v>
      </c>
      <c r="G331" s="240">
        <f>Dat_02!E330</f>
        <v>13.604441506245326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44737</v>
      </c>
      <c r="D332" s="237"/>
      <c r="E332" s="240">
        <f>Dat_02!C331</f>
        <v>14.067334344244395</v>
      </c>
      <c r="F332" s="240">
        <f>Dat_02!D331</f>
        <v>63.620103867145374</v>
      </c>
      <c r="G332" s="240">
        <f>Dat_02!E331</f>
        <v>14.067334344244395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44738</v>
      </c>
      <c r="D333" s="237"/>
      <c r="E333" s="240">
        <f>Dat_02!C332</f>
        <v>14.775482156243463</v>
      </c>
      <c r="F333" s="240">
        <f>Dat_02!D332</f>
        <v>63.620103867145374</v>
      </c>
      <c r="G333" s="240">
        <f>Dat_02!E332</f>
        <v>14.775482156243463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44739</v>
      </c>
      <c r="D334" s="237"/>
      <c r="E334" s="240">
        <f>Dat_02!C333</f>
        <v>16.261251046242531</v>
      </c>
      <c r="F334" s="240">
        <f>Dat_02!D333</f>
        <v>63.620103867145374</v>
      </c>
      <c r="G334" s="240">
        <f>Dat_02!E333</f>
        <v>16.261251046242531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44740</v>
      </c>
      <c r="D335" s="237"/>
      <c r="E335" s="240">
        <f>Dat_02!C334</f>
        <v>21.935580164243461</v>
      </c>
      <c r="F335" s="240">
        <f>Dat_02!D334</f>
        <v>63.620103867145374</v>
      </c>
      <c r="G335" s="240">
        <f>Dat_02!E334</f>
        <v>21.935580164243461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44741</v>
      </c>
      <c r="D336" s="237"/>
      <c r="E336" s="240">
        <f>Dat_02!C335</f>
        <v>9.1596987699111931</v>
      </c>
      <c r="F336" s="240">
        <f>Dat_02!D335</f>
        <v>63.620103867145374</v>
      </c>
      <c r="G336" s="240">
        <f>Dat_02!E335</f>
        <v>9.1596987699111931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44742</v>
      </c>
      <c r="D337" s="237"/>
      <c r="E337" s="240">
        <f>Dat_02!C336</f>
        <v>13.891888505911192</v>
      </c>
      <c r="F337" s="240">
        <f>Dat_02!D336</f>
        <v>63.620103867145374</v>
      </c>
      <c r="G337" s="240">
        <f>Dat_02!E336</f>
        <v>13.891888505911192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44743</v>
      </c>
      <c r="D338" s="237"/>
      <c r="E338" s="240">
        <f>Dat_02!C337</f>
        <v>18.251279493911191</v>
      </c>
      <c r="F338" s="240">
        <f>Dat_02!D337</f>
        <v>27.438293490002458</v>
      </c>
      <c r="G338" s="240">
        <f>Dat_02!E337</f>
        <v>18.251279493911191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218</v>
      </c>
      <c r="C339" s="238">
        <f>Dat_02!B338</f>
        <v>44744</v>
      </c>
      <c r="D339" s="239"/>
      <c r="E339" s="240">
        <f>Dat_02!C338</f>
        <v>13.30726302791026</v>
      </c>
      <c r="F339" s="240">
        <f>Dat_02!D338</f>
        <v>27.438293490002458</v>
      </c>
      <c r="G339" s="240">
        <f>Dat_02!E338</f>
        <v>13.30726302791026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44745</v>
      </c>
      <c r="D340" s="239"/>
      <c r="E340" s="240">
        <f>Dat_02!C339</f>
        <v>10.85917095791026</v>
      </c>
      <c r="F340" s="240">
        <f>Dat_02!D339</f>
        <v>27.438293490002458</v>
      </c>
      <c r="G340" s="240">
        <f>Dat_02!E339</f>
        <v>10.85917095791026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44746</v>
      </c>
      <c r="D341" s="237"/>
      <c r="E341" s="240">
        <f>Dat_02!C340</f>
        <v>12.598542783910263</v>
      </c>
      <c r="F341" s="240">
        <f>Dat_02!D340</f>
        <v>27.438293490002458</v>
      </c>
      <c r="G341" s="240">
        <f>Dat_02!E340</f>
        <v>12.598542783910263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44747</v>
      </c>
      <c r="D342" s="237"/>
      <c r="E342" s="240">
        <f>Dat_02!C341</f>
        <v>9.8952008619102596</v>
      </c>
      <c r="F342" s="240">
        <f>Dat_02!D341</f>
        <v>27.438293490002458</v>
      </c>
      <c r="G342" s="240">
        <f>Dat_02!E341</f>
        <v>9.8952008619102596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44748</v>
      </c>
      <c r="D343" s="237"/>
      <c r="E343" s="240">
        <f>Dat_02!C342</f>
        <v>11.241820423679</v>
      </c>
      <c r="F343" s="240">
        <f>Dat_02!D342</f>
        <v>27.438293490002458</v>
      </c>
      <c r="G343" s="240">
        <f>Dat_02!E342</f>
        <v>11.241820423679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44749</v>
      </c>
      <c r="D344" s="237"/>
      <c r="E344" s="240">
        <f>Dat_02!C343</f>
        <v>8.9794350036817967</v>
      </c>
      <c r="F344" s="240">
        <f>Dat_02!D343</f>
        <v>27.438293490002458</v>
      </c>
      <c r="G344" s="240">
        <f>Dat_02!E343</f>
        <v>8.9794350036817967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44750</v>
      </c>
      <c r="D345" s="237"/>
      <c r="E345" s="240">
        <f>Dat_02!C344</f>
        <v>9.724760133679931</v>
      </c>
      <c r="F345" s="240">
        <f>Dat_02!D344</f>
        <v>27.438293490002458</v>
      </c>
      <c r="G345" s="240">
        <f>Dat_02!E344</f>
        <v>9.724760133679931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44751</v>
      </c>
      <c r="D346" s="237"/>
      <c r="E346" s="240">
        <f>Dat_02!C345</f>
        <v>10.570958937678999</v>
      </c>
      <c r="F346" s="240">
        <f>Dat_02!D345</f>
        <v>27.438293490002458</v>
      </c>
      <c r="G346" s="240">
        <f>Dat_02!E345</f>
        <v>10.570958937678999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44752</v>
      </c>
      <c r="D347" s="237"/>
      <c r="E347" s="240">
        <f>Dat_02!C346</f>
        <v>6.7936013716790002</v>
      </c>
      <c r="F347" s="240">
        <f>Dat_02!D346</f>
        <v>27.438293490002458</v>
      </c>
      <c r="G347" s="240">
        <f>Dat_02!E346</f>
        <v>6.7936013716790002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44753</v>
      </c>
      <c r="D348" s="237"/>
      <c r="E348" s="240">
        <f>Dat_02!C347</f>
        <v>9.1090904676808648</v>
      </c>
      <c r="F348" s="240">
        <f>Dat_02!D347</f>
        <v>27.438293490002458</v>
      </c>
      <c r="G348" s="240">
        <f>Dat_02!E347</f>
        <v>9.1090904676808648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44754</v>
      </c>
      <c r="D349" s="237"/>
      <c r="E349" s="240">
        <f>Dat_02!C348</f>
        <v>8.5171420636789996</v>
      </c>
      <c r="F349" s="240">
        <f>Dat_02!D348</f>
        <v>27.438293490002458</v>
      </c>
      <c r="G349" s="240">
        <f>Dat_02!E348</f>
        <v>8.5171420636789996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44755</v>
      </c>
      <c r="D350" s="237"/>
      <c r="E350" s="240">
        <f>Dat_02!C349</f>
        <v>4.7365951573210552</v>
      </c>
      <c r="F350" s="240">
        <f>Dat_02!D349</f>
        <v>27.438293490002458</v>
      </c>
      <c r="G350" s="240">
        <f>Dat_02!E349</f>
        <v>4.7365951573210552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44756</v>
      </c>
      <c r="D351" s="237"/>
      <c r="E351" s="240">
        <f>Dat_02!C350</f>
        <v>6.4466675373191977</v>
      </c>
      <c r="F351" s="240">
        <f>Dat_02!D350</f>
        <v>27.438293490002458</v>
      </c>
      <c r="G351" s="240">
        <f>Dat_02!E350</f>
        <v>6.4466675373191977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44757</v>
      </c>
      <c r="D352" s="237"/>
      <c r="E352" s="240">
        <f>Dat_02!C351</f>
        <v>1.4484459653201265</v>
      </c>
      <c r="F352" s="240">
        <f>Dat_02!D351</f>
        <v>27.438293490002458</v>
      </c>
      <c r="G352" s="240">
        <f>Dat_02!E351</f>
        <v>1.4484459653201265</v>
      </c>
      <c r="I352" s="241">
        <f>Dat_02!G351</f>
        <v>27.438293490002458</v>
      </c>
      <c r="J352" s="251" t="str">
        <f>IF(Dat_02!H351=0,"",Dat_02!H351)</f>
        <v/>
      </c>
    </row>
    <row r="353" spans="2:10">
      <c r="B353" s="237"/>
      <c r="C353" s="238">
        <f>Dat_02!B352</f>
        <v>44758</v>
      </c>
      <c r="D353" s="237"/>
      <c r="E353" s="240">
        <f>Dat_02!C352</f>
        <v>2.2119180733191932</v>
      </c>
      <c r="F353" s="240">
        <f>Dat_02!D352</f>
        <v>27.438293490002458</v>
      </c>
      <c r="G353" s="240">
        <f>Dat_02!E352</f>
        <v>2.2119180733191932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44759</v>
      </c>
      <c r="D354" s="237"/>
      <c r="E354" s="240">
        <f>Dat_02!C353</f>
        <v>2.3806667053201274</v>
      </c>
      <c r="F354" s="240">
        <f>Dat_02!D353</f>
        <v>27.438293490002458</v>
      </c>
      <c r="G354" s="240">
        <f>Dat_02!E353</f>
        <v>2.3806667053201274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44760</v>
      </c>
      <c r="D355" s="237"/>
      <c r="E355" s="240">
        <f>Dat_02!C354</f>
        <v>2.7063242153210596</v>
      </c>
      <c r="F355" s="240">
        <f>Dat_02!D354</f>
        <v>27.438293490002458</v>
      </c>
      <c r="G355" s="240">
        <f>Dat_02!E354</f>
        <v>2.7063242153210596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44761</v>
      </c>
      <c r="D356" s="237"/>
      <c r="E356" s="240">
        <f>Dat_02!C355</f>
        <v>2.1026848313191948</v>
      </c>
      <c r="F356" s="240">
        <f>Dat_02!D355</f>
        <v>27.438293490002458</v>
      </c>
      <c r="G356" s="240">
        <f>Dat_02!E355</f>
        <v>2.1026848313191948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44762</v>
      </c>
      <c r="D357" s="237"/>
      <c r="E357" s="240">
        <f>Dat_02!C356</f>
        <v>15.036435515821358</v>
      </c>
      <c r="F357" s="240">
        <f>Dat_02!D356</f>
        <v>27.438293490002458</v>
      </c>
      <c r="G357" s="240">
        <f>Dat_02!E356</f>
        <v>15.036435515821358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44763</v>
      </c>
      <c r="D358" s="237"/>
      <c r="E358" s="240">
        <f>Dat_02!C357</f>
        <v>2.2514252478222878</v>
      </c>
      <c r="F358" s="240">
        <f>Dat_02!D357</f>
        <v>27.438293490002458</v>
      </c>
      <c r="G358" s="240">
        <f>Dat_02!E357</f>
        <v>2.2514252478222878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44764</v>
      </c>
      <c r="D359" s="237"/>
      <c r="E359" s="240">
        <f>Dat_02!C358</f>
        <v>9.5429019778213551</v>
      </c>
      <c r="F359" s="240">
        <f>Dat_02!D358</f>
        <v>27.438293490002458</v>
      </c>
      <c r="G359" s="240">
        <f>Dat_02!E358</f>
        <v>9.5429019778213551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44765</v>
      </c>
      <c r="D360" s="237"/>
      <c r="E360" s="240">
        <f>Dat_02!C359</f>
        <v>1.8340053678213553</v>
      </c>
      <c r="F360" s="240">
        <f>Dat_02!D359</f>
        <v>27.438293490002458</v>
      </c>
      <c r="G360" s="240">
        <f>Dat_02!E359</f>
        <v>1.8340053678213553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44766</v>
      </c>
      <c r="D361" s="237"/>
      <c r="E361" s="240">
        <f>Dat_02!C360</f>
        <v>6.3163635378232215</v>
      </c>
      <c r="F361" s="240">
        <f>Dat_02!D360</f>
        <v>27.438293490002458</v>
      </c>
      <c r="G361" s="240">
        <f>Dat_02!E360</f>
        <v>6.3163635378232215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44767</v>
      </c>
      <c r="D362" s="237"/>
      <c r="E362" s="240">
        <f>Dat_02!C361</f>
        <v>2.608429777821355</v>
      </c>
      <c r="F362" s="240">
        <f>Dat_02!D361</f>
        <v>27.438293490002458</v>
      </c>
      <c r="G362" s="240">
        <f>Dat_02!E361</f>
        <v>2.608429777821355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44768</v>
      </c>
      <c r="D363" s="237"/>
      <c r="E363" s="240">
        <f>Dat_02!C362</f>
        <v>3.9616896878222905</v>
      </c>
      <c r="F363" s="240">
        <f>Dat_02!D362</f>
        <v>27.438293490002458</v>
      </c>
      <c r="G363" s="240">
        <f>Dat_02!E362</f>
        <v>3.9616896878222905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44769</v>
      </c>
      <c r="D364" s="237"/>
      <c r="E364" s="240">
        <f>Dat_02!C363</f>
        <v>1.8403673500869917</v>
      </c>
      <c r="F364" s="240">
        <f>Dat_02!D363</f>
        <v>27.438293490002458</v>
      </c>
      <c r="G364" s="240">
        <f>Dat_02!E363</f>
        <v>1.8403673500869917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44770</v>
      </c>
      <c r="D365" s="237"/>
      <c r="E365" s="240">
        <f>Dat_02!C364</f>
        <v>2.9601499940860667</v>
      </c>
      <c r="F365" s="240">
        <f>Dat_02!D364</f>
        <v>27.438293490002458</v>
      </c>
      <c r="G365" s="240">
        <f>Dat_02!E364</f>
        <v>2.9601499940860667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44771</v>
      </c>
      <c r="D366" s="237"/>
      <c r="E366" s="240">
        <f>Dat_02!C365</f>
        <v>5.9799810000860667</v>
      </c>
      <c r="F366" s="240">
        <f>Dat_02!D365</f>
        <v>27.438293490002458</v>
      </c>
      <c r="G366" s="240">
        <f>Dat_02!E365</f>
        <v>5.9799810000860667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44772</v>
      </c>
      <c r="D367" s="237"/>
      <c r="E367" s="240">
        <f>Dat_02!C366</f>
        <v>2.3192366360860652</v>
      </c>
      <c r="F367" s="240">
        <f>Dat_02!D366</f>
        <v>27.438293490002458</v>
      </c>
      <c r="G367" s="240">
        <f>Dat_02!E366</f>
        <v>2.3192366360860652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44773</v>
      </c>
      <c r="D368" s="237"/>
      <c r="E368" s="240">
        <f>Dat_02!C367</f>
        <v>1.9814935200851322</v>
      </c>
      <c r="F368" s="240">
        <f>Dat_02!D367</f>
        <v>27.438293490002458</v>
      </c>
      <c r="G368" s="240">
        <f>Dat_02!E367</f>
        <v>1.9814935200851322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221</v>
      </c>
      <c r="C369" s="238">
        <f>Dat_02!B368</f>
        <v>44774</v>
      </c>
      <c r="D369" s="239"/>
      <c r="E369" s="240">
        <f>Dat_02!C368</f>
        <v>3.3480018080869924</v>
      </c>
      <c r="F369" s="240">
        <f>Dat_02!D368</f>
        <v>16.5757661006012</v>
      </c>
      <c r="G369" s="240">
        <f>Dat_02!E368</f>
        <v>3.3480018080869924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44775</v>
      </c>
      <c r="D370" s="239"/>
      <c r="E370" s="240">
        <f>Dat_02!C369</f>
        <v>4.4647196980869923</v>
      </c>
      <c r="F370" s="240">
        <f>Dat_02!D369</f>
        <v>16.5757661006012</v>
      </c>
      <c r="G370" s="240">
        <f>Dat_02!E369</f>
        <v>4.4647196980869923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44776</v>
      </c>
      <c r="D371" s="237"/>
      <c r="E371" s="240">
        <f>Dat_02!C370</f>
        <v>1.9475356552845768</v>
      </c>
      <c r="F371" s="240">
        <f>Dat_02!D370</f>
        <v>16.5757661006012</v>
      </c>
      <c r="G371" s="240">
        <f>Dat_02!E370</f>
        <v>1.9475356552845768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44777</v>
      </c>
      <c r="D372" s="237"/>
      <c r="E372" s="240">
        <f>Dat_02!C371</f>
        <v>1.3619935172845763</v>
      </c>
      <c r="F372" s="240">
        <f>Dat_02!D371</f>
        <v>16.5757661006012</v>
      </c>
      <c r="G372" s="240">
        <f>Dat_02!E371</f>
        <v>1.3619935172845763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44778</v>
      </c>
      <c r="D373" s="237"/>
      <c r="E373" s="240">
        <f>Dat_02!C372</f>
        <v>1.266150549284579</v>
      </c>
      <c r="F373" s="240">
        <f>Dat_02!D372</f>
        <v>16.5757661006012</v>
      </c>
      <c r="G373" s="240">
        <f>Dat_02!E372</f>
        <v>1.266150549284579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44779</v>
      </c>
      <c r="D374" s="237"/>
      <c r="E374" s="240">
        <f>Dat_02!C373</f>
        <v>1.8133744832845768</v>
      </c>
      <c r="F374" s="240">
        <f>Dat_02!D373</f>
        <v>16.5757661006012</v>
      </c>
      <c r="G374" s="240">
        <f>Dat_02!E373</f>
        <v>1.8133744832845768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44780</v>
      </c>
      <c r="D375" s="237"/>
      <c r="E375" s="240">
        <f>Dat_02!C374</f>
        <v>1.6537370392845769</v>
      </c>
      <c r="F375" s="240">
        <f>Dat_02!D374</f>
        <v>16.5757661006012</v>
      </c>
      <c r="G375" s="240">
        <f>Dat_02!E374</f>
        <v>1.6537370392845769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44781</v>
      </c>
      <c r="D376" s="237"/>
      <c r="E376" s="240">
        <f>Dat_02!C375</f>
        <v>1.3253862392864393</v>
      </c>
      <c r="F376" s="240">
        <f>Dat_02!D375</f>
        <v>16.5757661006012</v>
      </c>
      <c r="G376" s="240">
        <f>Dat_02!E375</f>
        <v>1.3253862392864393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44782</v>
      </c>
      <c r="D377" s="237"/>
      <c r="E377" s="240">
        <f>Dat_02!C376</f>
        <v>1.6752525472845774</v>
      </c>
      <c r="F377" s="240">
        <f>Dat_02!D376</f>
        <v>16.5757661006012</v>
      </c>
      <c r="G377" s="240">
        <f>Dat_02!E376</f>
        <v>1.6752525472845774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44783</v>
      </c>
      <c r="D378" s="237"/>
      <c r="E378" s="240">
        <f>Dat_02!C377</f>
        <v>1.8884723089984545</v>
      </c>
      <c r="F378" s="240">
        <f>Dat_02!D377</f>
        <v>16.5757661006012</v>
      </c>
      <c r="G378" s="240">
        <f>Dat_02!E377</f>
        <v>1.8884723089984545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44784</v>
      </c>
      <c r="D379" s="237"/>
      <c r="E379" s="240">
        <f>Dat_02!C378</f>
        <v>1.7459365069993873</v>
      </c>
      <c r="F379" s="240">
        <f>Dat_02!D378</f>
        <v>16.5757661006012</v>
      </c>
      <c r="G379" s="240">
        <f>Dat_02!E378</f>
        <v>1.7459365069993873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44785</v>
      </c>
      <c r="D380" s="237"/>
      <c r="E380" s="240">
        <f>Dat_02!C379</f>
        <v>1.1457078429984613</v>
      </c>
      <c r="F380" s="240">
        <f>Dat_02!D379</f>
        <v>16.5757661006012</v>
      </c>
      <c r="G380" s="240">
        <f>Dat_02!E379</f>
        <v>1.1457078429984613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44786</v>
      </c>
      <c r="D381" s="237"/>
      <c r="E381" s="240">
        <f>Dat_02!C380</f>
        <v>1.9975903149993901</v>
      </c>
      <c r="F381" s="240">
        <f>Dat_02!D380</f>
        <v>16.5757661006012</v>
      </c>
      <c r="G381" s="240">
        <f>Dat_02!E380</f>
        <v>1.9975903149993901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44787</v>
      </c>
      <c r="D382" s="237"/>
      <c r="E382" s="240">
        <f>Dat_02!C381</f>
        <v>1.2872926249993908</v>
      </c>
      <c r="F382" s="240">
        <f>Dat_02!D381</f>
        <v>16.5757661006012</v>
      </c>
      <c r="G382" s="240">
        <f>Dat_02!E381</f>
        <v>1.2872926249993908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44788</v>
      </c>
      <c r="D383" s="237"/>
      <c r="E383" s="240">
        <f>Dat_02!C382</f>
        <v>1.4236519209993894</v>
      </c>
      <c r="F383" s="240">
        <f>Dat_02!D382</f>
        <v>16.5757661006012</v>
      </c>
      <c r="G383" s="240">
        <f>Dat_02!E382</f>
        <v>1.4236519209993894</v>
      </c>
      <c r="I383" s="241">
        <f>Dat_02!G382</f>
        <v>16.5757661006012</v>
      </c>
      <c r="J383" s="251" t="str">
        <f>IF(Dat_02!H382=0,"",Dat_02!H382)</f>
        <v/>
      </c>
    </row>
    <row r="384" spans="2:10">
      <c r="B384" s="237"/>
      <c r="C384" s="238">
        <f>Dat_02!B383</f>
        <v>44789</v>
      </c>
      <c r="D384" s="237"/>
      <c r="E384" s="240">
        <f>Dat_02!C383</f>
        <v>1.8889678109975248</v>
      </c>
      <c r="F384" s="240">
        <f>Dat_02!D383</f>
        <v>16.5757661006012</v>
      </c>
      <c r="G384" s="240">
        <f>Dat_02!E383</f>
        <v>1.8889678109975248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44790</v>
      </c>
      <c r="D385" s="237"/>
      <c r="E385" s="240">
        <f>Dat_02!C384</f>
        <v>1.9845312808154885</v>
      </c>
      <c r="F385" s="240">
        <f>Dat_02!D384</f>
        <v>16.5757661006012</v>
      </c>
      <c r="G385" s="240">
        <f>Dat_02!E384</f>
        <v>1.9845312808154885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44791</v>
      </c>
      <c r="D386" s="237"/>
      <c r="E386" s="240">
        <f>Dat_02!C385</f>
        <v>4.2379166648145548</v>
      </c>
      <c r="F386" s="240">
        <f>Dat_02!D385</f>
        <v>16.5757661006012</v>
      </c>
      <c r="G386" s="240">
        <f>Dat_02!E385</f>
        <v>4.2379166648145548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44792</v>
      </c>
      <c r="D387" s="237"/>
      <c r="E387" s="240">
        <f>Dat_02!C386</f>
        <v>12.465486120815491</v>
      </c>
      <c r="F387" s="240">
        <f>Dat_02!D386</f>
        <v>16.5757661006012</v>
      </c>
      <c r="G387" s="240">
        <f>Dat_02!E386</f>
        <v>12.465486120815491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44793</v>
      </c>
      <c r="D388" s="237"/>
      <c r="E388" s="240">
        <f>Dat_02!C387</f>
        <v>8.5744975528154868</v>
      </c>
      <c r="F388" s="240">
        <f>Dat_02!D387</f>
        <v>16.5757661006012</v>
      </c>
      <c r="G388" s="240">
        <f>Dat_02!E387</f>
        <v>8.5744975528154868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44794</v>
      </c>
      <c r="D389" s="237"/>
      <c r="E389" s="240">
        <f>Dat_02!C388</f>
        <v>1.5943431428145558</v>
      </c>
      <c r="F389" s="240">
        <f>Dat_02!D388</f>
        <v>16.5757661006012</v>
      </c>
      <c r="G389" s="240">
        <f>Dat_02!E388</f>
        <v>1.5943431428145558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44795</v>
      </c>
      <c r="D390" s="237"/>
      <c r="E390" s="240">
        <f>Dat_02!C389</f>
        <v>2.4836923468164205</v>
      </c>
      <c r="F390" s="240">
        <f>Dat_02!D389</f>
        <v>16.5757661006012</v>
      </c>
      <c r="G390" s="240">
        <f>Dat_02!E389</f>
        <v>2.4836923468164205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44796</v>
      </c>
      <c r="D391" s="237"/>
      <c r="E391" s="240">
        <f>Dat_02!C390</f>
        <v>14.290778460814559</v>
      </c>
      <c r="F391" s="240">
        <f>Dat_02!D390</f>
        <v>16.5757661006012</v>
      </c>
      <c r="G391" s="240">
        <f>Dat_02!E390</f>
        <v>14.290778460814559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44797</v>
      </c>
      <c r="D392" s="237"/>
      <c r="E392" s="240">
        <f>Dat_02!C391</f>
        <v>8.3265916085703431</v>
      </c>
      <c r="F392" s="240">
        <f>Dat_02!D391</f>
        <v>16.5757661006012</v>
      </c>
      <c r="G392" s="240">
        <f>Dat_02!E391</f>
        <v>8.3265916085703431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44798</v>
      </c>
      <c r="D393" s="237"/>
      <c r="E393" s="240">
        <f>Dat_02!C392</f>
        <v>1.4231999785712723</v>
      </c>
      <c r="F393" s="240">
        <f>Dat_02!D392</f>
        <v>16.5757661006012</v>
      </c>
      <c r="G393" s="240">
        <f>Dat_02!E392</f>
        <v>1.4231999785712723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44799</v>
      </c>
      <c r="D394" s="237"/>
      <c r="E394" s="240">
        <f>Dat_02!C393</f>
        <v>0.71767828857127092</v>
      </c>
      <c r="F394" s="240">
        <f>Dat_02!D393</f>
        <v>16.5757661006012</v>
      </c>
      <c r="G394" s="240">
        <f>Dat_02!E393</f>
        <v>0.71767828857127092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44800</v>
      </c>
      <c r="D395" s="237"/>
      <c r="E395" s="240">
        <f>Dat_02!C394</f>
        <v>6.7068071985703392</v>
      </c>
      <c r="F395" s="240">
        <f>Dat_02!D394</f>
        <v>16.5757661006012</v>
      </c>
      <c r="G395" s="240">
        <f>Dat_02!E394</f>
        <v>6.7068071985703392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44801</v>
      </c>
      <c r="D396" s="237"/>
      <c r="E396" s="240">
        <f>Dat_02!C395</f>
        <v>1.1306106725712708</v>
      </c>
      <c r="F396" s="240">
        <f>Dat_02!D395</f>
        <v>16.5757661006012</v>
      </c>
      <c r="G396" s="240">
        <f>Dat_02!E395</f>
        <v>1.1306106725712708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44802</v>
      </c>
      <c r="D397" s="237"/>
      <c r="E397" s="240">
        <f>Dat_02!C396</f>
        <v>7.4316425565703392</v>
      </c>
      <c r="F397" s="240">
        <f>Dat_02!D396</f>
        <v>16.5757661006012</v>
      </c>
      <c r="G397" s="240">
        <f>Dat_02!E396</f>
        <v>7.4316425565703392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44803</v>
      </c>
      <c r="D398" s="237"/>
      <c r="E398" s="240">
        <f>Dat_02!C397</f>
        <v>19.642912736570338</v>
      </c>
      <c r="F398" s="240">
        <f>Dat_02!D397</f>
        <v>16.5757661006012</v>
      </c>
      <c r="G398" s="240">
        <f>Dat_02!E397</f>
        <v>16.5757661006012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239</v>
      </c>
    </row>
    <row r="2" spans="1:2">
      <c r="A2" t="s">
        <v>233</v>
      </c>
    </row>
    <row r="3" spans="1:2">
      <c r="A3" t="s">
        <v>229</v>
      </c>
    </row>
    <row r="4" spans="1:2">
      <c r="A4" t="s">
        <v>235</v>
      </c>
    </row>
    <row r="5" spans="1:2">
      <c r="A5" t="s">
        <v>237</v>
      </c>
    </row>
    <row r="6" spans="1:2">
      <c r="A6" t="s">
        <v>236</v>
      </c>
    </row>
    <row r="7" spans="1:2">
      <c r="A7" t="s">
        <v>234</v>
      </c>
    </row>
    <row r="8" spans="1:2">
      <c r="A8" t="s">
        <v>228</v>
      </c>
    </row>
    <row r="9" spans="1:2">
      <c r="A9" t="s">
        <v>240</v>
      </c>
    </row>
    <row r="10" spans="1:2">
      <c r="A10" t="s">
        <v>238</v>
      </c>
    </row>
    <row r="11" spans="1:2">
      <c r="A11" t="s">
        <v>189</v>
      </c>
    </row>
    <row r="12" spans="1:2">
      <c r="A12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60" zoomScale="90" zoomScaleNormal="90" workbookViewId="0">
      <selection activeCell="J60" sqref="J60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7" t="s">
        <v>36</v>
      </c>
      <c r="G3" s="357"/>
      <c r="H3" s="35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/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72"/>
    </row>
    <row r="59" spans="2:20">
      <c r="B59" s="293" t="e">
        <f>#REF!</f>
        <v>#REF!</v>
      </c>
      <c r="C59" s="162" t="s">
        <v>89</v>
      </c>
      <c r="D59" s="157">
        <v>6503.7333101836002</v>
      </c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35.083117926258886</v>
      </c>
      <c r="J59" s="272">
        <f>I60-I48</f>
        <v>-7.882906184069693</v>
      </c>
    </row>
    <row r="60" spans="2:20">
      <c r="B60" s="293" t="e">
        <f>#REF!</f>
        <v>#REF!</v>
      </c>
      <c r="C60" s="162" t="s">
        <v>88</v>
      </c>
      <c r="D60" s="157">
        <v>5663.3995666707096</v>
      </c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30.550101823812785</v>
      </c>
      <c r="J60" s="272">
        <f>I60-I59</f>
        <v>-4.5330161024461013</v>
      </c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6" t="s">
        <v>53</v>
      </c>
      <c r="D68" s="356" t="s">
        <v>53</v>
      </c>
      <c r="E68" s="120"/>
      <c r="F68" s="356" t="s">
        <v>42</v>
      </c>
      <c r="G68" s="356"/>
      <c r="H68" s="356" t="s">
        <v>43</v>
      </c>
      <c r="I68" s="356"/>
      <c r="J68" s="356" t="s">
        <v>44</v>
      </c>
      <c r="K68" s="35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0.42899428574456078</v>
      </c>
      <c r="G70" s="125">
        <v>1092.5703688313909</v>
      </c>
      <c r="H70" s="259">
        <f>I70/D70</f>
        <v>0.12518409425626281</v>
      </c>
      <c r="I70" s="125">
        <v>113.85192930780889</v>
      </c>
      <c r="J70" s="150">
        <f>K70/SUM(C70:D70)</f>
        <v>0.34905083252153885</v>
      </c>
      <c r="K70" s="125">
        <f t="shared" ref="K70:K75" si="2">SUM(G70,I70)</f>
        <v>1206.4222981391997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0.33322073950556508</v>
      </c>
      <c r="G71" s="125">
        <v>560.14406310885488</v>
      </c>
      <c r="H71" s="259">
        <f t="shared" ref="H71:H75" si="3">I71/D71</f>
        <v>0.3107132910851117</v>
      </c>
      <c r="I71" s="125">
        <v>969.61189616019954</v>
      </c>
      <c r="J71" s="150">
        <f t="shared" ref="J71:J76" si="4">K71/SUM(C71:D71)</f>
        <v>0.31859296052754382</v>
      </c>
      <c r="K71" s="125">
        <f t="shared" si="2"/>
        <v>1529.7559592690545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0.3140662230040242</v>
      </c>
      <c r="G72" s="125">
        <v>761.58640768558735</v>
      </c>
      <c r="H72" s="259">
        <f t="shared" si="3"/>
        <v>0.29179563674661524</v>
      </c>
      <c r="I72" s="125">
        <v>1106.4517047016614</v>
      </c>
      <c r="J72" s="150">
        <f t="shared" si="4"/>
        <v>0.30048250141547994</v>
      </c>
      <c r="K72" s="125">
        <f t="shared" si="2"/>
        <v>1868.0381123872487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125" t="s">
        <v>18</v>
      </c>
      <c r="H73" s="259">
        <f t="shared" si="3"/>
        <v>7.2411658143665394E-3</v>
      </c>
      <c r="I73" s="125">
        <v>6.047416182873329</v>
      </c>
      <c r="J73" s="150">
        <f t="shared" si="4"/>
        <v>7.2411658143665394E-3</v>
      </c>
      <c r="K73" s="125">
        <f t="shared" si="2"/>
        <v>6.047416182873329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0.5344873488040609</v>
      </c>
      <c r="G74" s="125">
        <v>96.36806898937219</v>
      </c>
      <c r="H74" s="259">
        <f t="shared" si="3"/>
        <v>7.4763439351215336E-2</v>
      </c>
      <c r="I74" s="125">
        <v>50.02421726989818</v>
      </c>
      <c r="J74" s="150">
        <f t="shared" si="4"/>
        <v>0.17234787645310851</v>
      </c>
      <c r="K74" s="125">
        <f t="shared" si="2"/>
        <v>146.39228625927038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0.38237357204501193</v>
      </c>
      <c r="G75" s="125">
        <v>815.9232582253843</v>
      </c>
      <c r="H75" s="259">
        <f t="shared" si="3"/>
        <v>0.37069484166400934</v>
      </c>
      <c r="I75" s="125">
        <v>90.820236207682285</v>
      </c>
      <c r="J75" s="150">
        <f t="shared" si="4"/>
        <v>0.38117076254585919</v>
      </c>
      <c r="K75" s="125">
        <f t="shared" si="2"/>
        <v>906.74349443306664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0.37098662386774589</v>
      </c>
      <c r="G76" s="126">
        <f>SUM(G70:G75)</f>
        <v>3326.5921668405895</v>
      </c>
      <c r="H76" s="260">
        <f>I76/D76</f>
        <v>0.24415009121435696</v>
      </c>
      <c r="I76" s="126">
        <f>SUM(I70:I75)</f>
        <v>2336.8073998301238</v>
      </c>
      <c r="J76" s="151">
        <f t="shared" si="4"/>
        <v>0.30550101823812809</v>
      </c>
      <c r="K76" s="126">
        <f>SUM(K70:K75)</f>
        <v>5663.3995666707142</v>
      </c>
    </row>
    <row r="79" spans="2:11">
      <c r="B79" s="165" t="str">
        <f>TEXT(CONCATENATE(TEXT(Dat_01!B2,"dd de mm de aaaa")),"@")</f>
        <v>31 312022 08 312022 2022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154" zoomScale="77" zoomScaleNormal="77" workbookViewId="0">
      <selection activeCell="F169" sqref="F169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44409</v>
      </c>
      <c r="C2" s="285">
        <v>105.184585</v>
      </c>
      <c r="D2" s="286">
        <v>119.88721554736063</v>
      </c>
      <c r="E2" s="285">
        <f>IF(C2&gt;D2,D2,C2)</f>
        <v>105.184585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44410</v>
      </c>
      <c r="C3" s="285">
        <v>65.451475000000002</v>
      </c>
      <c r="D3" s="286">
        <v>119.88721554736063</v>
      </c>
      <c r="E3" s="285">
        <f t="shared" ref="E3:E66" si="0">IF(C3&gt;D3,D3,C3)</f>
        <v>65.451475000000002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44411</v>
      </c>
      <c r="C4" s="285">
        <v>81.196016</v>
      </c>
      <c r="D4" s="286">
        <v>119.88721554736063</v>
      </c>
      <c r="E4" s="285">
        <f t="shared" si="0"/>
        <v>81.196016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44412</v>
      </c>
      <c r="C5" s="285">
        <v>117.95353299999999</v>
      </c>
      <c r="D5" s="286">
        <v>119.88721554736063</v>
      </c>
      <c r="E5" s="285">
        <f t="shared" si="0"/>
        <v>117.95353299999999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44413</v>
      </c>
      <c r="C6" s="285">
        <v>126.27573600000001</v>
      </c>
      <c r="D6" s="286">
        <v>119.88721554736063</v>
      </c>
      <c r="E6" s="285">
        <f t="shared" si="0"/>
        <v>119.88721554736063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44414</v>
      </c>
      <c r="C7" s="285">
        <v>136.36306099999999</v>
      </c>
      <c r="D7" s="286">
        <v>119.88721554736063</v>
      </c>
      <c r="E7" s="285">
        <f t="shared" si="0"/>
        <v>119.88721554736063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44415</v>
      </c>
      <c r="C8" s="285">
        <v>161.55542399999999</v>
      </c>
      <c r="D8" s="286">
        <v>119.88721554736063</v>
      </c>
      <c r="E8" s="285">
        <f t="shared" si="0"/>
        <v>119.88721554736063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44416</v>
      </c>
      <c r="C9" s="285">
        <v>90.905316999999997</v>
      </c>
      <c r="D9" s="286">
        <v>119.88721554736063</v>
      </c>
      <c r="E9" s="285">
        <f t="shared" si="0"/>
        <v>90.905316999999997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44417</v>
      </c>
      <c r="C10" s="285">
        <v>83.163594000000003</v>
      </c>
      <c r="D10" s="286">
        <v>119.88721554736063</v>
      </c>
      <c r="E10" s="285">
        <f t="shared" si="0"/>
        <v>83.163594000000003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44418</v>
      </c>
      <c r="C11" s="285">
        <v>63.677168999999999</v>
      </c>
      <c r="D11" s="286">
        <v>119.88721554736063</v>
      </c>
      <c r="E11" s="285">
        <f t="shared" si="0"/>
        <v>63.677168999999999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44419</v>
      </c>
      <c r="C12" s="285">
        <v>70.815585999999996</v>
      </c>
      <c r="D12" s="286">
        <v>119.88721554736063</v>
      </c>
      <c r="E12" s="285">
        <f t="shared" si="0"/>
        <v>70.815585999999996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44420</v>
      </c>
      <c r="C13" s="285">
        <v>105.13843500000002</v>
      </c>
      <c r="D13" s="286">
        <v>119.88721554736063</v>
      </c>
      <c r="E13" s="285">
        <f t="shared" si="0"/>
        <v>105.13843500000002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44421</v>
      </c>
      <c r="C14" s="285">
        <v>77.891987</v>
      </c>
      <c r="D14" s="286">
        <v>119.88721554736063</v>
      </c>
      <c r="E14" s="285">
        <f t="shared" si="0"/>
        <v>77.891987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44422</v>
      </c>
      <c r="C15" s="285">
        <v>88.146130999999997</v>
      </c>
      <c r="D15" s="286">
        <v>119.88721554736063</v>
      </c>
      <c r="E15" s="285">
        <f t="shared" si="0"/>
        <v>88.146130999999997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44423</v>
      </c>
      <c r="C16" s="285">
        <v>135.29221699999999</v>
      </c>
      <c r="D16" s="286">
        <v>119.88721554736063</v>
      </c>
      <c r="E16" s="285">
        <f t="shared" si="0"/>
        <v>119.88721554736063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287" t="str">
        <f t="shared" si="2"/>
        <v>119,9</v>
      </c>
      <c r="I16" s="288"/>
    </row>
    <row r="17" spans="1:9">
      <c r="A17" s="283">
        <v>15</v>
      </c>
      <c r="B17" s="284">
        <v>44424</v>
      </c>
      <c r="C17" s="285">
        <v>245.59370000000001</v>
      </c>
      <c r="D17" s="286">
        <v>119.88721554736063</v>
      </c>
      <c r="E17" s="285">
        <f t="shared" si="0"/>
        <v>119.88721554736063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44425</v>
      </c>
      <c r="C18" s="285">
        <v>264.10150699999997</v>
      </c>
      <c r="D18" s="286">
        <v>119.88721554736063</v>
      </c>
      <c r="E18" s="285">
        <f t="shared" si="0"/>
        <v>119.88721554736063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44426</v>
      </c>
      <c r="C19" s="285">
        <v>194.31456600000001</v>
      </c>
      <c r="D19" s="286">
        <v>119.88721554736063</v>
      </c>
      <c r="E19" s="285">
        <f t="shared" si="0"/>
        <v>119.88721554736063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44427</v>
      </c>
      <c r="C20" s="285">
        <v>100.869519</v>
      </c>
      <c r="D20" s="286">
        <v>119.88721554736063</v>
      </c>
      <c r="E20" s="285">
        <f t="shared" si="0"/>
        <v>100.869519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44428</v>
      </c>
      <c r="C21" s="285">
        <v>70.188290999999992</v>
      </c>
      <c r="D21" s="286">
        <v>119.88721554736063</v>
      </c>
      <c r="E21" s="285">
        <f t="shared" si="0"/>
        <v>70.188290999999992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44429</v>
      </c>
      <c r="C22" s="285">
        <v>75.149498000000008</v>
      </c>
      <c r="D22" s="286">
        <v>119.88721554736063</v>
      </c>
      <c r="E22" s="285">
        <f t="shared" si="0"/>
        <v>75.149498000000008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44430</v>
      </c>
      <c r="C23" s="285">
        <v>136.277231</v>
      </c>
      <c r="D23" s="286">
        <v>119.88721554736063</v>
      </c>
      <c r="E23" s="285">
        <f t="shared" si="0"/>
        <v>119.88721554736063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44431</v>
      </c>
      <c r="C24" s="285">
        <v>225.98200699999998</v>
      </c>
      <c r="D24" s="286">
        <v>119.88721554736063</v>
      </c>
      <c r="E24" s="285">
        <f t="shared" si="0"/>
        <v>119.88721554736063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44432</v>
      </c>
      <c r="C25" s="285">
        <v>200.105333</v>
      </c>
      <c r="D25" s="286">
        <v>119.88721554736063</v>
      </c>
      <c r="E25" s="285">
        <f t="shared" si="0"/>
        <v>119.88721554736063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44433</v>
      </c>
      <c r="C26" s="285">
        <v>84.59216099999999</v>
      </c>
      <c r="D26" s="286">
        <v>119.88721554736063</v>
      </c>
      <c r="E26" s="285">
        <f t="shared" si="0"/>
        <v>84.59216099999999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44434</v>
      </c>
      <c r="C27" s="285">
        <v>43.372470999999997</v>
      </c>
      <c r="D27" s="286">
        <v>119.88721554736063</v>
      </c>
      <c r="E27" s="285">
        <f t="shared" si="0"/>
        <v>43.372470999999997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44435</v>
      </c>
      <c r="C28" s="285">
        <v>80.783937999999992</v>
      </c>
      <c r="D28" s="286">
        <v>119.88721554736063</v>
      </c>
      <c r="E28" s="285">
        <f t="shared" si="0"/>
        <v>80.783937999999992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44436</v>
      </c>
      <c r="C29" s="285">
        <v>164.18552199999999</v>
      </c>
      <c r="D29" s="286">
        <v>119.88721554736063</v>
      </c>
      <c r="E29" s="285">
        <f t="shared" si="0"/>
        <v>119.88721554736063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44437</v>
      </c>
      <c r="C30" s="285">
        <v>107.689087</v>
      </c>
      <c r="D30" s="286">
        <v>119.88721554736063</v>
      </c>
      <c r="E30" s="285">
        <f t="shared" si="0"/>
        <v>107.689087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44438</v>
      </c>
      <c r="C31" s="285">
        <v>70.608243999999999</v>
      </c>
      <c r="D31" s="286">
        <v>119.88721554736063</v>
      </c>
      <c r="E31" s="285">
        <f t="shared" si="0"/>
        <v>70.608243999999999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44439</v>
      </c>
      <c r="C32" s="285">
        <v>79.501566000000011</v>
      </c>
      <c r="D32" s="286">
        <v>119.88721554736063</v>
      </c>
      <c r="E32" s="285">
        <f t="shared" si="0"/>
        <v>79.501566000000011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44440</v>
      </c>
      <c r="C33" s="285">
        <v>106.17876099999999</v>
      </c>
      <c r="D33" s="286">
        <v>117.97935252465646</v>
      </c>
      <c r="E33" s="285">
        <f t="shared" si="0"/>
        <v>106.17876099999999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44441</v>
      </c>
      <c r="C34" s="285">
        <v>31.283776000000003</v>
      </c>
      <c r="D34" s="286">
        <v>117.97935252465646</v>
      </c>
      <c r="E34" s="285">
        <f t="shared" si="0"/>
        <v>31.283776000000003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44442</v>
      </c>
      <c r="C35" s="285">
        <v>18.009798</v>
      </c>
      <c r="D35" s="286">
        <v>117.97935252465646</v>
      </c>
      <c r="E35" s="285">
        <f t="shared" si="0"/>
        <v>18.009798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44443</v>
      </c>
      <c r="C36" s="285">
        <v>30.801286000000001</v>
      </c>
      <c r="D36" s="286">
        <v>117.97935252465646</v>
      </c>
      <c r="E36" s="285">
        <f t="shared" si="0"/>
        <v>30.801286000000001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44444</v>
      </c>
      <c r="C37" s="285">
        <v>76.818422999999996</v>
      </c>
      <c r="D37" s="286">
        <v>117.97935252465646</v>
      </c>
      <c r="E37" s="285">
        <f t="shared" si="0"/>
        <v>76.818422999999996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44445</v>
      </c>
      <c r="C38" s="285">
        <v>139.00310899999999</v>
      </c>
      <c r="D38" s="286">
        <v>117.97935252465646</v>
      </c>
      <c r="E38" s="285">
        <f t="shared" si="0"/>
        <v>117.97935252465646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44446</v>
      </c>
      <c r="C39" s="285">
        <v>224.04742100000001</v>
      </c>
      <c r="D39" s="286">
        <v>117.97935252465646</v>
      </c>
      <c r="E39" s="285">
        <f t="shared" si="0"/>
        <v>117.97935252465646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44447</v>
      </c>
      <c r="C40" s="285">
        <v>131.33592899999999</v>
      </c>
      <c r="D40" s="286">
        <v>117.97935252465646</v>
      </c>
      <c r="E40" s="285">
        <f t="shared" si="0"/>
        <v>117.97935252465646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44448</v>
      </c>
      <c r="C41" s="285">
        <v>116.04786800000001</v>
      </c>
      <c r="D41" s="286">
        <v>117.97935252465646</v>
      </c>
      <c r="E41" s="285">
        <f t="shared" si="0"/>
        <v>116.04786800000001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44449</v>
      </c>
      <c r="C42" s="285">
        <v>65.756388000000001</v>
      </c>
      <c r="D42" s="286">
        <v>117.97935252465646</v>
      </c>
      <c r="E42" s="285">
        <f t="shared" si="0"/>
        <v>65.756388000000001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44450</v>
      </c>
      <c r="C43" s="285">
        <v>33.642375999999999</v>
      </c>
      <c r="D43" s="286">
        <v>117.97935252465646</v>
      </c>
      <c r="E43" s="285">
        <f t="shared" si="0"/>
        <v>33.642375999999999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44451</v>
      </c>
      <c r="C44" s="285">
        <v>46.564877000000003</v>
      </c>
      <c r="D44" s="286">
        <v>117.97935252465646</v>
      </c>
      <c r="E44" s="285">
        <f t="shared" si="0"/>
        <v>46.564877000000003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44452</v>
      </c>
      <c r="C45" s="285">
        <v>152.68408700000001</v>
      </c>
      <c r="D45" s="286">
        <v>117.97935252465646</v>
      </c>
      <c r="E45" s="285">
        <f t="shared" si="0"/>
        <v>117.97935252465646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44453</v>
      </c>
      <c r="C46" s="285">
        <v>117.793465</v>
      </c>
      <c r="D46" s="286">
        <v>117.97935252465646</v>
      </c>
      <c r="E46" s="285">
        <f t="shared" si="0"/>
        <v>117.793465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44454</v>
      </c>
      <c r="C47" s="285">
        <v>45.131029000000005</v>
      </c>
      <c r="D47" s="286">
        <v>117.97935252465646</v>
      </c>
      <c r="E47" s="285">
        <f t="shared" si="0"/>
        <v>45.131029000000005</v>
      </c>
      <c r="F47" s="295"/>
      <c r="G47" s="199" t="str">
        <f t="shared" si="1"/>
        <v>S</v>
      </c>
      <c r="H47" s="287" t="str">
        <f t="shared" si="2"/>
        <v>118,0</v>
      </c>
      <c r="I47" s="288"/>
    </row>
    <row r="48" spans="1:9">
      <c r="A48" s="283">
        <v>46</v>
      </c>
      <c r="B48" s="284">
        <v>44455</v>
      </c>
      <c r="C48" s="285">
        <v>82.342123000000001</v>
      </c>
      <c r="D48" s="286">
        <v>117.97935252465646</v>
      </c>
      <c r="E48" s="285">
        <f t="shared" si="0"/>
        <v>82.342123000000001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44456</v>
      </c>
      <c r="C49" s="285">
        <v>51.168244000000008</v>
      </c>
      <c r="D49" s="286">
        <v>117.97935252465646</v>
      </c>
      <c r="E49" s="285">
        <f t="shared" si="0"/>
        <v>51.168244000000008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44457</v>
      </c>
      <c r="C50" s="285">
        <v>108.26396200000001</v>
      </c>
      <c r="D50" s="286">
        <v>117.97935252465646</v>
      </c>
      <c r="E50" s="285">
        <f t="shared" si="0"/>
        <v>108.26396200000001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44458</v>
      </c>
      <c r="C51" s="285">
        <v>91.990882999999997</v>
      </c>
      <c r="D51" s="286">
        <v>117.97935252465646</v>
      </c>
      <c r="E51" s="285">
        <f t="shared" si="0"/>
        <v>91.990882999999997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44459</v>
      </c>
      <c r="C52" s="285">
        <v>196.96962100000002</v>
      </c>
      <c r="D52" s="286">
        <v>117.97935252465646</v>
      </c>
      <c r="E52" s="285">
        <f t="shared" si="0"/>
        <v>117.97935252465646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44460</v>
      </c>
      <c r="C53" s="285">
        <v>221.25798699999999</v>
      </c>
      <c r="D53" s="286">
        <v>117.97935252465646</v>
      </c>
      <c r="E53" s="285">
        <f t="shared" si="0"/>
        <v>117.97935252465646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44461</v>
      </c>
      <c r="C54" s="285">
        <v>154.246115</v>
      </c>
      <c r="D54" s="286">
        <v>117.97935252465646</v>
      </c>
      <c r="E54" s="285">
        <f t="shared" si="0"/>
        <v>117.97935252465646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44462</v>
      </c>
      <c r="C55" s="285">
        <v>208.75555300000002</v>
      </c>
      <c r="D55" s="286">
        <v>117.97935252465646</v>
      </c>
      <c r="E55" s="285">
        <f t="shared" si="0"/>
        <v>117.97935252465646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44463</v>
      </c>
      <c r="C56" s="285">
        <v>120.70046499999999</v>
      </c>
      <c r="D56" s="286">
        <v>117.97935252465646</v>
      </c>
      <c r="E56" s="285">
        <f t="shared" si="0"/>
        <v>117.97935252465646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44464</v>
      </c>
      <c r="C57" s="285">
        <v>118.211063</v>
      </c>
      <c r="D57" s="286">
        <v>117.97935252465646</v>
      </c>
      <c r="E57" s="285">
        <f t="shared" si="0"/>
        <v>117.97935252465646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44465</v>
      </c>
      <c r="C58" s="285">
        <v>100.70335300000001</v>
      </c>
      <c r="D58" s="286">
        <v>117.97935252465646</v>
      </c>
      <c r="E58" s="285">
        <f t="shared" si="0"/>
        <v>100.70335300000001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44466</v>
      </c>
      <c r="C59" s="285">
        <v>77.789228000000008</v>
      </c>
      <c r="D59" s="286">
        <v>117.97935252465646</v>
      </c>
      <c r="E59" s="285">
        <f t="shared" si="0"/>
        <v>77.789228000000008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44467</v>
      </c>
      <c r="C60" s="285">
        <v>58.146766000000007</v>
      </c>
      <c r="D60" s="286">
        <v>117.97935252465646</v>
      </c>
      <c r="E60" s="285">
        <f t="shared" si="0"/>
        <v>58.146766000000007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44468</v>
      </c>
      <c r="C61" s="285">
        <v>121.07462099999999</v>
      </c>
      <c r="D61" s="286">
        <v>117.97935252465646</v>
      </c>
      <c r="E61" s="285">
        <f t="shared" si="0"/>
        <v>117.97935252465646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44469</v>
      </c>
      <c r="C62" s="285">
        <v>83.121623999999997</v>
      </c>
      <c r="D62" s="286">
        <v>117.97935252465646</v>
      </c>
      <c r="E62" s="285">
        <f t="shared" si="0"/>
        <v>83.121623999999997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44470</v>
      </c>
      <c r="C63" s="285">
        <v>38.888199</v>
      </c>
      <c r="D63" s="286">
        <v>137.65858028005749</v>
      </c>
      <c r="E63" s="285">
        <f t="shared" si="0"/>
        <v>38.888199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44471</v>
      </c>
      <c r="C64" s="285">
        <v>179.964888</v>
      </c>
      <c r="D64" s="286">
        <v>137.65858028005749</v>
      </c>
      <c r="E64" s="285">
        <f t="shared" si="0"/>
        <v>137.65858028005749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44472</v>
      </c>
      <c r="C65" s="285">
        <v>246.533998</v>
      </c>
      <c r="D65" s="286">
        <v>137.65858028005749</v>
      </c>
      <c r="E65" s="285">
        <f t="shared" si="0"/>
        <v>137.65858028005749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44473</v>
      </c>
      <c r="C66" s="285">
        <v>215.238437</v>
      </c>
      <c r="D66" s="286">
        <v>137.65858028005749</v>
      </c>
      <c r="E66" s="285">
        <f t="shared" si="0"/>
        <v>137.65858028005749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44474</v>
      </c>
      <c r="C67" s="285">
        <v>168.73938099999998</v>
      </c>
      <c r="D67" s="286">
        <v>137.65858028005749</v>
      </c>
      <c r="E67" s="285">
        <f t="shared" ref="E67:E130" si="3">IF(C67&gt;D67,D67,C67)</f>
        <v>137.65858028005749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44475</v>
      </c>
      <c r="C68" s="285">
        <v>125.47463</v>
      </c>
      <c r="D68" s="286">
        <v>137.65858028005749</v>
      </c>
      <c r="E68" s="285">
        <f t="shared" si="3"/>
        <v>125.47463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44476</v>
      </c>
      <c r="C69" s="285">
        <v>105.89893099999999</v>
      </c>
      <c r="D69" s="286">
        <v>137.65858028005749</v>
      </c>
      <c r="E69" s="285">
        <f t="shared" si="3"/>
        <v>105.89893099999999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44477</v>
      </c>
      <c r="C70" s="285">
        <v>90.848475000000008</v>
      </c>
      <c r="D70" s="286">
        <v>137.65858028005749</v>
      </c>
      <c r="E70" s="285">
        <f t="shared" si="3"/>
        <v>90.848475000000008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44478</v>
      </c>
      <c r="C71" s="285">
        <v>122.08157700000001</v>
      </c>
      <c r="D71" s="286">
        <v>137.65858028005749</v>
      </c>
      <c r="E71" s="285">
        <f t="shared" si="3"/>
        <v>122.08157700000001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44479</v>
      </c>
      <c r="C72" s="285">
        <v>201.98101399999999</v>
      </c>
      <c r="D72" s="286">
        <v>137.65858028005749</v>
      </c>
      <c r="E72" s="285">
        <f t="shared" si="3"/>
        <v>137.65858028005749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44480</v>
      </c>
      <c r="C73" s="285">
        <v>170.255595</v>
      </c>
      <c r="D73" s="286">
        <v>137.65858028005749</v>
      </c>
      <c r="E73" s="285">
        <f t="shared" si="3"/>
        <v>137.65858028005749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44481</v>
      </c>
      <c r="C74" s="285">
        <v>151.565426</v>
      </c>
      <c r="D74" s="286">
        <v>137.65858028005749</v>
      </c>
      <c r="E74" s="285">
        <f t="shared" si="3"/>
        <v>137.65858028005749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44482</v>
      </c>
      <c r="C75" s="285">
        <v>178.06794099999999</v>
      </c>
      <c r="D75" s="286">
        <v>137.65858028005749</v>
      </c>
      <c r="E75" s="285">
        <f t="shared" si="3"/>
        <v>137.65858028005749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44483</v>
      </c>
      <c r="C76" s="285">
        <v>76.483199999999997</v>
      </c>
      <c r="D76" s="286">
        <v>137.65858028005749</v>
      </c>
      <c r="E76" s="285">
        <f t="shared" si="3"/>
        <v>76.483199999999997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44484</v>
      </c>
      <c r="C77" s="285">
        <v>59.870756</v>
      </c>
      <c r="D77" s="286">
        <v>137.65858028005749</v>
      </c>
      <c r="E77" s="285">
        <f t="shared" si="3"/>
        <v>59.870756</v>
      </c>
      <c r="F77" s="295"/>
      <c r="G77" s="199" t="str">
        <f t="shared" si="4"/>
        <v>O</v>
      </c>
      <c r="H77" s="287" t="str">
        <f t="shared" si="5"/>
        <v>137,7</v>
      </c>
      <c r="I77" s="288"/>
    </row>
    <row r="78" spans="1:9">
      <c r="A78" s="283">
        <v>76</v>
      </c>
      <c r="B78" s="284">
        <v>44485</v>
      </c>
      <c r="C78" s="285">
        <v>51.859968000000002</v>
      </c>
      <c r="D78" s="286">
        <v>137.65858028005749</v>
      </c>
      <c r="E78" s="285">
        <f t="shared" si="3"/>
        <v>51.859968000000002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44486</v>
      </c>
      <c r="C79" s="285">
        <v>54.082108999999996</v>
      </c>
      <c r="D79" s="286">
        <v>137.65858028005749</v>
      </c>
      <c r="E79" s="285">
        <f t="shared" si="3"/>
        <v>54.082108999999996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44487</v>
      </c>
      <c r="C80" s="285">
        <v>68.709029999999998</v>
      </c>
      <c r="D80" s="286">
        <v>137.65858028005749</v>
      </c>
      <c r="E80" s="285">
        <f t="shared" si="3"/>
        <v>68.709029999999998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44488</v>
      </c>
      <c r="C81" s="285">
        <v>183.80328700000001</v>
      </c>
      <c r="D81" s="286">
        <v>137.65858028005749</v>
      </c>
      <c r="E81" s="285">
        <f t="shared" si="3"/>
        <v>137.65858028005749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44489</v>
      </c>
      <c r="C82" s="285">
        <v>217.531643</v>
      </c>
      <c r="D82" s="286">
        <v>137.65858028005749</v>
      </c>
      <c r="E82" s="285">
        <f t="shared" si="3"/>
        <v>137.65858028005749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44490</v>
      </c>
      <c r="C83" s="285">
        <v>113.222797</v>
      </c>
      <c r="D83" s="286">
        <v>137.65858028005749</v>
      </c>
      <c r="E83" s="285">
        <f t="shared" si="3"/>
        <v>113.222797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44491</v>
      </c>
      <c r="C84" s="285">
        <v>168.46372399999998</v>
      </c>
      <c r="D84" s="286">
        <v>137.65858028005749</v>
      </c>
      <c r="E84" s="285">
        <f t="shared" si="3"/>
        <v>137.65858028005749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44492</v>
      </c>
      <c r="C85" s="285">
        <v>77.004168000000007</v>
      </c>
      <c r="D85" s="286">
        <v>137.65858028005749</v>
      </c>
      <c r="E85" s="285">
        <f t="shared" si="3"/>
        <v>77.004168000000007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44493</v>
      </c>
      <c r="C86" s="285">
        <v>53.185224000000005</v>
      </c>
      <c r="D86" s="286">
        <v>137.65858028005749</v>
      </c>
      <c r="E86" s="285">
        <f t="shared" si="3"/>
        <v>53.185224000000005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44494</v>
      </c>
      <c r="C87" s="285">
        <v>37.106322999999996</v>
      </c>
      <c r="D87" s="286">
        <v>137.65858028005749</v>
      </c>
      <c r="E87" s="285">
        <f t="shared" si="3"/>
        <v>37.106322999999996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44495</v>
      </c>
      <c r="C88" s="285">
        <v>77.944802999999993</v>
      </c>
      <c r="D88" s="286">
        <v>137.65858028005749</v>
      </c>
      <c r="E88" s="285">
        <f t="shared" si="3"/>
        <v>77.944802999999993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44496</v>
      </c>
      <c r="C89" s="285">
        <v>43.982253</v>
      </c>
      <c r="D89" s="286">
        <v>137.65858028005749</v>
      </c>
      <c r="E89" s="285">
        <f t="shared" si="3"/>
        <v>43.982253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44497</v>
      </c>
      <c r="C90" s="285">
        <v>159.536011</v>
      </c>
      <c r="D90" s="286">
        <v>137.65858028005749</v>
      </c>
      <c r="E90" s="285">
        <f t="shared" si="3"/>
        <v>137.65858028005749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44498</v>
      </c>
      <c r="C91" s="285">
        <v>214.90374</v>
      </c>
      <c r="D91" s="286">
        <v>137.65858028005749</v>
      </c>
      <c r="E91" s="285">
        <f t="shared" si="3"/>
        <v>137.65858028005749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44499</v>
      </c>
      <c r="C92" s="285">
        <v>278.104557</v>
      </c>
      <c r="D92" s="286">
        <v>137.65858028005749</v>
      </c>
      <c r="E92" s="285">
        <f t="shared" si="3"/>
        <v>137.65858028005749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44500</v>
      </c>
      <c r="C93" s="285">
        <v>321.622816</v>
      </c>
      <c r="D93" s="286">
        <v>137.65858028005749</v>
      </c>
      <c r="E93" s="285">
        <f t="shared" si="3"/>
        <v>137.65858028005749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44501</v>
      </c>
      <c r="C94" s="285">
        <v>299.71646100000004</v>
      </c>
      <c r="D94" s="286">
        <v>183.92361341139531</v>
      </c>
      <c r="E94" s="285">
        <f t="shared" si="3"/>
        <v>183.92361341139531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44502</v>
      </c>
      <c r="C95" s="285">
        <v>291.50400000000002</v>
      </c>
      <c r="D95" s="286">
        <v>183.92361341139531</v>
      </c>
      <c r="E95" s="285">
        <f t="shared" si="3"/>
        <v>183.92361341139531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44503</v>
      </c>
      <c r="C96" s="285">
        <v>238.34883899999997</v>
      </c>
      <c r="D96" s="286">
        <v>183.92361341139531</v>
      </c>
      <c r="E96" s="285">
        <f t="shared" si="3"/>
        <v>183.92361341139531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44504</v>
      </c>
      <c r="C97" s="285">
        <v>168.86299299999999</v>
      </c>
      <c r="D97" s="286">
        <v>183.92361341139531</v>
      </c>
      <c r="E97" s="285">
        <f t="shared" si="3"/>
        <v>168.86299299999999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44505</v>
      </c>
      <c r="C98" s="285">
        <v>235.93647799999999</v>
      </c>
      <c r="D98" s="286">
        <v>183.92361341139531</v>
      </c>
      <c r="E98" s="285">
        <f t="shared" si="3"/>
        <v>183.92361341139531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44506</v>
      </c>
      <c r="C99" s="285">
        <v>274.33406899999994</v>
      </c>
      <c r="D99" s="286">
        <v>183.92361341139531</v>
      </c>
      <c r="E99" s="285">
        <f t="shared" si="3"/>
        <v>183.92361341139531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44507</v>
      </c>
      <c r="C100" s="285">
        <v>295.472418</v>
      </c>
      <c r="D100" s="286">
        <v>183.92361341139531</v>
      </c>
      <c r="E100" s="285">
        <f t="shared" si="3"/>
        <v>183.92361341139531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44508</v>
      </c>
      <c r="C101" s="285">
        <v>281.052682</v>
      </c>
      <c r="D101" s="286">
        <v>183.92361341139531</v>
      </c>
      <c r="E101" s="285">
        <f t="shared" si="3"/>
        <v>183.92361341139531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44509</v>
      </c>
      <c r="C102" s="285">
        <v>187.24220600000001</v>
      </c>
      <c r="D102" s="286">
        <v>183.92361341139531</v>
      </c>
      <c r="E102" s="285">
        <f t="shared" si="3"/>
        <v>183.92361341139531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44510</v>
      </c>
      <c r="C103" s="285">
        <v>90.485464999999991</v>
      </c>
      <c r="D103" s="286">
        <v>183.92361341139531</v>
      </c>
      <c r="E103" s="285">
        <f t="shared" si="3"/>
        <v>90.485464999999991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44511</v>
      </c>
      <c r="C104" s="285">
        <v>58.279859999999999</v>
      </c>
      <c r="D104" s="286">
        <v>183.92361341139531</v>
      </c>
      <c r="E104" s="285">
        <f t="shared" si="3"/>
        <v>58.279859999999999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44512</v>
      </c>
      <c r="C105" s="285">
        <v>80.061032000000012</v>
      </c>
      <c r="D105" s="286">
        <v>183.92361341139531</v>
      </c>
      <c r="E105" s="285">
        <f t="shared" si="3"/>
        <v>80.061032000000012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44513</v>
      </c>
      <c r="C106" s="285">
        <v>127.324252</v>
      </c>
      <c r="D106" s="286">
        <v>183.92361341139531</v>
      </c>
      <c r="E106" s="285">
        <f t="shared" si="3"/>
        <v>127.324252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44514</v>
      </c>
      <c r="C107" s="285">
        <v>228.948578</v>
      </c>
      <c r="D107" s="286">
        <v>183.92361341139531</v>
      </c>
      <c r="E107" s="285">
        <f t="shared" si="3"/>
        <v>183.92361341139531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44515</v>
      </c>
      <c r="C108" s="285">
        <v>277.06967099999997</v>
      </c>
      <c r="D108" s="286">
        <v>183.92361341139531</v>
      </c>
      <c r="E108" s="285">
        <f t="shared" si="3"/>
        <v>183.92361341139531</v>
      </c>
      <c r="F108" s="295"/>
      <c r="G108" s="199" t="str">
        <f t="shared" si="4"/>
        <v>N</v>
      </c>
      <c r="H108" s="287" t="str">
        <f t="shared" si="5"/>
        <v>183,9</v>
      </c>
      <c r="I108" s="288"/>
    </row>
    <row r="109" spans="1:9">
      <c r="A109" s="283">
        <v>107</v>
      </c>
      <c r="B109" s="284">
        <v>44516</v>
      </c>
      <c r="C109" s="285">
        <v>219.12346399999998</v>
      </c>
      <c r="D109" s="286">
        <v>183.92361341139531</v>
      </c>
      <c r="E109" s="285">
        <f t="shared" si="3"/>
        <v>183.92361341139531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44517</v>
      </c>
      <c r="C110" s="285">
        <v>289.04092700000001</v>
      </c>
      <c r="D110" s="286">
        <v>183.92361341139531</v>
      </c>
      <c r="E110" s="285">
        <f t="shared" si="3"/>
        <v>183.92361341139531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44518</v>
      </c>
      <c r="C111" s="285">
        <v>219.48891999999998</v>
      </c>
      <c r="D111" s="286">
        <v>183.92361341139531</v>
      </c>
      <c r="E111" s="285">
        <f t="shared" si="3"/>
        <v>183.92361341139531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44519</v>
      </c>
      <c r="C112" s="285">
        <v>154.32367099999999</v>
      </c>
      <c r="D112" s="286">
        <v>183.92361341139531</v>
      </c>
      <c r="E112" s="285">
        <f t="shared" si="3"/>
        <v>154.32367099999999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44520</v>
      </c>
      <c r="C113" s="285">
        <v>82.706011000000004</v>
      </c>
      <c r="D113" s="286">
        <v>183.92361341139531</v>
      </c>
      <c r="E113" s="285">
        <f t="shared" si="3"/>
        <v>82.706011000000004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44521</v>
      </c>
      <c r="C114" s="285">
        <v>82.872039000000001</v>
      </c>
      <c r="D114" s="286">
        <v>183.92361341139531</v>
      </c>
      <c r="E114" s="285">
        <f t="shared" si="3"/>
        <v>82.872039000000001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44522</v>
      </c>
      <c r="C115" s="285">
        <v>165.64692600000001</v>
      </c>
      <c r="D115" s="286">
        <v>183.92361341139531</v>
      </c>
      <c r="E115" s="285">
        <f t="shared" si="3"/>
        <v>165.64692600000001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44523</v>
      </c>
      <c r="C116" s="285">
        <v>218.25944699999999</v>
      </c>
      <c r="D116" s="286">
        <v>183.92361341139531</v>
      </c>
      <c r="E116" s="285">
        <f t="shared" si="3"/>
        <v>183.92361341139531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44524</v>
      </c>
      <c r="C117" s="285">
        <v>184.36218700000001</v>
      </c>
      <c r="D117" s="286">
        <v>183.92361341139531</v>
      </c>
      <c r="E117" s="285">
        <f t="shared" si="3"/>
        <v>183.92361341139531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44525</v>
      </c>
      <c r="C118" s="285">
        <v>249.635299</v>
      </c>
      <c r="D118" s="286">
        <v>183.92361341139531</v>
      </c>
      <c r="E118" s="285">
        <f t="shared" si="3"/>
        <v>183.92361341139531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44526</v>
      </c>
      <c r="C119" s="285">
        <v>259.46151900000001</v>
      </c>
      <c r="D119" s="286">
        <v>183.92361341139531</v>
      </c>
      <c r="E119" s="285">
        <f t="shared" si="3"/>
        <v>183.92361341139531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44527</v>
      </c>
      <c r="C120" s="285">
        <v>368.92908699999998</v>
      </c>
      <c r="D120" s="286">
        <v>183.92361341139531</v>
      </c>
      <c r="E120" s="285">
        <f t="shared" si="3"/>
        <v>183.92361341139531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44528</v>
      </c>
      <c r="C121" s="285">
        <v>350.87088900000003</v>
      </c>
      <c r="D121" s="286">
        <v>183.92361341139531</v>
      </c>
      <c r="E121" s="285">
        <f t="shared" si="3"/>
        <v>183.92361341139531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44529</v>
      </c>
      <c r="C122" s="285">
        <v>309.36996700000003</v>
      </c>
      <c r="D122" s="286">
        <v>183.92361341139531</v>
      </c>
      <c r="E122" s="285">
        <f t="shared" si="3"/>
        <v>183.92361341139531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44530</v>
      </c>
      <c r="C123" s="285">
        <v>81.182106000000005</v>
      </c>
      <c r="D123" s="286">
        <v>183.92361341139531</v>
      </c>
      <c r="E123" s="285">
        <f t="shared" si="3"/>
        <v>81.182106000000005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44531</v>
      </c>
      <c r="C124" s="285">
        <v>232.54872</v>
      </c>
      <c r="D124" s="286">
        <v>181.49597011806557</v>
      </c>
      <c r="E124" s="285">
        <f t="shared" si="3"/>
        <v>181.49597011806557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44532</v>
      </c>
      <c r="C125" s="285">
        <v>335.91356800000005</v>
      </c>
      <c r="D125" s="286">
        <v>181.49597011806557</v>
      </c>
      <c r="E125" s="285">
        <f t="shared" si="3"/>
        <v>181.49597011806557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44533</v>
      </c>
      <c r="C126" s="285">
        <v>294.551716</v>
      </c>
      <c r="D126" s="286">
        <v>181.49597011806557</v>
      </c>
      <c r="E126" s="285">
        <f t="shared" si="3"/>
        <v>181.49597011806557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44534</v>
      </c>
      <c r="C127" s="285">
        <v>319.35013800000002</v>
      </c>
      <c r="D127" s="286">
        <v>181.49597011806557</v>
      </c>
      <c r="E127" s="285">
        <f t="shared" si="3"/>
        <v>181.49597011806557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44535</v>
      </c>
      <c r="C128" s="285">
        <v>390.46231300000005</v>
      </c>
      <c r="D128" s="286">
        <v>181.49597011806557</v>
      </c>
      <c r="E128" s="285">
        <f t="shared" si="3"/>
        <v>181.49597011806557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44536</v>
      </c>
      <c r="C129" s="285">
        <v>282.725908</v>
      </c>
      <c r="D129" s="286">
        <v>181.49597011806557</v>
      </c>
      <c r="E129" s="285">
        <f t="shared" si="3"/>
        <v>181.49597011806557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44537</v>
      </c>
      <c r="C130" s="285">
        <v>301.45201200000002</v>
      </c>
      <c r="D130" s="286">
        <v>181.49597011806557</v>
      </c>
      <c r="E130" s="285">
        <f t="shared" si="3"/>
        <v>181.49597011806557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44538</v>
      </c>
      <c r="C131" s="285">
        <v>423.30775200000005</v>
      </c>
      <c r="D131" s="286">
        <v>181.49597011806557</v>
      </c>
      <c r="E131" s="285">
        <f t="shared" ref="E131:E194" si="6">IF(C131&gt;D131,D131,C131)</f>
        <v>181.49597011806557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44539</v>
      </c>
      <c r="C132" s="285">
        <v>386.485388</v>
      </c>
      <c r="D132" s="286">
        <v>181.49597011806557</v>
      </c>
      <c r="E132" s="285">
        <f t="shared" si="6"/>
        <v>181.49597011806557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44540</v>
      </c>
      <c r="C133" s="285">
        <v>417.07023799999996</v>
      </c>
      <c r="D133" s="286">
        <v>181.49597011806557</v>
      </c>
      <c r="E133" s="285">
        <f t="shared" si="6"/>
        <v>181.49597011806557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44541</v>
      </c>
      <c r="C134" s="285">
        <v>260.28360699999996</v>
      </c>
      <c r="D134" s="286">
        <v>181.49597011806557</v>
      </c>
      <c r="E134" s="285">
        <f t="shared" si="6"/>
        <v>181.49597011806557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44542</v>
      </c>
      <c r="C135" s="285">
        <v>99.346322000000001</v>
      </c>
      <c r="D135" s="286">
        <v>181.49597011806557</v>
      </c>
      <c r="E135" s="285">
        <f t="shared" si="6"/>
        <v>99.346322000000001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44543</v>
      </c>
      <c r="C136" s="285">
        <v>92.523330000000001</v>
      </c>
      <c r="D136" s="286">
        <v>181.49597011806557</v>
      </c>
      <c r="E136" s="285">
        <f t="shared" si="6"/>
        <v>92.523330000000001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44544</v>
      </c>
      <c r="C137" s="285">
        <v>60.152150999999996</v>
      </c>
      <c r="D137" s="286">
        <v>181.49597011806557</v>
      </c>
      <c r="E137" s="285">
        <f t="shared" si="6"/>
        <v>60.152150999999996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44545</v>
      </c>
      <c r="C138" s="285">
        <v>107.20201300000001</v>
      </c>
      <c r="D138" s="286">
        <v>181.49597011806557</v>
      </c>
      <c r="E138" s="285">
        <f t="shared" si="6"/>
        <v>107.20201300000001</v>
      </c>
      <c r="F138" s="295"/>
      <c r="G138" s="199" t="str">
        <f t="shared" si="7"/>
        <v>D</v>
      </c>
      <c r="H138" s="287" t="str">
        <f t="shared" si="8"/>
        <v>181,5</v>
      </c>
      <c r="I138" s="288"/>
    </row>
    <row r="139" spans="1:9">
      <c r="A139" s="283">
        <v>137</v>
      </c>
      <c r="B139" s="284">
        <v>44546</v>
      </c>
      <c r="C139" s="285">
        <v>147.840676</v>
      </c>
      <c r="D139" s="286">
        <v>181.49597011806557</v>
      </c>
      <c r="E139" s="285">
        <f t="shared" si="6"/>
        <v>147.840676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44547</v>
      </c>
      <c r="C140" s="285">
        <v>113.43718</v>
      </c>
      <c r="D140" s="286">
        <v>181.49597011806557</v>
      </c>
      <c r="E140" s="285">
        <f t="shared" si="6"/>
        <v>113.43718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44548</v>
      </c>
      <c r="C141" s="285">
        <v>83.451227000000003</v>
      </c>
      <c r="D141" s="286">
        <v>181.49597011806557</v>
      </c>
      <c r="E141" s="285">
        <f t="shared" si="6"/>
        <v>83.451227000000003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44549</v>
      </c>
      <c r="C142" s="285">
        <v>122.51447400000001</v>
      </c>
      <c r="D142" s="286">
        <v>181.49597011806557</v>
      </c>
      <c r="E142" s="285">
        <f t="shared" si="6"/>
        <v>122.51447400000001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44550</v>
      </c>
      <c r="C143" s="285">
        <v>119.96771099999999</v>
      </c>
      <c r="D143" s="286">
        <v>181.49597011806557</v>
      </c>
      <c r="E143" s="285">
        <f t="shared" si="6"/>
        <v>119.96771099999999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44551</v>
      </c>
      <c r="C144" s="285">
        <v>131.450579</v>
      </c>
      <c r="D144" s="286">
        <v>181.49597011806557</v>
      </c>
      <c r="E144" s="285">
        <f t="shared" si="6"/>
        <v>131.450579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44552</v>
      </c>
      <c r="C145" s="285">
        <v>141.59109799999999</v>
      </c>
      <c r="D145" s="286">
        <v>181.49597011806557</v>
      </c>
      <c r="E145" s="285">
        <f t="shared" si="6"/>
        <v>141.59109799999999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44553</v>
      </c>
      <c r="C146" s="285">
        <v>162.03058199999998</v>
      </c>
      <c r="D146" s="286">
        <v>181.49597011806557</v>
      </c>
      <c r="E146" s="285">
        <f t="shared" si="6"/>
        <v>162.03058199999998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44554</v>
      </c>
      <c r="C147" s="285">
        <v>198.19411799999997</v>
      </c>
      <c r="D147" s="286">
        <v>181.49597011806557</v>
      </c>
      <c r="E147" s="285">
        <f t="shared" si="6"/>
        <v>181.49597011806557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44555</v>
      </c>
      <c r="C148" s="285">
        <v>160.13869</v>
      </c>
      <c r="D148" s="286">
        <v>181.49597011806557</v>
      </c>
      <c r="E148" s="285">
        <f t="shared" si="6"/>
        <v>160.13869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44556</v>
      </c>
      <c r="C149" s="285">
        <v>235.758375</v>
      </c>
      <c r="D149" s="286">
        <v>181.49597011806557</v>
      </c>
      <c r="E149" s="285">
        <f t="shared" si="6"/>
        <v>181.49597011806557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44557</v>
      </c>
      <c r="C150" s="285">
        <v>391.16411900000003</v>
      </c>
      <c r="D150" s="286">
        <v>181.49597011806557</v>
      </c>
      <c r="E150" s="285">
        <f t="shared" si="6"/>
        <v>181.49597011806557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44558</v>
      </c>
      <c r="C151" s="285">
        <v>378.94098299999996</v>
      </c>
      <c r="D151" s="286">
        <v>181.49597011806557</v>
      </c>
      <c r="E151" s="285">
        <f t="shared" si="6"/>
        <v>181.49597011806557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44559</v>
      </c>
      <c r="C152" s="285">
        <v>214.961682</v>
      </c>
      <c r="D152" s="286">
        <v>181.49597011806557</v>
      </c>
      <c r="E152" s="285">
        <f t="shared" si="6"/>
        <v>181.49597011806557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44560</v>
      </c>
      <c r="C153" s="285">
        <v>93.666549000000003</v>
      </c>
      <c r="D153" s="286">
        <v>181.49597011806557</v>
      </c>
      <c r="E153" s="285">
        <f t="shared" si="6"/>
        <v>93.666549000000003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44561</v>
      </c>
      <c r="C154" s="285">
        <v>120.18132399999999</v>
      </c>
      <c r="D154" s="286">
        <v>181.49597011806557</v>
      </c>
      <c r="E154" s="285">
        <f t="shared" si="6"/>
        <v>120.18132399999999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44562</v>
      </c>
      <c r="C155" s="285">
        <v>139.46714299999999</v>
      </c>
      <c r="D155" s="286">
        <v>211.5359515530551</v>
      </c>
      <c r="E155" s="285">
        <f t="shared" si="6"/>
        <v>139.46714299999999</v>
      </c>
      <c r="F155" s="288">
        <f>YEAR(B155)</f>
        <v>2022</v>
      </c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44563</v>
      </c>
      <c r="C156" s="285">
        <v>103.22421899999999</v>
      </c>
      <c r="D156" s="286">
        <v>211.5359515530551</v>
      </c>
      <c r="E156" s="285">
        <f t="shared" si="6"/>
        <v>103.22421899999999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44564</v>
      </c>
      <c r="C157" s="285">
        <v>151.54802099999998</v>
      </c>
      <c r="D157" s="286">
        <v>211.5359515530551</v>
      </c>
      <c r="E157" s="285">
        <f t="shared" si="6"/>
        <v>151.54802099999998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44565</v>
      </c>
      <c r="C158" s="285">
        <v>303.58201500000001</v>
      </c>
      <c r="D158" s="286">
        <v>211.5359515530551</v>
      </c>
      <c r="E158" s="285">
        <f t="shared" si="6"/>
        <v>211.5359515530551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44566</v>
      </c>
      <c r="C159" s="285">
        <v>291.23252100000002</v>
      </c>
      <c r="D159" s="286">
        <v>211.5359515530551</v>
      </c>
      <c r="E159" s="285">
        <f t="shared" si="6"/>
        <v>211.5359515530551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44567</v>
      </c>
      <c r="C160" s="285">
        <v>206.61775800000001</v>
      </c>
      <c r="D160" s="286">
        <v>211.5359515530551</v>
      </c>
      <c r="E160" s="285">
        <f t="shared" si="6"/>
        <v>206.61775800000001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44568</v>
      </c>
      <c r="C161" s="285">
        <v>208.517426</v>
      </c>
      <c r="D161" s="286">
        <v>211.5359515530551</v>
      </c>
      <c r="E161" s="285">
        <f t="shared" si="6"/>
        <v>208.517426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44569</v>
      </c>
      <c r="C162" s="285">
        <v>261.85432700000001</v>
      </c>
      <c r="D162" s="286">
        <v>211.5359515530551</v>
      </c>
      <c r="E162" s="285">
        <f t="shared" si="6"/>
        <v>211.5359515530551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44570</v>
      </c>
      <c r="C163" s="285">
        <v>392.83604100000002</v>
      </c>
      <c r="D163" s="286">
        <v>211.5359515530551</v>
      </c>
      <c r="E163" s="285">
        <f t="shared" si="6"/>
        <v>211.5359515530551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44571</v>
      </c>
      <c r="C164" s="285">
        <v>308.04212299999995</v>
      </c>
      <c r="D164" s="286">
        <v>211.5359515530551</v>
      </c>
      <c r="E164" s="285">
        <f t="shared" si="6"/>
        <v>211.5359515530551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44572</v>
      </c>
      <c r="C165" s="285">
        <v>245.221847</v>
      </c>
      <c r="D165" s="286">
        <v>211.5359515530551</v>
      </c>
      <c r="E165" s="285">
        <f t="shared" si="6"/>
        <v>211.5359515530551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44573</v>
      </c>
      <c r="C166" s="285">
        <v>263.36616300000003</v>
      </c>
      <c r="D166" s="286">
        <v>211.5359515530551</v>
      </c>
      <c r="E166" s="285">
        <f t="shared" si="6"/>
        <v>211.5359515530551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44574</v>
      </c>
      <c r="C167" s="285">
        <v>128.97225800000001</v>
      </c>
      <c r="D167" s="286">
        <v>211.5359515530551</v>
      </c>
      <c r="E167" s="285">
        <f t="shared" si="6"/>
        <v>128.97225800000001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44575</v>
      </c>
      <c r="C168" s="285">
        <v>84.023751000000004</v>
      </c>
      <c r="D168" s="286">
        <v>211.5359515530551</v>
      </c>
      <c r="E168" s="285">
        <f t="shared" si="6"/>
        <v>84.023751000000004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44576</v>
      </c>
      <c r="C169" s="285">
        <v>62.011353999999997</v>
      </c>
      <c r="D169" s="286">
        <v>211.5359515530551</v>
      </c>
      <c r="E169" s="285">
        <f t="shared" si="6"/>
        <v>62.011353999999997</v>
      </c>
      <c r="F169" s="288"/>
      <c r="G169" s="199" t="str">
        <f t="shared" si="7"/>
        <v>E</v>
      </c>
      <c r="H169" s="287" t="str">
        <f t="shared" si="8"/>
        <v>211,5</v>
      </c>
      <c r="I169" s="288"/>
    </row>
    <row r="170" spans="1:9">
      <c r="A170" s="283">
        <v>168</v>
      </c>
      <c r="B170" s="284">
        <v>44577</v>
      </c>
      <c r="C170" s="285">
        <v>64.140733999999995</v>
      </c>
      <c r="D170" s="286">
        <v>211.5359515530551</v>
      </c>
      <c r="E170" s="285">
        <f t="shared" si="6"/>
        <v>64.140733999999995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44578</v>
      </c>
      <c r="C171" s="285">
        <v>76.131145000000004</v>
      </c>
      <c r="D171" s="286">
        <v>211.5359515530551</v>
      </c>
      <c r="E171" s="285">
        <f t="shared" si="6"/>
        <v>76.131145000000004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44579</v>
      </c>
      <c r="C172" s="285">
        <v>50.593338000000003</v>
      </c>
      <c r="D172" s="286">
        <v>211.5359515530551</v>
      </c>
      <c r="E172" s="285">
        <f t="shared" si="6"/>
        <v>50.593338000000003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44580</v>
      </c>
      <c r="C173" s="285">
        <v>96.063123000000004</v>
      </c>
      <c r="D173" s="286">
        <v>211.5359515530551</v>
      </c>
      <c r="E173" s="285">
        <f t="shared" si="6"/>
        <v>96.063123000000004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44581</v>
      </c>
      <c r="C174" s="285">
        <v>208.863192</v>
      </c>
      <c r="D174" s="286">
        <v>211.5359515530551</v>
      </c>
      <c r="E174" s="285">
        <f t="shared" si="6"/>
        <v>208.863192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44582</v>
      </c>
      <c r="C175" s="285">
        <v>308.51579399999997</v>
      </c>
      <c r="D175" s="286">
        <v>211.5359515530551</v>
      </c>
      <c r="E175" s="285">
        <f t="shared" si="6"/>
        <v>211.5359515530551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44583</v>
      </c>
      <c r="C176" s="285">
        <v>174.68750399999999</v>
      </c>
      <c r="D176" s="286">
        <v>211.5359515530551</v>
      </c>
      <c r="E176" s="285">
        <f t="shared" si="6"/>
        <v>174.68750399999999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44584</v>
      </c>
      <c r="C177" s="285">
        <v>95.033597</v>
      </c>
      <c r="D177" s="286">
        <v>211.5359515530551</v>
      </c>
      <c r="E177" s="285">
        <f t="shared" si="6"/>
        <v>95.033597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44585</v>
      </c>
      <c r="C178" s="285">
        <v>82.138363999999996</v>
      </c>
      <c r="D178" s="286">
        <v>211.5359515530551</v>
      </c>
      <c r="E178" s="285">
        <f t="shared" si="6"/>
        <v>82.138363999999996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44586</v>
      </c>
      <c r="C179" s="285">
        <v>99.780138000000008</v>
      </c>
      <c r="D179" s="286">
        <v>211.5359515530551</v>
      </c>
      <c r="E179" s="285">
        <f t="shared" si="6"/>
        <v>99.780138000000008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44587</v>
      </c>
      <c r="C180" s="285">
        <v>122.851364</v>
      </c>
      <c r="D180" s="286">
        <v>211.5359515530551</v>
      </c>
      <c r="E180" s="285">
        <f t="shared" si="6"/>
        <v>122.851364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44588</v>
      </c>
      <c r="C181" s="285">
        <v>134.079937</v>
      </c>
      <c r="D181" s="286">
        <v>211.5359515530551</v>
      </c>
      <c r="E181" s="285">
        <f t="shared" si="6"/>
        <v>134.079937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44589</v>
      </c>
      <c r="C182" s="285">
        <v>213.01930199999998</v>
      </c>
      <c r="D182" s="286">
        <v>211.5359515530551</v>
      </c>
      <c r="E182" s="285">
        <f t="shared" si="6"/>
        <v>211.5359515530551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44590</v>
      </c>
      <c r="C183" s="285">
        <v>114.51297599999999</v>
      </c>
      <c r="D183" s="286">
        <v>211.5359515530551</v>
      </c>
      <c r="E183" s="285">
        <f t="shared" si="6"/>
        <v>114.51297599999999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44591</v>
      </c>
      <c r="C184" s="285">
        <v>91.995806999999999</v>
      </c>
      <c r="D184" s="286">
        <v>211.5359515530551</v>
      </c>
      <c r="E184" s="285">
        <f t="shared" si="6"/>
        <v>91.995806999999999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44592</v>
      </c>
      <c r="C185" s="285">
        <v>297.81694499999998</v>
      </c>
      <c r="D185" s="286">
        <v>211.5359515530551</v>
      </c>
      <c r="E185" s="285">
        <f t="shared" si="6"/>
        <v>211.5359515530551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44593</v>
      </c>
      <c r="C186" s="285">
        <v>315.40232800000001</v>
      </c>
      <c r="D186" s="286">
        <v>223.31981347300632</v>
      </c>
      <c r="E186" s="285">
        <f t="shared" si="6"/>
        <v>223.31981347300632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44594</v>
      </c>
      <c r="C187" s="285">
        <v>143.09100799999999</v>
      </c>
      <c r="D187" s="286">
        <v>223.31981347300632</v>
      </c>
      <c r="E187" s="285">
        <f t="shared" si="6"/>
        <v>143.09100799999999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44595</v>
      </c>
      <c r="C188" s="285">
        <v>83.192159000000004</v>
      </c>
      <c r="D188" s="286">
        <v>223.31981347300632</v>
      </c>
      <c r="E188" s="285">
        <f t="shared" si="6"/>
        <v>83.192159000000004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44596</v>
      </c>
      <c r="C189" s="285">
        <v>104.78446400000001</v>
      </c>
      <c r="D189" s="286">
        <v>223.31981347300632</v>
      </c>
      <c r="E189" s="285">
        <f t="shared" si="6"/>
        <v>104.78446400000001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44597</v>
      </c>
      <c r="C190" s="285">
        <v>199.71894899999998</v>
      </c>
      <c r="D190" s="286">
        <v>223.31981347300632</v>
      </c>
      <c r="E190" s="285">
        <f t="shared" si="6"/>
        <v>199.71894899999998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44598</v>
      </c>
      <c r="C191" s="285">
        <v>147.25397400000003</v>
      </c>
      <c r="D191" s="286">
        <v>223.31981347300632</v>
      </c>
      <c r="E191" s="285">
        <f t="shared" si="6"/>
        <v>147.25397400000003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44599</v>
      </c>
      <c r="C192" s="285">
        <v>238.07046899999997</v>
      </c>
      <c r="D192" s="286">
        <v>223.31981347300632</v>
      </c>
      <c r="E192" s="285">
        <f t="shared" si="6"/>
        <v>223.31981347300632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44600</v>
      </c>
      <c r="C193" s="285">
        <v>135.511663</v>
      </c>
      <c r="D193" s="286">
        <v>223.31981347300632</v>
      </c>
      <c r="E193" s="285">
        <f t="shared" si="6"/>
        <v>135.511663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44601</v>
      </c>
      <c r="C194" s="285">
        <v>102.331266</v>
      </c>
      <c r="D194" s="286">
        <v>223.31981347300632</v>
      </c>
      <c r="E194" s="285">
        <f t="shared" si="6"/>
        <v>102.331266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44602</v>
      </c>
      <c r="C195" s="285">
        <v>49.852665999999999</v>
      </c>
      <c r="D195" s="286">
        <v>223.31981347300632</v>
      </c>
      <c r="E195" s="285">
        <f t="shared" ref="E195:E258" si="9">IF(C195&gt;D195,D195,C195)</f>
        <v>49.852665999999999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44603</v>
      </c>
      <c r="C196" s="285">
        <v>74.106666000000004</v>
      </c>
      <c r="D196" s="286">
        <v>223.31981347300632</v>
      </c>
      <c r="E196" s="285">
        <f t="shared" si="9"/>
        <v>74.106666000000004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44604</v>
      </c>
      <c r="C197" s="285">
        <v>49.278058999999999</v>
      </c>
      <c r="D197" s="286">
        <v>223.31981347300632</v>
      </c>
      <c r="E197" s="285">
        <f t="shared" si="9"/>
        <v>49.278058999999999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44605</v>
      </c>
      <c r="C198" s="285">
        <v>247.46411699999999</v>
      </c>
      <c r="D198" s="286">
        <v>223.31981347300632</v>
      </c>
      <c r="E198" s="285">
        <f t="shared" si="9"/>
        <v>223.31981347300632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44606</v>
      </c>
      <c r="C199" s="285">
        <v>299.74413299999998</v>
      </c>
      <c r="D199" s="286">
        <v>223.31981347300632</v>
      </c>
      <c r="E199" s="285">
        <f t="shared" si="9"/>
        <v>223.31981347300632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44607</v>
      </c>
      <c r="C200" s="285">
        <v>233.16501200000002</v>
      </c>
      <c r="D200" s="286">
        <v>223.31981347300632</v>
      </c>
      <c r="E200" s="285">
        <f t="shared" si="9"/>
        <v>223.31981347300632</v>
      </c>
      <c r="F200" s="295"/>
      <c r="G200" s="199" t="str">
        <f t="shared" si="10"/>
        <v>F</v>
      </c>
      <c r="H200" s="287" t="str">
        <f t="shared" si="11"/>
        <v>223,3</v>
      </c>
      <c r="I200" s="288"/>
    </row>
    <row r="201" spans="1:9">
      <c r="A201" s="283">
        <v>199</v>
      </c>
      <c r="B201" s="284">
        <v>44608</v>
      </c>
      <c r="C201" s="285">
        <v>313.79940999999997</v>
      </c>
      <c r="D201" s="286">
        <v>223.31981347300632</v>
      </c>
      <c r="E201" s="285">
        <f t="shared" si="9"/>
        <v>223.31981347300632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44609</v>
      </c>
      <c r="C202" s="285">
        <v>175.657027</v>
      </c>
      <c r="D202" s="286">
        <v>223.31981347300632</v>
      </c>
      <c r="E202" s="285">
        <f t="shared" si="9"/>
        <v>175.657027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44610</v>
      </c>
      <c r="C203" s="285">
        <v>145.24757100000002</v>
      </c>
      <c r="D203" s="286">
        <v>223.31981347300632</v>
      </c>
      <c r="E203" s="285">
        <f t="shared" si="9"/>
        <v>145.24757100000002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44611</v>
      </c>
      <c r="C204" s="285">
        <v>234.25650099999999</v>
      </c>
      <c r="D204" s="286">
        <v>223.31981347300632</v>
      </c>
      <c r="E204" s="285">
        <f t="shared" si="9"/>
        <v>223.31981347300632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44612</v>
      </c>
      <c r="C205" s="285">
        <v>139.199096</v>
      </c>
      <c r="D205" s="286">
        <v>223.31981347300632</v>
      </c>
      <c r="E205" s="285">
        <f t="shared" si="9"/>
        <v>139.199096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44613</v>
      </c>
      <c r="C206" s="285">
        <v>204.28830499999998</v>
      </c>
      <c r="D206" s="286">
        <v>223.31981347300632</v>
      </c>
      <c r="E206" s="285">
        <f t="shared" si="9"/>
        <v>204.28830499999998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44614</v>
      </c>
      <c r="C207" s="285">
        <v>188.027286</v>
      </c>
      <c r="D207" s="286">
        <v>223.31981347300632</v>
      </c>
      <c r="E207" s="285">
        <f t="shared" si="9"/>
        <v>188.027286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44615</v>
      </c>
      <c r="C208" s="285">
        <v>111.786466</v>
      </c>
      <c r="D208" s="286">
        <v>223.31981347300632</v>
      </c>
      <c r="E208" s="285">
        <f t="shared" si="9"/>
        <v>111.786466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44616</v>
      </c>
      <c r="C209" s="285">
        <v>134.77212100000003</v>
      </c>
      <c r="D209" s="286">
        <v>223.31981347300632</v>
      </c>
      <c r="E209" s="285">
        <f t="shared" si="9"/>
        <v>134.77212100000003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44617</v>
      </c>
      <c r="C210" s="285">
        <v>301.82719600000001</v>
      </c>
      <c r="D210" s="286">
        <v>223.31981347300632</v>
      </c>
      <c r="E210" s="285">
        <f t="shared" si="9"/>
        <v>223.31981347300632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44618</v>
      </c>
      <c r="C211" s="285">
        <v>175.147471</v>
      </c>
      <c r="D211" s="286">
        <v>223.31981347300632</v>
      </c>
      <c r="E211" s="285">
        <f t="shared" si="9"/>
        <v>175.147471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44619</v>
      </c>
      <c r="C212" s="285">
        <v>59.524872999999999</v>
      </c>
      <c r="D212" s="286">
        <v>223.31981347300632</v>
      </c>
      <c r="E212" s="285">
        <f t="shared" si="9"/>
        <v>59.524872999999999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44620</v>
      </c>
      <c r="C213" s="285">
        <v>58.123584999999999</v>
      </c>
      <c r="D213" s="286">
        <v>223.31981347300632</v>
      </c>
      <c r="E213" s="285">
        <f t="shared" si="9"/>
        <v>58.123584999999999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44621</v>
      </c>
      <c r="C214" s="285">
        <v>122.92765700000001</v>
      </c>
      <c r="D214" s="286">
        <v>206.80030973512538</v>
      </c>
      <c r="E214" s="285">
        <f t="shared" si="9"/>
        <v>122.92765700000001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44622</v>
      </c>
      <c r="C215" s="285">
        <v>183.63776999999999</v>
      </c>
      <c r="D215" s="286">
        <v>206.80030973512538</v>
      </c>
      <c r="E215" s="285">
        <f t="shared" si="9"/>
        <v>183.63776999999999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44623</v>
      </c>
      <c r="C216" s="285">
        <v>179.32528500000001</v>
      </c>
      <c r="D216" s="286">
        <v>206.80030973512538</v>
      </c>
      <c r="E216" s="285">
        <f t="shared" si="9"/>
        <v>179.32528500000001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44624</v>
      </c>
      <c r="C217" s="285">
        <v>292.31105400000001</v>
      </c>
      <c r="D217" s="286">
        <v>206.80030973512538</v>
      </c>
      <c r="E217" s="285">
        <f t="shared" si="9"/>
        <v>206.80030973512538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44625</v>
      </c>
      <c r="C218" s="285">
        <v>162.934864</v>
      </c>
      <c r="D218" s="286">
        <v>206.80030973512538</v>
      </c>
      <c r="E218" s="285">
        <f t="shared" si="9"/>
        <v>162.934864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44626</v>
      </c>
      <c r="C219" s="285">
        <v>130.44919300000001</v>
      </c>
      <c r="D219" s="286">
        <v>206.80030973512538</v>
      </c>
      <c r="E219" s="285">
        <f t="shared" si="9"/>
        <v>130.44919300000001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44627</v>
      </c>
      <c r="C220" s="285">
        <v>102.77058599999999</v>
      </c>
      <c r="D220" s="286">
        <v>206.80030973512538</v>
      </c>
      <c r="E220" s="285">
        <f t="shared" si="9"/>
        <v>102.77058599999999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44628</v>
      </c>
      <c r="C221" s="285">
        <v>168.05851899999999</v>
      </c>
      <c r="D221" s="286">
        <v>206.80030973512538</v>
      </c>
      <c r="E221" s="285">
        <f t="shared" si="9"/>
        <v>168.05851899999999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44629</v>
      </c>
      <c r="C222" s="285">
        <v>159.07691600000001</v>
      </c>
      <c r="D222" s="286">
        <v>206.80030973512538</v>
      </c>
      <c r="E222" s="285">
        <f t="shared" si="9"/>
        <v>159.07691600000001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44630</v>
      </c>
      <c r="C223" s="285">
        <v>200.95555999999999</v>
      </c>
      <c r="D223" s="286">
        <v>206.80030973512538</v>
      </c>
      <c r="E223" s="285">
        <f t="shared" si="9"/>
        <v>200.95555999999999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44631</v>
      </c>
      <c r="C224" s="285">
        <v>249.30061099999998</v>
      </c>
      <c r="D224" s="286">
        <v>206.80030973512538</v>
      </c>
      <c r="E224" s="285">
        <f t="shared" si="9"/>
        <v>206.80030973512538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44632</v>
      </c>
      <c r="C225" s="285">
        <v>232.19116299999999</v>
      </c>
      <c r="D225" s="286">
        <v>206.80030973512538</v>
      </c>
      <c r="E225" s="285">
        <f t="shared" si="9"/>
        <v>206.80030973512538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44633</v>
      </c>
      <c r="C226" s="285">
        <v>162.969685</v>
      </c>
      <c r="D226" s="286">
        <v>206.80030973512538</v>
      </c>
      <c r="E226" s="285">
        <f t="shared" si="9"/>
        <v>162.969685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44634</v>
      </c>
      <c r="C227" s="285">
        <v>357.43952399999995</v>
      </c>
      <c r="D227" s="286">
        <v>206.80030973512538</v>
      </c>
      <c r="E227" s="285">
        <f t="shared" si="9"/>
        <v>206.80030973512538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44635</v>
      </c>
      <c r="C228" s="285">
        <v>324.42634399999997</v>
      </c>
      <c r="D228" s="286">
        <v>206.80030973512538</v>
      </c>
      <c r="E228" s="285">
        <f t="shared" si="9"/>
        <v>206.80030973512538</v>
      </c>
      <c r="F228" s="295"/>
      <c r="G228" s="199" t="str">
        <f t="shared" si="10"/>
        <v>M</v>
      </c>
      <c r="H228" s="287" t="str">
        <f t="shared" si="11"/>
        <v>206,8</v>
      </c>
      <c r="I228" s="288"/>
    </row>
    <row r="229" spans="1:9">
      <c r="A229" s="283">
        <v>227</v>
      </c>
      <c r="B229" s="284">
        <v>44636</v>
      </c>
      <c r="C229" s="285">
        <v>205.35738899999998</v>
      </c>
      <c r="D229" s="286">
        <v>206.80030973512538</v>
      </c>
      <c r="E229" s="285">
        <f t="shared" si="9"/>
        <v>205.35738899999998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44637</v>
      </c>
      <c r="C230" s="285">
        <v>392.84065100000004</v>
      </c>
      <c r="D230" s="286">
        <v>206.80030973512538</v>
      </c>
      <c r="E230" s="285">
        <f t="shared" si="9"/>
        <v>206.80030973512538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44638</v>
      </c>
      <c r="C231" s="285">
        <v>202.779573</v>
      </c>
      <c r="D231" s="286">
        <v>206.80030973512538</v>
      </c>
      <c r="E231" s="285">
        <f t="shared" si="9"/>
        <v>202.779573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44639</v>
      </c>
      <c r="C232" s="285">
        <v>138.54988200000003</v>
      </c>
      <c r="D232" s="286">
        <v>206.80030973512538</v>
      </c>
      <c r="E232" s="285">
        <f t="shared" si="9"/>
        <v>138.54988200000003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44640</v>
      </c>
      <c r="C233" s="285">
        <v>238.59902400000001</v>
      </c>
      <c r="D233" s="286">
        <v>206.80030973512538</v>
      </c>
      <c r="E233" s="285">
        <f t="shared" si="9"/>
        <v>206.80030973512538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44641</v>
      </c>
      <c r="C234" s="285">
        <v>284.60406799999998</v>
      </c>
      <c r="D234" s="286">
        <v>206.80030973512538</v>
      </c>
      <c r="E234" s="285">
        <f t="shared" si="9"/>
        <v>206.80030973512538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44642</v>
      </c>
      <c r="C235" s="285">
        <v>306.63777900000002</v>
      </c>
      <c r="D235" s="286">
        <v>206.80030973512538</v>
      </c>
      <c r="E235" s="285">
        <f t="shared" si="9"/>
        <v>206.80030973512538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44643</v>
      </c>
      <c r="C236" s="285">
        <v>278.91913499999998</v>
      </c>
      <c r="D236" s="286">
        <v>206.80030973512538</v>
      </c>
      <c r="E236" s="285">
        <f t="shared" si="9"/>
        <v>206.80030973512538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44644</v>
      </c>
      <c r="C237" s="285">
        <v>226.11694</v>
      </c>
      <c r="D237" s="286">
        <v>206.80030973512538</v>
      </c>
      <c r="E237" s="285">
        <f t="shared" si="9"/>
        <v>206.80030973512538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44645</v>
      </c>
      <c r="C238" s="285">
        <v>186.88693700000002</v>
      </c>
      <c r="D238" s="286">
        <v>206.80030973512538</v>
      </c>
      <c r="E238" s="285">
        <f t="shared" si="9"/>
        <v>186.88693700000002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44646</v>
      </c>
      <c r="C239" s="285">
        <v>115.53528</v>
      </c>
      <c r="D239" s="286">
        <v>206.80030973512538</v>
      </c>
      <c r="E239" s="285">
        <f t="shared" si="9"/>
        <v>115.53528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44647</v>
      </c>
      <c r="C240" s="285">
        <v>115.38867999999999</v>
      </c>
      <c r="D240" s="286">
        <v>206.80030973512538</v>
      </c>
      <c r="E240" s="285">
        <f t="shared" si="9"/>
        <v>115.38867999999999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44648</v>
      </c>
      <c r="C241" s="285">
        <v>172.728061</v>
      </c>
      <c r="D241" s="286">
        <v>206.80030973512538</v>
      </c>
      <c r="E241" s="285">
        <f t="shared" si="9"/>
        <v>172.728061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44649</v>
      </c>
      <c r="C242" s="285">
        <v>64.641711999999998</v>
      </c>
      <c r="D242" s="286">
        <v>206.80030973512538</v>
      </c>
      <c r="E242" s="285">
        <f t="shared" si="9"/>
        <v>64.641711999999998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44650</v>
      </c>
      <c r="C243" s="285">
        <v>184.60262600000001</v>
      </c>
      <c r="D243" s="286">
        <v>206.80030973512538</v>
      </c>
      <c r="E243" s="285">
        <f t="shared" si="9"/>
        <v>184.60262600000001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44651</v>
      </c>
      <c r="C244" s="285">
        <v>308.63382000000001</v>
      </c>
      <c r="D244" s="286">
        <v>206.80030973512538</v>
      </c>
      <c r="E244" s="285">
        <f t="shared" si="9"/>
        <v>206.80030973512538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44652</v>
      </c>
      <c r="C245" s="285">
        <v>327.848207</v>
      </c>
      <c r="D245" s="286">
        <v>173.3799326460362</v>
      </c>
      <c r="E245" s="285">
        <f t="shared" si="9"/>
        <v>173.3799326460362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44653</v>
      </c>
      <c r="C246" s="285">
        <v>259.57246299999997</v>
      </c>
      <c r="D246" s="286">
        <v>173.3799326460362</v>
      </c>
      <c r="E246" s="285">
        <f t="shared" si="9"/>
        <v>173.3799326460362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44654</v>
      </c>
      <c r="C247" s="285">
        <v>247.549204</v>
      </c>
      <c r="D247" s="286">
        <v>173.3799326460362</v>
      </c>
      <c r="E247" s="285">
        <f t="shared" si="9"/>
        <v>173.3799326460362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44655</v>
      </c>
      <c r="C248" s="285">
        <v>298.96183399999995</v>
      </c>
      <c r="D248" s="286">
        <v>173.3799326460362</v>
      </c>
      <c r="E248" s="285">
        <f t="shared" si="9"/>
        <v>173.3799326460362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44656</v>
      </c>
      <c r="C249" s="285">
        <v>180.01677100000001</v>
      </c>
      <c r="D249" s="286">
        <v>173.3799326460362</v>
      </c>
      <c r="E249" s="285">
        <f t="shared" si="9"/>
        <v>173.3799326460362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44657</v>
      </c>
      <c r="C250" s="285">
        <v>140.25377900000001</v>
      </c>
      <c r="D250" s="286">
        <v>173.3799326460362</v>
      </c>
      <c r="E250" s="285">
        <f t="shared" si="9"/>
        <v>140.25377900000001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44658</v>
      </c>
      <c r="C251" s="285">
        <v>291.23056700000006</v>
      </c>
      <c r="D251" s="286">
        <v>173.3799326460362</v>
      </c>
      <c r="E251" s="285">
        <f t="shared" si="9"/>
        <v>173.3799326460362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44659</v>
      </c>
      <c r="C252" s="285">
        <v>340.73509499999994</v>
      </c>
      <c r="D252" s="286">
        <v>173.3799326460362</v>
      </c>
      <c r="E252" s="285">
        <f t="shared" si="9"/>
        <v>173.3799326460362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44660</v>
      </c>
      <c r="C253" s="285">
        <v>143.24871599999997</v>
      </c>
      <c r="D253" s="286">
        <v>173.3799326460362</v>
      </c>
      <c r="E253" s="285">
        <f t="shared" si="9"/>
        <v>143.24871599999997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44661</v>
      </c>
      <c r="C254" s="285">
        <v>188.628028</v>
      </c>
      <c r="D254" s="286">
        <v>173.3799326460362</v>
      </c>
      <c r="E254" s="285">
        <f t="shared" si="9"/>
        <v>173.3799326460362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44662</v>
      </c>
      <c r="C255" s="285">
        <v>342.30463400000002</v>
      </c>
      <c r="D255" s="286">
        <v>173.3799326460362</v>
      </c>
      <c r="E255" s="285">
        <f t="shared" si="9"/>
        <v>173.3799326460362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44663</v>
      </c>
      <c r="C256" s="285">
        <v>172.51355900000001</v>
      </c>
      <c r="D256" s="286">
        <v>173.3799326460362</v>
      </c>
      <c r="E256" s="285">
        <f t="shared" si="9"/>
        <v>172.51355900000001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44664</v>
      </c>
      <c r="C257" s="285">
        <v>115.374589</v>
      </c>
      <c r="D257" s="286">
        <v>173.3799326460362</v>
      </c>
      <c r="E257" s="285">
        <f t="shared" si="9"/>
        <v>115.374589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44665</v>
      </c>
      <c r="C258" s="285">
        <v>111.75668899999999</v>
      </c>
      <c r="D258" s="286">
        <v>173.3799326460362</v>
      </c>
      <c r="E258" s="285">
        <f t="shared" si="9"/>
        <v>111.75668899999999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44666</v>
      </c>
      <c r="C259" s="285">
        <v>61.966009</v>
      </c>
      <c r="D259" s="286">
        <v>173.3799326460362</v>
      </c>
      <c r="E259" s="285">
        <f t="shared" ref="E259:E322" si="12">IF(C259&gt;D259,D259,C259)</f>
        <v>61.966009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A</v>
      </c>
      <c r="H259" s="287" t="str">
        <f t="shared" ref="H259:H322" si="14">IF(DAY($B259)=15,TEXT(D259,"#,0"),"")</f>
        <v>173,4</v>
      </c>
      <c r="I259" s="288"/>
    </row>
    <row r="260" spans="1:9">
      <c r="A260" s="283">
        <v>258</v>
      </c>
      <c r="B260" s="284">
        <v>44667</v>
      </c>
      <c r="C260" s="285">
        <v>139.814052</v>
      </c>
      <c r="D260" s="286">
        <v>173.3799326460362</v>
      </c>
      <c r="E260" s="285">
        <f t="shared" si="12"/>
        <v>139.814052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44668</v>
      </c>
      <c r="C261" s="285">
        <v>123.50425800000001</v>
      </c>
      <c r="D261" s="286">
        <v>173.3799326460362</v>
      </c>
      <c r="E261" s="285">
        <f t="shared" si="12"/>
        <v>123.50425800000001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44669</v>
      </c>
      <c r="C262" s="285">
        <v>169.95030299999999</v>
      </c>
      <c r="D262" s="286">
        <v>173.3799326460362</v>
      </c>
      <c r="E262" s="285">
        <f t="shared" si="12"/>
        <v>169.95030299999999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44670</v>
      </c>
      <c r="C263" s="285">
        <v>242.46557300000001</v>
      </c>
      <c r="D263" s="286">
        <v>173.3799326460362</v>
      </c>
      <c r="E263" s="285">
        <f t="shared" si="12"/>
        <v>173.3799326460362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44671</v>
      </c>
      <c r="C264" s="285">
        <v>341.63912100000005</v>
      </c>
      <c r="D264" s="286">
        <v>173.3799326460362</v>
      </c>
      <c r="E264" s="285">
        <f t="shared" si="12"/>
        <v>173.3799326460362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44672</v>
      </c>
      <c r="C265" s="285">
        <v>218.94220300000001</v>
      </c>
      <c r="D265" s="286">
        <v>173.3799326460362</v>
      </c>
      <c r="E265" s="285">
        <f t="shared" si="12"/>
        <v>173.3799326460362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44673</v>
      </c>
      <c r="C266" s="285">
        <v>178.854511</v>
      </c>
      <c r="D266" s="286">
        <v>173.3799326460362</v>
      </c>
      <c r="E266" s="285">
        <f t="shared" si="12"/>
        <v>173.3799326460362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44674</v>
      </c>
      <c r="C267" s="285">
        <v>347.51635900000002</v>
      </c>
      <c r="D267" s="286">
        <v>173.3799326460362</v>
      </c>
      <c r="E267" s="285">
        <f t="shared" si="12"/>
        <v>173.3799326460362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44675</v>
      </c>
      <c r="C268" s="285">
        <v>169.876386</v>
      </c>
      <c r="D268" s="286">
        <v>173.3799326460362</v>
      </c>
      <c r="E268" s="285">
        <f t="shared" si="12"/>
        <v>169.876386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44676</v>
      </c>
      <c r="C269" s="285">
        <v>33.183500000000002</v>
      </c>
      <c r="D269" s="286">
        <v>173.3799326460362</v>
      </c>
      <c r="E269" s="285">
        <f t="shared" si="12"/>
        <v>33.183500000000002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44677</v>
      </c>
      <c r="C270" s="285">
        <v>64.831139000000007</v>
      </c>
      <c r="D270" s="286">
        <v>173.3799326460362</v>
      </c>
      <c r="E270" s="285">
        <f t="shared" si="12"/>
        <v>64.831139000000007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44678</v>
      </c>
      <c r="C271" s="285">
        <v>42.717110999999996</v>
      </c>
      <c r="D271" s="286">
        <v>173.3799326460362</v>
      </c>
      <c r="E271" s="285">
        <f t="shared" si="12"/>
        <v>42.717110999999996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44679</v>
      </c>
      <c r="C272" s="285">
        <v>83.537114999999986</v>
      </c>
      <c r="D272" s="286">
        <v>173.3799326460362</v>
      </c>
      <c r="E272" s="285">
        <f t="shared" si="12"/>
        <v>83.537114999999986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44680</v>
      </c>
      <c r="C273" s="285">
        <v>76.722092000000004</v>
      </c>
      <c r="D273" s="286">
        <v>173.3799326460362</v>
      </c>
      <c r="E273" s="285">
        <f t="shared" si="12"/>
        <v>76.722092000000004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44681</v>
      </c>
      <c r="C274" s="285">
        <v>120.19039599999999</v>
      </c>
      <c r="D274" s="286">
        <v>173.3799326460362</v>
      </c>
      <c r="E274" s="285">
        <f t="shared" si="12"/>
        <v>120.19039599999999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44682</v>
      </c>
      <c r="C275" s="285">
        <v>96.091031000000001</v>
      </c>
      <c r="D275" s="286">
        <v>155.15914407440354</v>
      </c>
      <c r="E275" s="285">
        <f t="shared" si="12"/>
        <v>96.091031000000001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44683</v>
      </c>
      <c r="C276" s="285">
        <v>153.68697700000001</v>
      </c>
      <c r="D276" s="286">
        <v>155.15914407440354</v>
      </c>
      <c r="E276" s="285">
        <f t="shared" si="12"/>
        <v>153.68697700000001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44684</v>
      </c>
      <c r="C277" s="285">
        <v>180.78824600000002</v>
      </c>
      <c r="D277" s="286">
        <v>155.15914407440354</v>
      </c>
      <c r="E277" s="285">
        <f t="shared" si="12"/>
        <v>155.15914407440354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44685</v>
      </c>
      <c r="C278" s="285">
        <v>173.30181099999999</v>
      </c>
      <c r="D278" s="286">
        <v>155.15914407440354</v>
      </c>
      <c r="E278" s="285">
        <f t="shared" si="12"/>
        <v>155.15914407440354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44686</v>
      </c>
      <c r="C279" s="285">
        <v>199.24063100000001</v>
      </c>
      <c r="D279" s="286">
        <v>155.15914407440354</v>
      </c>
      <c r="E279" s="285">
        <f t="shared" si="12"/>
        <v>155.15914407440354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44687</v>
      </c>
      <c r="C280" s="285">
        <v>227.37768899999998</v>
      </c>
      <c r="D280" s="286">
        <v>155.15914407440354</v>
      </c>
      <c r="E280" s="285">
        <f t="shared" si="12"/>
        <v>155.15914407440354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44688</v>
      </c>
      <c r="C281" s="285">
        <v>149.853081</v>
      </c>
      <c r="D281" s="286">
        <v>155.15914407440354</v>
      </c>
      <c r="E281" s="285">
        <f t="shared" si="12"/>
        <v>149.853081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44689</v>
      </c>
      <c r="C282" s="285">
        <v>96.728193000000005</v>
      </c>
      <c r="D282" s="286">
        <v>155.15914407440354</v>
      </c>
      <c r="E282" s="285">
        <f t="shared" si="12"/>
        <v>96.728193000000005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44690</v>
      </c>
      <c r="C283" s="285">
        <v>59.745638</v>
      </c>
      <c r="D283" s="286">
        <v>155.15914407440354</v>
      </c>
      <c r="E283" s="285">
        <f t="shared" si="12"/>
        <v>59.745638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44691</v>
      </c>
      <c r="C284" s="285">
        <v>78.470577999999989</v>
      </c>
      <c r="D284" s="286">
        <v>155.15914407440354</v>
      </c>
      <c r="E284" s="285">
        <f t="shared" si="12"/>
        <v>78.470577999999989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44692</v>
      </c>
      <c r="C285" s="285">
        <v>124.96830800000001</v>
      </c>
      <c r="D285" s="286">
        <v>155.15914407440354</v>
      </c>
      <c r="E285" s="285">
        <f t="shared" si="12"/>
        <v>124.96830800000001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44693</v>
      </c>
      <c r="C286" s="285">
        <v>131.407184</v>
      </c>
      <c r="D286" s="286">
        <v>155.15914407440354</v>
      </c>
      <c r="E286" s="285">
        <f t="shared" si="12"/>
        <v>131.407184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44694</v>
      </c>
      <c r="C287" s="285">
        <v>50.097406999999997</v>
      </c>
      <c r="D287" s="286">
        <v>155.15914407440354</v>
      </c>
      <c r="E287" s="285">
        <f t="shared" si="12"/>
        <v>50.097406999999997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44695</v>
      </c>
      <c r="C288" s="285">
        <v>107.408204</v>
      </c>
      <c r="D288" s="286">
        <v>155.15914407440354</v>
      </c>
      <c r="E288" s="285">
        <f t="shared" si="12"/>
        <v>107.408204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44696</v>
      </c>
      <c r="C289" s="285">
        <v>199.25758199999999</v>
      </c>
      <c r="D289" s="286">
        <v>155.15914407440354</v>
      </c>
      <c r="E289" s="285">
        <f t="shared" si="12"/>
        <v>155.15914407440354</v>
      </c>
      <c r="F289" s="295"/>
      <c r="G289" s="199" t="str">
        <f t="shared" si="13"/>
        <v>M</v>
      </c>
      <c r="H289" s="287" t="str">
        <f t="shared" si="14"/>
        <v>155,2</v>
      </c>
      <c r="I289" s="288"/>
    </row>
    <row r="290" spans="1:9">
      <c r="A290" s="283">
        <v>288</v>
      </c>
      <c r="B290" s="284">
        <v>44697</v>
      </c>
      <c r="C290" s="285">
        <v>122.755696</v>
      </c>
      <c r="D290" s="286">
        <v>155.15914407440354</v>
      </c>
      <c r="E290" s="285">
        <f t="shared" si="12"/>
        <v>122.755696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44698</v>
      </c>
      <c r="C291" s="285">
        <v>106.03060400000001</v>
      </c>
      <c r="D291" s="286">
        <v>155.15914407440354</v>
      </c>
      <c r="E291" s="285">
        <f t="shared" si="12"/>
        <v>106.03060400000001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44699</v>
      </c>
      <c r="C292" s="285">
        <v>111.461478</v>
      </c>
      <c r="D292" s="286">
        <v>155.15914407440354</v>
      </c>
      <c r="E292" s="285">
        <f t="shared" si="12"/>
        <v>111.461478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44700</v>
      </c>
      <c r="C293" s="285">
        <v>188.73334500000001</v>
      </c>
      <c r="D293" s="286">
        <v>155.15914407440354</v>
      </c>
      <c r="E293" s="285">
        <f t="shared" si="12"/>
        <v>155.15914407440354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44701</v>
      </c>
      <c r="C294" s="285">
        <v>205.347622</v>
      </c>
      <c r="D294" s="286">
        <v>155.15914407440354</v>
      </c>
      <c r="E294" s="285">
        <f t="shared" si="12"/>
        <v>155.15914407440354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44702</v>
      </c>
      <c r="C295" s="285">
        <v>170.04898299999996</v>
      </c>
      <c r="D295" s="286">
        <v>155.15914407440354</v>
      </c>
      <c r="E295" s="285">
        <f t="shared" si="12"/>
        <v>155.15914407440354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44703</v>
      </c>
      <c r="C296" s="285">
        <v>151.49210500000001</v>
      </c>
      <c r="D296" s="286">
        <v>155.15914407440354</v>
      </c>
      <c r="E296" s="285">
        <f t="shared" si="12"/>
        <v>151.49210500000001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44704</v>
      </c>
      <c r="C297" s="285">
        <v>167.27864600000001</v>
      </c>
      <c r="D297" s="286">
        <v>155.15914407440354</v>
      </c>
      <c r="E297" s="285">
        <f t="shared" si="12"/>
        <v>155.15914407440354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44705</v>
      </c>
      <c r="C298" s="285">
        <v>194.86767699999999</v>
      </c>
      <c r="D298" s="286">
        <v>155.15914407440354</v>
      </c>
      <c r="E298" s="285">
        <f t="shared" si="12"/>
        <v>155.15914407440354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44706</v>
      </c>
      <c r="C299" s="285">
        <v>233.25156799999999</v>
      </c>
      <c r="D299" s="286">
        <v>155.15914407440354</v>
      </c>
      <c r="E299" s="285">
        <f t="shared" si="12"/>
        <v>155.15914407440354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44707</v>
      </c>
      <c r="C300" s="285">
        <v>251.66692499999999</v>
      </c>
      <c r="D300" s="286">
        <v>155.15914407440354</v>
      </c>
      <c r="E300" s="285">
        <f t="shared" si="12"/>
        <v>155.15914407440354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44708</v>
      </c>
      <c r="C301" s="285">
        <v>223.386169</v>
      </c>
      <c r="D301" s="286">
        <v>155.15914407440354</v>
      </c>
      <c r="E301" s="285">
        <f t="shared" si="12"/>
        <v>155.15914407440354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44709</v>
      </c>
      <c r="C302" s="285">
        <v>142.24649199999999</v>
      </c>
      <c r="D302" s="286">
        <v>155.15914407440354</v>
      </c>
      <c r="E302" s="285">
        <f t="shared" si="12"/>
        <v>142.24649199999999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44710</v>
      </c>
      <c r="C303" s="285">
        <v>146.9188</v>
      </c>
      <c r="D303" s="286">
        <v>155.15914407440354</v>
      </c>
      <c r="E303" s="285">
        <f t="shared" si="12"/>
        <v>146.9188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44711</v>
      </c>
      <c r="C304" s="285">
        <v>102.340885</v>
      </c>
      <c r="D304" s="286">
        <v>155.15914407440354</v>
      </c>
      <c r="E304" s="285">
        <f t="shared" si="12"/>
        <v>102.340885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44712</v>
      </c>
      <c r="C305" s="285">
        <v>50.189981000000003</v>
      </c>
      <c r="D305" s="286">
        <v>155.15914407440354</v>
      </c>
      <c r="E305" s="285">
        <f t="shared" si="12"/>
        <v>50.189981000000003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44713</v>
      </c>
      <c r="C306" s="285">
        <v>114.599975</v>
      </c>
      <c r="D306" s="286">
        <v>160.33111554355031</v>
      </c>
      <c r="E306" s="285">
        <f t="shared" si="12"/>
        <v>114.599975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44714</v>
      </c>
      <c r="C307" s="285">
        <v>70.015323000000009</v>
      </c>
      <c r="D307" s="286">
        <v>128.80816908223051</v>
      </c>
      <c r="E307" s="285">
        <f t="shared" si="12"/>
        <v>70.015323000000009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44715</v>
      </c>
      <c r="C308" s="285">
        <v>74.905062000000001</v>
      </c>
      <c r="D308" s="286">
        <v>128.80816908223051</v>
      </c>
      <c r="E308" s="285">
        <f t="shared" si="12"/>
        <v>74.905062000000001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44716</v>
      </c>
      <c r="C309" s="285">
        <v>81.585093999999998</v>
      </c>
      <c r="D309" s="286">
        <v>128.80816908223051</v>
      </c>
      <c r="E309" s="285">
        <f t="shared" si="12"/>
        <v>81.585093999999998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44717</v>
      </c>
      <c r="C310" s="285">
        <v>74.693217000000004</v>
      </c>
      <c r="D310" s="286">
        <v>128.80816908223051</v>
      </c>
      <c r="E310" s="285">
        <f t="shared" si="12"/>
        <v>74.693217000000004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44718</v>
      </c>
      <c r="C311" s="285">
        <v>88.805487999999997</v>
      </c>
      <c r="D311" s="286">
        <v>128.80816908223051</v>
      </c>
      <c r="E311" s="285">
        <f t="shared" si="12"/>
        <v>88.805487999999997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44719</v>
      </c>
      <c r="C312" s="285">
        <v>82.791608999999994</v>
      </c>
      <c r="D312" s="286">
        <v>128.80816908223051</v>
      </c>
      <c r="E312" s="285">
        <f t="shared" si="12"/>
        <v>82.791608999999994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44720</v>
      </c>
      <c r="C313" s="285">
        <v>174.90681199999997</v>
      </c>
      <c r="D313" s="286">
        <v>128.80816908223051</v>
      </c>
      <c r="E313" s="285">
        <f t="shared" si="12"/>
        <v>128.80816908223051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44721</v>
      </c>
      <c r="C314" s="285">
        <v>159.96762200000001</v>
      </c>
      <c r="D314" s="286">
        <v>128.80816908223051</v>
      </c>
      <c r="E314" s="285">
        <f t="shared" si="12"/>
        <v>128.80816908223051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44722</v>
      </c>
      <c r="C315" s="285">
        <v>124.965159</v>
      </c>
      <c r="D315" s="286">
        <v>128.80816908223051</v>
      </c>
      <c r="E315" s="285">
        <f t="shared" si="12"/>
        <v>124.965159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44723</v>
      </c>
      <c r="C316" s="285">
        <v>173.98156599999999</v>
      </c>
      <c r="D316" s="286">
        <v>128.80816908223051</v>
      </c>
      <c r="E316" s="285">
        <f t="shared" si="12"/>
        <v>128.80816908223051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44724</v>
      </c>
      <c r="C317" s="285">
        <v>199.43347900000001</v>
      </c>
      <c r="D317" s="286">
        <v>128.80816908223051</v>
      </c>
      <c r="E317" s="285">
        <f t="shared" si="12"/>
        <v>128.80816908223051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44725</v>
      </c>
      <c r="C318" s="285">
        <v>161.563895</v>
      </c>
      <c r="D318" s="286">
        <v>128.80816908223051</v>
      </c>
      <c r="E318" s="285">
        <f t="shared" si="12"/>
        <v>128.80816908223051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44726</v>
      </c>
      <c r="C319" s="285">
        <v>85.082397</v>
      </c>
      <c r="D319" s="286">
        <v>128.80816908223051</v>
      </c>
      <c r="E319" s="285">
        <f t="shared" si="12"/>
        <v>85.082397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44727</v>
      </c>
      <c r="C320" s="285">
        <v>95.982008999999991</v>
      </c>
      <c r="D320" s="286">
        <v>128.80816908223051</v>
      </c>
      <c r="E320" s="285">
        <f t="shared" si="12"/>
        <v>95.982008999999991</v>
      </c>
      <c r="F320" s="295"/>
      <c r="G320" s="199" t="str">
        <f t="shared" si="13"/>
        <v>J</v>
      </c>
      <c r="H320" s="287" t="str">
        <f t="shared" si="14"/>
        <v>128,8</v>
      </c>
      <c r="I320" s="288"/>
    </row>
    <row r="321" spans="1:9">
      <c r="A321" s="283">
        <v>319</v>
      </c>
      <c r="B321" s="284">
        <v>44728</v>
      </c>
      <c r="C321" s="285">
        <v>101.65593399999999</v>
      </c>
      <c r="D321" s="286">
        <v>128.80816908223051</v>
      </c>
      <c r="E321" s="285">
        <f t="shared" si="12"/>
        <v>101.65593399999999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44729</v>
      </c>
      <c r="C322" s="285">
        <v>121.90847799999999</v>
      </c>
      <c r="D322" s="286">
        <v>128.80816908223051</v>
      </c>
      <c r="E322" s="285">
        <f t="shared" si="12"/>
        <v>121.90847799999999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44730</v>
      </c>
      <c r="C323" s="285">
        <v>182.33998099999999</v>
      </c>
      <c r="D323" s="286">
        <v>128.80816908223051</v>
      </c>
      <c r="E323" s="285">
        <f t="shared" ref="E323:E386" si="15">IF(C323&gt;D323,D323,C323)</f>
        <v>128.80816908223051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44731</v>
      </c>
      <c r="C324" s="285">
        <v>209.10906899999998</v>
      </c>
      <c r="D324" s="286">
        <v>128.80816908223051</v>
      </c>
      <c r="E324" s="285">
        <f t="shared" si="15"/>
        <v>128.80816908223051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44732</v>
      </c>
      <c r="C325" s="285">
        <v>109.541572</v>
      </c>
      <c r="D325" s="286">
        <v>128.80816908223051</v>
      </c>
      <c r="E325" s="285">
        <f t="shared" si="15"/>
        <v>109.541572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44733</v>
      </c>
      <c r="C326" s="285">
        <v>90.816609</v>
      </c>
      <c r="D326" s="286">
        <v>128.80816908223051</v>
      </c>
      <c r="E326" s="285">
        <f t="shared" si="15"/>
        <v>90.816609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44734</v>
      </c>
      <c r="C327" s="285">
        <v>79.910153999999991</v>
      </c>
      <c r="D327" s="286">
        <v>128.80816908223051</v>
      </c>
      <c r="E327" s="285">
        <f t="shared" si="15"/>
        <v>79.910153999999991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44735</v>
      </c>
      <c r="C328" s="285">
        <v>115.02095200000001</v>
      </c>
      <c r="D328" s="286">
        <v>128.80816908223051</v>
      </c>
      <c r="E328" s="285">
        <f t="shared" si="15"/>
        <v>115.02095200000001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44736</v>
      </c>
      <c r="C329" s="285">
        <v>142.626991</v>
      </c>
      <c r="D329" s="286">
        <v>128.80816908223051</v>
      </c>
      <c r="E329" s="285">
        <f t="shared" si="15"/>
        <v>128.80816908223051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44737</v>
      </c>
      <c r="C330" s="285">
        <v>110.838002</v>
      </c>
      <c r="D330" s="286">
        <v>128.80816908223051</v>
      </c>
      <c r="E330" s="285">
        <f t="shared" si="15"/>
        <v>110.838002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44738</v>
      </c>
      <c r="C331" s="285">
        <v>119.648966</v>
      </c>
      <c r="D331" s="286">
        <v>128.80816908223051</v>
      </c>
      <c r="E331" s="285">
        <f t="shared" si="15"/>
        <v>119.648966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44739</v>
      </c>
      <c r="C332" s="285">
        <v>188.52474100000001</v>
      </c>
      <c r="D332" s="286">
        <v>128.80816908223051</v>
      </c>
      <c r="E332" s="285">
        <f t="shared" si="15"/>
        <v>128.80816908223051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44740</v>
      </c>
      <c r="C333" s="285">
        <v>76.935383999999999</v>
      </c>
      <c r="D333" s="286">
        <v>128.80816908223051</v>
      </c>
      <c r="E333" s="285">
        <f t="shared" si="15"/>
        <v>76.935383999999999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44741</v>
      </c>
      <c r="C334" s="285">
        <v>108.10150900000001</v>
      </c>
      <c r="D334" s="286">
        <v>128.80816908223051</v>
      </c>
      <c r="E334" s="285">
        <f t="shared" si="15"/>
        <v>108.10150900000001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44742</v>
      </c>
      <c r="C335" s="285">
        <v>134.53365700000001</v>
      </c>
      <c r="D335" s="286">
        <v>128.80816908223051</v>
      </c>
      <c r="E335" s="285">
        <f>IF(C335&gt;D335,D335,C335)</f>
        <v>128.80816908223051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44743</v>
      </c>
      <c r="C336" s="285">
        <v>112.43</v>
      </c>
      <c r="D336" s="286">
        <v>127.37945488274377</v>
      </c>
      <c r="E336" s="285">
        <f t="shared" si="15"/>
        <v>112.43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44744</v>
      </c>
      <c r="C337" s="285">
        <v>135.66653300000002</v>
      </c>
      <c r="D337" s="286">
        <v>127.37945488274377</v>
      </c>
      <c r="E337" s="285">
        <f t="shared" si="15"/>
        <v>127.37945488274377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44745</v>
      </c>
      <c r="C338" s="285">
        <v>163.001441</v>
      </c>
      <c r="D338" s="286">
        <v>127.37945488274377</v>
      </c>
      <c r="E338" s="285">
        <f t="shared" si="15"/>
        <v>127.37945488274377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44746</v>
      </c>
      <c r="C339" s="285">
        <v>148.10968700000001</v>
      </c>
      <c r="D339" s="286">
        <v>127.37945488274377</v>
      </c>
      <c r="E339" s="285">
        <f t="shared" si="15"/>
        <v>127.37945488274377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44747</v>
      </c>
      <c r="C340" s="285">
        <v>217.49890500000001</v>
      </c>
      <c r="D340" s="286">
        <v>127.37945488274377</v>
      </c>
      <c r="E340" s="285">
        <f t="shared" si="15"/>
        <v>127.37945488274377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44748</v>
      </c>
      <c r="C341" s="285">
        <v>231.592378</v>
      </c>
      <c r="D341" s="286">
        <v>127.37945488274377</v>
      </c>
      <c r="E341" s="285">
        <f t="shared" si="15"/>
        <v>127.37945488274377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44749</v>
      </c>
      <c r="C342" s="285">
        <v>261.81611500000002</v>
      </c>
      <c r="D342" s="286">
        <v>127.37945488274377</v>
      </c>
      <c r="E342" s="285">
        <f t="shared" si="15"/>
        <v>127.37945488274377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44750</v>
      </c>
      <c r="C343" s="285">
        <v>212.00078400000001</v>
      </c>
      <c r="D343" s="286">
        <v>127.37945488274377</v>
      </c>
      <c r="E343" s="285">
        <f t="shared" si="15"/>
        <v>127.37945488274377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44751</v>
      </c>
      <c r="C344" s="285">
        <v>140.37109000000001</v>
      </c>
      <c r="D344" s="286">
        <v>127.37945488274377</v>
      </c>
      <c r="E344" s="285">
        <f t="shared" si="15"/>
        <v>127.37945488274377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44752</v>
      </c>
      <c r="C345" s="285">
        <v>103.905463</v>
      </c>
      <c r="D345" s="286">
        <v>127.37945488274377</v>
      </c>
      <c r="E345" s="285">
        <f t="shared" si="15"/>
        <v>103.905463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44753</v>
      </c>
      <c r="C346" s="285">
        <v>111.910821</v>
      </c>
      <c r="D346" s="286">
        <v>127.37945488274377</v>
      </c>
      <c r="E346" s="285">
        <f t="shared" si="15"/>
        <v>111.910821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44754</v>
      </c>
      <c r="C347" s="285">
        <v>107.19437300000001</v>
      </c>
      <c r="D347" s="286">
        <v>127.37945488274377</v>
      </c>
      <c r="E347" s="285">
        <f t="shared" si="15"/>
        <v>107.19437300000001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44755</v>
      </c>
      <c r="C348" s="285">
        <v>100.41499899999999</v>
      </c>
      <c r="D348" s="286">
        <v>127.37945488274377</v>
      </c>
      <c r="E348" s="285">
        <f t="shared" si="15"/>
        <v>100.41499899999999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44756</v>
      </c>
      <c r="C349" s="285">
        <v>113.150058</v>
      </c>
      <c r="D349" s="286">
        <v>127.37945488274377</v>
      </c>
      <c r="E349" s="285">
        <f t="shared" si="15"/>
        <v>113.150058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44757</v>
      </c>
      <c r="C350" s="285">
        <v>154.17300899999998</v>
      </c>
      <c r="D350" s="286">
        <v>127.37945488274377</v>
      </c>
      <c r="E350" s="285">
        <f t="shared" si="15"/>
        <v>127.37945488274377</v>
      </c>
      <c r="F350" s="295"/>
      <c r="G350" s="199" t="str">
        <f t="shared" si="16"/>
        <v>J</v>
      </c>
      <c r="H350" s="287" t="str">
        <f t="shared" si="17"/>
        <v>127,4</v>
      </c>
      <c r="I350" s="288"/>
    </row>
    <row r="351" spans="1:9">
      <c r="A351" s="283">
        <v>349</v>
      </c>
      <c r="B351" s="284">
        <v>44758</v>
      </c>
      <c r="C351" s="285">
        <v>90.423883999999987</v>
      </c>
      <c r="D351" s="286">
        <v>127.37945488274377</v>
      </c>
      <c r="E351" s="285">
        <f t="shared" si="15"/>
        <v>90.423883999999987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44759</v>
      </c>
      <c r="C352" s="285">
        <v>108.05383700000002</v>
      </c>
      <c r="D352" s="286">
        <v>127.37945488274377</v>
      </c>
      <c r="E352" s="285">
        <f t="shared" si="15"/>
        <v>108.05383700000002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44760</v>
      </c>
      <c r="C353" s="285">
        <v>148.528716</v>
      </c>
      <c r="D353" s="286">
        <v>127.37945488274377</v>
      </c>
      <c r="E353" s="285">
        <f t="shared" si="15"/>
        <v>127.37945488274377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44761</v>
      </c>
      <c r="C354" s="285">
        <v>165.762934</v>
      </c>
      <c r="D354" s="286">
        <v>127.37945488274377</v>
      </c>
      <c r="E354" s="285">
        <f t="shared" si="15"/>
        <v>127.37945488274377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44762</v>
      </c>
      <c r="C355" s="285">
        <v>109.03798599999999</v>
      </c>
      <c r="D355" s="286">
        <v>127.37945488274377</v>
      </c>
      <c r="E355" s="285">
        <f t="shared" si="15"/>
        <v>109.03798599999999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44763</v>
      </c>
      <c r="C356" s="285">
        <v>149.36042</v>
      </c>
      <c r="D356" s="286">
        <v>127.37945488274377</v>
      </c>
      <c r="E356" s="285">
        <f t="shared" si="15"/>
        <v>127.37945488274377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44764</v>
      </c>
      <c r="C357" s="285">
        <v>161.42967899999999</v>
      </c>
      <c r="D357" s="286">
        <v>127.37945488274377</v>
      </c>
      <c r="E357" s="285">
        <f t="shared" si="15"/>
        <v>127.37945488274377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44765</v>
      </c>
      <c r="C358" s="285">
        <v>116.92483199999999</v>
      </c>
      <c r="D358" s="286">
        <v>127.37945488274377</v>
      </c>
      <c r="E358" s="285">
        <f t="shared" si="15"/>
        <v>116.92483199999999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44766</v>
      </c>
      <c r="C359" s="285">
        <v>83.719386</v>
      </c>
      <c r="D359" s="286">
        <v>127.37945488274377</v>
      </c>
      <c r="E359" s="285">
        <f t="shared" si="15"/>
        <v>83.719386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44767</v>
      </c>
      <c r="C360" s="285">
        <v>145.67791500000001</v>
      </c>
      <c r="D360" s="286">
        <v>127.37945488274377</v>
      </c>
      <c r="E360" s="285">
        <f t="shared" si="15"/>
        <v>127.37945488274377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44768</v>
      </c>
      <c r="C361" s="285">
        <v>170.21056200000001</v>
      </c>
      <c r="D361" s="286">
        <v>127.37945488274377</v>
      </c>
      <c r="E361" s="285">
        <f t="shared" si="15"/>
        <v>127.37945488274377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44769</v>
      </c>
      <c r="C362" s="285">
        <v>124.36342500000001</v>
      </c>
      <c r="D362" s="286">
        <v>127.37945488274377</v>
      </c>
      <c r="E362" s="285">
        <f t="shared" si="15"/>
        <v>124.36342500000001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44770</v>
      </c>
      <c r="C363" s="285">
        <v>77.282630000000012</v>
      </c>
      <c r="D363" s="286">
        <v>127.37945488274377</v>
      </c>
      <c r="E363" s="285">
        <f t="shared" si="15"/>
        <v>77.282630000000012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44771</v>
      </c>
      <c r="C364" s="285">
        <v>113.66052099999999</v>
      </c>
      <c r="D364" s="286">
        <v>127.37945488274377</v>
      </c>
      <c r="E364" s="285">
        <f t="shared" si="15"/>
        <v>113.66052099999999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44772</v>
      </c>
      <c r="C365" s="285">
        <v>190.11286599999997</v>
      </c>
      <c r="D365" s="286">
        <v>127.37945488274377</v>
      </c>
      <c r="E365" s="285">
        <f t="shared" si="15"/>
        <v>127.37945488274377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44773</v>
      </c>
      <c r="C366" s="285">
        <v>136.95059799999999</v>
      </c>
      <c r="D366" s="286">
        <v>127.37945488274377</v>
      </c>
      <c r="E366" s="285">
        <f t="shared" si="15"/>
        <v>127.37945488274377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44774</v>
      </c>
      <c r="C367" s="285">
        <v>120.01487900000001</v>
      </c>
      <c r="D367" s="286">
        <v>124.41656261530873</v>
      </c>
      <c r="E367" s="285">
        <f t="shared" si="15"/>
        <v>120.01487900000001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44775</v>
      </c>
      <c r="C368" s="285">
        <v>96.819059999999993</v>
      </c>
      <c r="D368" s="286">
        <v>124.41656261530873</v>
      </c>
      <c r="E368" s="285">
        <f t="shared" si="15"/>
        <v>96.819059999999993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44776</v>
      </c>
      <c r="C369" s="285">
        <v>122.55929300000001</v>
      </c>
      <c r="D369" s="286">
        <v>124.41656261530873</v>
      </c>
      <c r="E369" s="285">
        <f t="shared" si="15"/>
        <v>122.55929300000001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44777</v>
      </c>
      <c r="C370" s="285">
        <v>168.49308400000001</v>
      </c>
      <c r="D370" s="286">
        <v>124.41656261530873</v>
      </c>
      <c r="E370" s="285">
        <f t="shared" si="15"/>
        <v>124.41656261530873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44778</v>
      </c>
      <c r="C371" s="285">
        <v>207.39467300000001</v>
      </c>
      <c r="D371" s="286">
        <v>124.41656261530873</v>
      </c>
      <c r="E371" s="285">
        <f t="shared" si="15"/>
        <v>124.41656261530873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44779</v>
      </c>
      <c r="C372" s="285">
        <v>158.10179199999999</v>
      </c>
      <c r="D372" s="286">
        <v>124.41656261530873</v>
      </c>
      <c r="E372" s="285">
        <f t="shared" si="15"/>
        <v>124.41656261530873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44780</v>
      </c>
      <c r="C373" s="285">
        <v>125.113399</v>
      </c>
      <c r="D373" s="286">
        <v>124.41656261530873</v>
      </c>
      <c r="E373" s="285">
        <f t="shared" si="15"/>
        <v>124.41656261530873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44781</v>
      </c>
      <c r="C374" s="285">
        <v>109.735766</v>
      </c>
      <c r="D374" s="286">
        <v>124.41656261530873</v>
      </c>
      <c r="E374" s="285">
        <f t="shared" si="15"/>
        <v>109.735766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44782</v>
      </c>
      <c r="C375" s="285">
        <v>150.190584</v>
      </c>
      <c r="D375" s="286">
        <v>124.41656261530873</v>
      </c>
      <c r="E375" s="285">
        <f t="shared" si="15"/>
        <v>124.41656261530873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44783</v>
      </c>
      <c r="C376" s="285">
        <v>123.06821600000001</v>
      </c>
      <c r="D376" s="286">
        <v>124.41656261530873</v>
      </c>
      <c r="E376" s="285">
        <f t="shared" si="15"/>
        <v>123.06821600000001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44784</v>
      </c>
      <c r="C377" s="285">
        <v>98.101164999999995</v>
      </c>
      <c r="D377" s="286">
        <v>124.41656261530873</v>
      </c>
      <c r="E377" s="285">
        <f t="shared" si="15"/>
        <v>98.101164999999995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44785</v>
      </c>
      <c r="C378" s="285">
        <v>71.084524999999999</v>
      </c>
      <c r="D378" s="286">
        <v>124.41656261530873</v>
      </c>
      <c r="E378" s="285">
        <f t="shared" si="15"/>
        <v>71.084524999999999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44786</v>
      </c>
      <c r="C379" s="285">
        <v>180.20187799999999</v>
      </c>
      <c r="D379" s="286">
        <v>124.41656261530873</v>
      </c>
      <c r="E379" s="285">
        <f t="shared" si="15"/>
        <v>124.41656261530873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44787</v>
      </c>
      <c r="C380" s="285">
        <v>145.05125200000001</v>
      </c>
      <c r="D380" s="286">
        <v>124.41656261530873</v>
      </c>
      <c r="E380" s="285">
        <f t="shared" si="15"/>
        <v>124.41656261530873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44788</v>
      </c>
      <c r="C381" s="285">
        <v>114.027739</v>
      </c>
      <c r="D381" s="286">
        <v>124.41656261530873</v>
      </c>
      <c r="E381" s="285">
        <f t="shared" si="15"/>
        <v>114.027739</v>
      </c>
      <c r="F381" s="295"/>
      <c r="G381" s="199" t="str">
        <f t="shared" si="16"/>
        <v>A</v>
      </c>
      <c r="H381" s="287" t="str">
        <f t="shared" si="17"/>
        <v>124,4</v>
      </c>
      <c r="I381" s="288"/>
    </row>
    <row r="382" spans="1:9">
      <c r="A382" s="283">
        <v>380</v>
      </c>
      <c r="B382" s="284">
        <v>44789</v>
      </c>
      <c r="C382" s="285">
        <v>170.03672599999999</v>
      </c>
      <c r="D382" s="286">
        <v>124.41656261530873</v>
      </c>
      <c r="E382" s="285">
        <f t="shared" si="15"/>
        <v>124.41656261530873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44790</v>
      </c>
      <c r="C383" s="285">
        <v>172.312318</v>
      </c>
      <c r="D383" s="286">
        <v>124.41656261530873</v>
      </c>
      <c r="E383" s="285">
        <f t="shared" si="15"/>
        <v>124.41656261530873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44791</v>
      </c>
      <c r="C384" s="285">
        <v>195.28716500000002</v>
      </c>
      <c r="D384" s="286">
        <v>124.41656261530873</v>
      </c>
      <c r="E384" s="285">
        <f t="shared" si="15"/>
        <v>124.41656261530873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44792</v>
      </c>
      <c r="C385" s="285">
        <v>147.86147100000002</v>
      </c>
      <c r="D385" s="286">
        <v>124.41656261530873</v>
      </c>
      <c r="E385" s="285">
        <f t="shared" si="15"/>
        <v>124.41656261530873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44793</v>
      </c>
      <c r="C386" s="285">
        <v>81.842271999999994</v>
      </c>
      <c r="D386" s="286">
        <v>124.41656261530873</v>
      </c>
      <c r="E386" s="285">
        <f t="shared" si="15"/>
        <v>81.842271999999994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44794</v>
      </c>
      <c r="C387" s="285">
        <v>118.60642299999999</v>
      </c>
      <c r="D387" s="286">
        <v>124.41656261530873</v>
      </c>
      <c r="E387" s="285">
        <f t="shared" ref="E387:E394" si="18">IF(C387&gt;D387,D387,C387)</f>
        <v>118.60642299999999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44795</v>
      </c>
      <c r="C388" s="285">
        <v>181.152276</v>
      </c>
      <c r="D388" s="286">
        <v>124.41656261530873</v>
      </c>
      <c r="E388" s="285">
        <f t="shared" si="18"/>
        <v>124.41656261530873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44796</v>
      </c>
      <c r="C389" s="285">
        <v>120.263813</v>
      </c>
      <c r="D389" s="286">
        <v>124.41656261530873</v>
      </c>
      <c r="E389" s="285">
        <f t="shared" si="18"/>
        <v>120.263813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44797</v>
      </c>
      <c r="C390" s="285">
        <v>96.617430999999996</v>
      </c>
      <c r="D390" s="286">
        <v>124.41656261530873</v>
      </c>
      <c r="E390" s="285">
        <f t="shared" si="18"/>
        <v>96.617430999999996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44798</v>
      </c>
      <c r="C391" s="285">
        <v>136.42065299999999</v>
      </c>
      <c r="D391" s="286">
        <v>124.41656261530873</v>
      </c>
      <c r="E391" s="285">
        <f t="shared" si="18"/>
        <v>124.41656261530873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44799</v>
      </c>
      <c r="C392" s="285">
        <v>187.044229</v>
      </c>
      <c r="D392" s="286">
        <v>124.41656261530873</v>
      </c>
      <c r="E392" s="285">
        <f t="shared" si="18"/>
        <v>124.41656261530873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44800</v>
      </c>
      <c r="C393" s="285">
        <v>100.63822900000001</v>
      </c>
      <c r="D393" s="286">
        <v>124.41656261530873</v>
      </c>
      <c r="E393" s="285">
        <f t="shared" si="18"/>
        <v>100.63822900000001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44801</v>
      </c>
      <c r="C394" s="285">
        <v>102.533035</v>
      </c>
      <c r="D394" s="286">
        <v>124.41656261530873</v>
      </c>
      <c r="E394" s="285">
        <f t="shared" si="18"/>
        <v>102.533035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44802</v>
      </c>
      <c r="C395" s="285">
        <v>128.640287</v>
      </c>
      <c r="D395" s="286">
        <v>124.41656261530873</v>
      </c>
      <c r="E395" s="285">
        <f t="shared" ref="E395:E396" si="21">IF(C395&gt;D395,D395,C395)</f>
        <v>124.41656261530873</v>
      </c>
      <c r="F395" s="295"/>
      <c r="G395" s="199"/>
      <c r="H395" s="287"/>
      <c r="I395" s="288"/>
    </row>
    <row r="396" spans="1:9">
      <c r="A396" s="283">
        <v>394</v>
      </c>
      <c r="B396" s="284">
        <v>44803</v>
      </c>
      <c r="C396" s="285">
        <v>55.125758000000005</v>
      </c>
      <c r="D396" s="286">
        <v>124.41656261530873</v>
      </c>
      <c r="E396" s="285">
        <f t="shared" si="21"/>
        <v>55.125758000000005</v>
      </c>
      <c r="F396" s="295"/>
      <c r="G396" s="199"/>
      <c r="H396" s="287"/>
      <c r="I396" s="288"/>
    </row>
    <row r="397" spans="1:9">
      <c r="A397" s="283">
        <v>395</v>
      </c>
      <c r="B397" s="284">
        <v>44804</v>
      </c>
      <c r="C397" s="285">
        <v>91.808059999999998</v>
      </c>
      <c r="D397" s="286">
        <v>124.41656261530873</v>
      </c>
      <c r="E397" s="285">
        <f t="shared" ref="E397" si="22">IF(C397&gt;D397,D397,C397)</f>
        <v>91.808059999999998</v>
      </c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Agosto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7" t="s">
        <v>63</v>
      </c>
      <c r="D7" s="12"/>
      <c r="E7" s="13"/>
      <c r="F7" s="328" t="str">
        <f>K3</f>
        <v>Agosto 2022</v>
      </c>
      <c r="G7" s="329"/>
      <c r="H7" s="330" t="s">
        <v>64</v>
      </c>
      <c r="I7" s="330"/>
      <c r="J7" s="330" t="s">
        <v>71</v>
      </c>
      <c r="K7" s="330"/>
      <c r="L7" s="9"/>
    </row>
    <row r="8" spans="1:19" ht="12.75" customHeight="1">
      <c r="A8" s="7"/>
      <c r="B8" s="8"/>
      <c r="C8" s="327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970.18800342400004</v>
      </c>
      <c r="G9" s="92">
        <f>VLOOKUP("Hidráulica",Dat_01!$A$8:$J$29,4,FALSE)*100</f>
        <v>-48.382931839999998</v>
      </c>
      <c r="H9" s="91">
        <f>VLOOKUP("Hidráulica",Dat_01!$A$8:$J$29,5,FALSE)/1000</f>
        <v>11891.241807615999</v>
      </c>
      <c r="I9" s="92">
        <f>VLOOKUP("Hidráulica",Dat_01!$A$8:$J$29,7,FALSE)*100</f>
        <v>-49.311648839999997</v>
      </c>
      <c r="J9" s="91">
        <f>VLOOKUP("Hidráulica",Dat_01!$A$8:$J$29,8,FALSE)/1000</f>
        <v>18024.109255031999</v>
      </c>
      <c r="K9" s="92">
        <f>VLOOKUP("Hidráulica",Dat_01!$A$8:$J$29,10,FALSE)*100</f>
        <v>-44.865972839999998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4053.4008920000001</v>
      </c>
      <c r="G10" s="92">
        <f>VLOOKUP("Eólica",Dat_01!$A$8:$J$29,4,FALSE)*100</f>
        <v>12.638748550000001</v>
      </c>
      <c r="H10" s="91">
        <f>VLOOKUP("Eólica",Dat_01!$A$8:$J$29,5,FALSE)/1000</f>
        <v>38562.403507000003</v>
      </c>
      <c r="I10" s="92">
        <f>VLOOKUP("Eólica",Dat_01!$A$8:$J$29,7,FALSE)*100</f>
        <v>-0.34241978000000001</v>
      </c>
      <c r="J10" s="91">
        <f>VLOOKUP("Eólica",Dat_01!$A$8:$J$29,8,FALSE)/1000</f>
        <v>59051.476115000005</v>
      </c>
      <c r="K10" s="92">
        <f>VLOOKUP("Eólica",Dat_01!$A$8:$J$29,10,FALSE)*100</f>
        <v>-1.3580937499999999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3162.17938</v>
      </c>
      <c r="G11" s="92">
        <f>VLOOKUP("Solar fotovoltaica",Dat_01!$A$8:$J$29,4,FALSE)*100</f>
        <v>34.917361319999998</v>
      </c>
      <c r="H11" s="91">
        <f>VLOOKUP("Solar fotovoltaica",Dat_01!$A$8:$J$29,5,FALSE)/1000</f>
        <v>20040.651418000001</v>
      </c>
      <c r="I11" s="92">
        <f>VLOOKUP("Solar fotovoltaica",Dat_01!$A$8:$J$29,7,FALSE)*100</f>
        <v>37.503094759999996</v>
      </c>
      <c r="J11" s="91">
        <f>VLOOKUP("Solar fotovoltaica",Dat_01!$A$8:$J$29,8,FALSE)/1000</f>
        <v>25969.492434</v>
      </c>
      <c r="K11" s="92">
        <f>VLOOKUP("Solar fotovoltaica",Dat_01!$A$8:$J$29,10,FALSE)*100</f>
        <v>38.13364301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619.76025300000003</v>
      </c>
      <c r="G12" s="92">
        <f>VLOOKUP("Solar térmica",Dat_01!$A$8:$J$29,4,FALSE)*100</f>
        <v>-6.3020874899999999</v>
      </c>
      <c r="H12" s="91">
        <f>VLOOKUP("Solar térmica",Dat_01!$A$8:$J$29,5,FALSE)/1000</f>
        <v>3355.2589509999998</v>
      </c>
      <c r="I12" s="92">
        <f>VLOOKUP("Solar térmica",Dat_01!$A$8:$J$29,7,FALSE)*100</f>
        <v>-8.1635387899999987</v>
      </c>
      <c r="J12" s="91">
        <f>VLOOKUP("Solar térmica",Dat_01!$A$8:$J$29,8,FALSE)/1000</f>
        <v>4407.2476349999997</v>
      </c>
      <c r="K12" s="92">
        <f>VLOOKUP("Solar térmica",Dat_01!$A$8:$J$29,10,FALSE)*100</f>
        <v>-4.8156546799999997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382.36279200000001</v>
      </c>
      <c r="G13" s="92">
        <f>VLOOKUP("Otras renovables",Dat_01!$A$8:$J$29,4,FALSE)*100</f>
        <v>-6.72610682</v>
      </c>
      <c r="H13" s="91">
        <f>VLOOKUP("Otras renovables",Dat_01!$A$8:$J$29,5,FALSE)/1000</f>
        <v>3256.4710959999998</v>
      </c>
      <c r="I13" s="92">
        <f>VLOOKUP("Otras renovables",Dat_01!$A$8:$J$29,7,FALSE)*100</f>
        <v>8.0569731400000002</v>
      </c>
      <c r="J13" s="91">
        <f>VLOOKUP("Otras renovables",Dat_01!$A$8:$J$29,8,FALSE)/1000</f>
        <v>4952.0050739999997</v>
      </c>
      <c r="K13" s="92">
        <f>VLOOKUP("Otras renovables",Dat_01!$A$8:$J$29,10,FALSE)*100</f>
        <v>6.7353582499999991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51.305601000000003</v>
      </c>
      <c r="G14" s="92">
        <f>VLOOKUP("Residuos renovables",Dat_01!$A$8:$J$29,4,FALSE)*100</f>
        <v>-24.497224620000001</v>
      </c>
      <c r="H14" s="91">
        <f>VLOOKUP("Residuos renovables",Dat_01!$A$8:$J$29,5,FALSE)/1000</f>
        <v>513.66832699999998</v>
      </c>
      <c r="I14" s="92">
        <f>VLOOKUP("Residuos renovables",Dat_01!$A$8:$J$29,7,FALSE)*100</f>
        <v>3.8389529700000002</v>
      </c>
      <c r="J14" s="91">
        <f>VLOOKUP("Residuos renovables",Dat_01!$A$8:$J$29,8,FALSE)/1000</f>
        <v>769.85503700000004</v>
      </c>
      <c r="K14" s="92">
        <f>VLOOKUP("Residuos renovables",Dat_01!$A$8:$J$29,10,FALSE)*100</f>
        <v>2.3207374999999999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9239.1969214239998</v>
      </c>
      <c r="G15" s="95">
        <f>((SUM(Dat_01!B8,Dat_01!B14:B17,Dat_01!B19)/SUM(Dat_01!C8,Dat_01!C14:C17,Dat_01!C19))-1)*100</f>
        <v>3.1011386948226249</v>
      </c>
      <c r="H15" s="94">
        <f>SUM(H9:H14)</f>
        <v>77619.695106615996</v>
      </c>
      <c r="I15" s="95">
        <f>((SUM(Dat_01!E8,Dat_01!E14:E17,Dat_01!E19)/SUM(Dat_01!F8,Dat_01!F14:F17,Dat_01!F19))-1)*100</f>
        <v>-7.4754995990305995</v>
      </c>
      <c r="J15" s="94">
        <f>SUM(J9:J14)</f>
        <v>113174.18555003199</v>
      </c>
      <c r="K15" s="95">
        <f>((SUM(Dat_01!H8,Dat_01!H14:H17,Dat_01!H19)/SUM(Dat_01!I8,Dat_01!I14:I17,Dat_01!I19))-1)*100</f>
        <v>-6.7591551696625114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339.36969620600001</v>
      </c>
      <c r="G16" s="92">
        <f>VLOOKUP("Turbinación bombeo",Dat_01!$A$8:$J$29,4,FALSE)*100</f>
        <v>112.44795351</v>
      </c>
      <c r="H16" s="91">
        <f>VLOOKUP("Turbinación bombeo",Dat_01!$A$8:$J$29,5,FALSE)/1000</f>
        <v>2237.8882194019998</v>
      </c>
      <c r="I16" s="92">
        <f>VLOOKUP("Turbinación bombeo",Dat_01!$A$8:$J$29,7,FALSE)*100</f>
        <v>22.540243180000001</v>
      </c>
      <c r="J16" s="91">
        <f>VLOOKUP("Turbinación bombeo",Dat_01!$A$8:$J$29,8,FALSE)/1000</f>
        <v>3060.9367745019999</v>
      </c>
      <c r="K16" s="92">
        <f>VLOOKUP("Turbinación bombeo",Dat_01!$A$8:$J$29,10,FALSE)*100</f>
        <v>10.338582239999999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5122.0424549999998</v>
      </c>
      <c r="G17" s="92">
        <f>VLOOKUP("Nuclear",Dat_01!$A$8:$J$29,4,FALSE)*100</f>
        <v>-0.56687509999999997</v>
      </c>
      <c r="H17" s="91">
        <f>VLOOKUP("Nuclear",Dat_01!$A$8:$J$29,5,FALSE)/1000</f>
        <v>37721.010802000004</v>
      </c>
      <c r="I17" s="92">
        <f>VLOOKUP("Nuclear",Dat_01!$A$8:$J$29,7,FALSE)*100</f>
        <v>2.17827401</v>
      </c>
      <c r="J17" s="91">
        <f>VLOOKUP("Nuclear",Dat_01!$A$8:$J$29,8,FALSE)/1000</f>
        <v>54845.125650000002</v>
      </c>
      <c r="K17" s="92">
        <f>VLOOKUP("Nuclear",Dat_01!$A$8:$J$29,10,FALSE)*100</f>
        <v>-2.4604095999999998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7355.6419740000001</v>
      </c>
      <c r="G18" s="92">
        <f>VLOOKUP("Ciclo combinado",Dat_01!$A$8:$J$29,4,FALSE)*100</f>
        <v>121.21196061999999</v>
      </c>
      <c r="H18" s="91">
        <f>VLOOKUP("Ciclo combinado",Dat_01!$A$8:$J$29,5,FALSE)/1000</f>
        <v>39155.004169</v>
      </c>
      <c r="I18" s="92">
        <f>VLOOKUP("Ciclo combinado",Dat_01!$A$8:$J$29,7,FALSE)*100</f>
        <v>103.08396659</v>
      </c>
      <c r="J18" s="91">
        <f>VLOOKUP("Ciclo combinado",Dat_01!$A$8:$J$29,8,FALSE)/1000</f>
        <v>57455.610394000003</v>
      </c>
      <c r="K18" s="92">
        <f>VLOOKUP("Ciclo combinado",Dat_01!$A$8:$J$29,10,FALSE)*100</f>
        <v>77.311585949999994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814.45156999999995</v>
      </c>
      <c r="G19" s="92">
        <f>VLOOKUP("Carbón",Dat_01!$A$8:$J$29,4,FALSE)*100</f>
        <v>154.24246175000002</v>
      </c>
      <c r="H19" s="91">
        <f>VLOOKUP("Carbón",Dat_01!$A$8:$J$29,5,FALSE)/1000</f>
        <v>5659.1410769999993</v>
      </c>
      <c r="I19" s="92">
        <f>VLOOKUP("Carbón",Dat_01!$A$8:$J$29,7,FALSE)*100</f>
        <v>114.63953230999999</v>
      </c>
      <c r="J19" s="91">
        <f>VLOOKUP("Carbón",Dat_01!$A$8:$J$29,8,FALSE)/1000</f>
        <v>7963.7860099999998</v>
      </c>
      <c r="K19" s="92">
        <f>VLOOKUP("Carbón",Dat_01!$A$8:$J$29,10,FALSE)*100</f>
        <v>114.53521395999999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51.305601000000003</v>
      </c>
      <c r="D20" s="12"/>
      <c r="E20" s="90" t="s">
        <v>9</v>
      </c>
      <c r="F20" s="91">
        <f>VLOOKUP("Cogeneración",Dat_01!$A$8:$J$29,2,FALSE)/1000</f>
        <v>778.24647900000002</v>
      </c>
      <c r="G20" s="92">
        <f>VLOOKUP("Cogeneración",Dat_01!$A$8:$J$29,4,FALSE)*100</f>
        <v>-62.979609329999995</v>
      </c>
      <c r="H20" s="91">
        <f>VLOOKUP("Cogeneración",Dat_01!$A$8:$J$29,5,FALSE)/1000</f>
        <v>13340.885482999998</v>
      </c>
      <c r="I20" s="92">
        <f>VLOOKUP("Cogeneración",Dat_01!$A$8:$J$29,7,FALSE)*100</f>
        <v>-23.345741159999999</v>
      </c>
      <c r="J20" s="91">
        <f>VLOOKUP("Cogeneración",Dat_01!$A$8:$J$29,8,FALSE)/1000</f>
        <v>21973.402349</v>
      </c>
      <c r="K20" s="92">
        <f>VLOOKUP("Cogeneración",Dat_01!$A$8:$J$29,10,FALSE)*100</f>
        <v>-18.03145726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149.93908500000001</v>
      </c>
      <c r="G21" s="92">
        <f>VLOOKUP("Residuos no renovables",Dat_01!$A$8:$J$29,4,FALSE)*100</f>
        <v>-24.4267708</v>
      </c>
      <c r="H21" s="91">
        <f>VLOOKUP("Residuos no renovables",Dat_01!$A$8:$J$29,5,FALSE)/1000</f>
        <v>1250.369224</v>
      </c>
      <c r="I21" s="92">
        <f>VLOOKUP("Residuos no renovables",Dat_01!$A$8:$J$29,7,FALSE)*100</f>
        <v>-12.37602856</v>
      </c>
      <c r="J21" s="91">
        <f>VLOOKUP("Residuos no renovables",Dat_01!$A$8:$J$29,8,FALSE)/1000</f>
        <v>1933.84861</v>
      </c>
      <c r="K21" s="92">
        <f>VLOOKUP("Residuos no renovables",Dat_01!$A$8:$J$29,10,FALSE)*100</f>
        <v>-8.7507498100000003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14559.691259205998</v>
      </c>
      <c r="G22" s="95">
        <f>((SUM(Dat_01!B9:B13,Dat_01!B18,Dat_01!B20)/SUM(Dat_01!C9:C13,Dat_01!C18,Dat_01!C20))-1)*100</f>
        <v>29.337864335527563</v>
      </c>
      <c r="H22" s="94">
        <f>SUM(H16:H21)</f>
        <v>99364.298974401987</v>
      </c>
      <c r="I22" s="95">
        <f>((SUM(Dat_01!E9:E13,Dat_01!E18,Dat_01!E20)/SUM(Dat_01!F9:F13,Dat_01!F18,Dat_01!F20))-1)*100</f>
        <v>25.00095013566326</v>
      </c>
      <c r="J22" s="94">
        <f>SUM(J16:J21)</f>
        <v>147232.70978750198</v>
      </c>
      <c r="K22" s="95">
        <f>((SUM(Dat_01!H9:H13,Dat_01!H18,Dat_01!H20)/SUM(Dat_01!I9:I13,Dat_01!I18,Dat_01!I20))-1)*100</f>
        <v>18.69298696020838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-513.87742300000002</v>
      </c>
      <c r="G23" s="92">
        <f>VLOOKUP("Consumo de bombeo",Dat_01!$A$8:$J$29,4,FALSE)*100</f>
        <v>175.43489296000001</v>
      </c>
      <c r="H23" s="91">
        <f>VLOOKUP("Consumo de bombeo",Dat_01!$A$8:$J$29,5,FALSE)/1000</f>
        <v>-3763.1541957499999</v>
      </c>
      <c r="I23" s="92">
        <f>VLOOKUP("Consumo de bombeo",Dat_01!$A$8:$J$29,7,FALSE)*100</f>
        <v>25.784117760000001</v>
      </c>
      <c r="J23" s="91">
        <f>VLOOKUP("Consumo de bombeo",Dat_01!$A$8:$J$29,8,FALSE)/1000</f>
        <v>-5089.2767584020003</v>
      </c>
      <c r="K23" s="92">
        <f>VLOOKUP("Consumo de bombeo",Dat_01!$A$8:$J$29,10,FALSE)*100</f>
        <v>15.542099289999999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-77.653035999999986</v>
      </c>
      <c r="G24" s="92">
        <f>VLOOKUP("Enlace Península-Baleares",Dat_01!$A$8:$J$29,4,FALSE)*100</f>
        <v>93.613169429999999</v>
      </c>
      <c r="H24" s="91">
        <f>VLOOKUP("Enlace Península-Baleares",Dat_01!$A$8:$J$29,5,FALSE)/1000</f>
        <v>-334.95047499999998</v>
      </c>
      <c r="I24" s="92">
        <f>VLOOKUP("Enlace Península-Baleares",Dat_01!$A$8:$J$29,7,FALSE)*100</f>
        <v>-55.55844123</v>
      </c>
      <c r="J24" s="91">
        <f>VLOOKUP("Enlace Península-Baleares",Dat_01!$A$8:$J$29,8,FALSE)/1000</f>
        <v>-471.491938</v>
      </c>
      <c r="K24" s="92">
        <f>VLOOKUP("Enlace Península-Baleares",Dat_01!$A$8:$J$29,10,FALSE)*100</f>
        <v>-61.049664479999997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-2798.10347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-12108.43895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-14302.67532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20409.254251630002</v>
      </c>
      <c r="G26" s="101">
        <f>VLOOKUP("Demanda transporte (b.c.)",Dat_01!$A$8:$J$29,4,FALSE)*100</f>
        <v>-1.17894681</v>
      </c>
      <c r="H26" s="100">
        <f>VLOOKUP("Demanda transporte (b.c.)",Dat_01!$A$8:$J$29,5,FALSE)/1000</f>
        <v>160777.45046026798</v>
      </c>
      <c r="I26" s="101">
        <f>VLOOKUP("Demanda transporte (b.c.)",Dat_01!$A$8:$J$29,7,FALSE)*100</f>
        <v>-1.1971885799999999</v>
      </c>
      <c r="J26" s="100">
        <f>VLOOKUP("Demanda transporte (b.c.)",Dat_01!$A$8:$J$29,8,FALSE)/1000</f>
        <v>240543.45132113202</v>
      </c>
      <c r="K26" s="101">
        <f>VLOOKUP("Demanda transporte (b.c.)",Dat_01!$A$8:$J$29,10,FALSE)*100</f>
        <v>-0.87652627999999999</v>
      </c>
      <c r="L26" s="19"/>
    </row>
    <row r="27" spans="1:19" ht="16.350000000000001" customHeight="1">
      <c r="E27" s="333" t="s">
        <v>83</v>
      </c>
      <c r="F27" s="334"/>
      <c r="G27" s="334"/>
      <c r="H27" s="334"/>
      <c r="I27" s="334"/>
      <c r="J27" s="334"/>
      <c r="K27" s="334"/>
      <c r="L27" s="16"/>
      <c r="M27" s="332"/>
      <c r="N27" s="332"/>
      <c r="O27" s="332"/>
      <c r="P27" s="332"/>
      <c r="Q27" s="332"/>
      <c r="R27" s="332"/>
      <c r="S27" s="332"/>
    </row>
    <row r="28" spans="1:19" ht="34.5" customHeight="1">
      <c r="E28" s="335" t="s">
        <v>174</v>
      </c>
      <c r="F28" s="336"/>
      <c r="G28" s="336"/>
      <c r="H28" s="336"/>
      <c r="I28" s="336"/>
      <c r="J28" s="336"/>
      <c r="K28" s="336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32" t="s">
        <v>54</v>
      </c>
      <c r="F29" s="332"/>
      <c r="G29" s="332"/>
      <c r="H29" s="332"/>
      <c r="I29" s="332"/>
      <c r="J29" s="332"/>
      <c r="K29" s="332"/>
      <c r="L29" s="16"/>
    </row>
    <row r="30" spans="1:19" ht="12.75" customHeight="1">
      <c r="E30" s="332" t="s">
        <v>72</v>
      </c>
      <c r="F30" s="332"/>
      <c r="G30" s="332"/>
      <c r="H30" s="332"/>
      <c r="I30" s="332"/>
      <c r="J30" s="332"/>
      <c r="K30" s="332"/>
      <c r="L30" s="16"/>
    </row>
    <row r="31" spans="1:19" ht="12.75" customHeight="1">
      <c r="E31" s="332" t="s">
        <v>152</v>
      </c>
      <c r="F31" s="332"/>
      <c r="G31" s="332"/>
      <c r="H31" s="332"/>
      <c r="I31" s="332"/>
      <c r="J31" s="332"/>
      <c r="K31" s="332"/>
      <c r="L31" s="16"/>
    </row>
    <row r="32" spans="1:19" ht="12.75" customHeight="1">
      <c r="E32" s="331" t="s">
        <v>154</v>
      </c>
      <c r="F32" s="331"/>
      <c r="G32" s="331"/>
      <c r="H32" s="331"/>
      <c r="I32" s="331"/>
      <c r="J32" s="331"/>
      <c r="K32" s="331"/>
      <c r="L32" s="16"/>
    </row>
    <row r="33" spans="5:12" ht="12.75" customHeight="1">
      <c r="E33" s="332" t="s">
        <v>156</v>
      </c>
      <c r="F33" s="332"/>
      <c r="G33" s="332"/>
      <c r="H33" s="332"/>
      <c r="I33" s="332"/>
      <c r="J33" s="332"/>
      <c r="K33" s="332"/>
      <c r="L33" s="16"/>
    </row>
    <row r="34" spans="5:12" ht="15" customHeight="1">
      <c r="E34" s="331" t="s">
        <v>74</v>
      </c>
      <c r="F34" s="331"/>
      <c r="G34" s="331"/>
      <c r="H34" s="331"/>
      <c r="I34" s="331"/>
      <c r="J34" s="331"/>
      <c r="K34" s="331"/>
    </row>
    <row r="35" spans="5:12" ht="24" customHeight="1">
      <c r="E35" s="331" t="s">
        <v>79</v>
      </c>
      <c r="F35" s="331"/>
      <c r="G35" s="331"/>
      <c r="H35" s="331"/>
      <c r="I35" s="331"/>
      <c r="J35" s="331"/>
      <c r="K35" s="331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Agosto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7" t="s">
        <v>58</v>
      </c>
      <c r="D7" s="32"/>
      <c r="E7" s="39"/>
    </row>
    <row r="8" spans="2:7" s="29" customFormat="1" ht="12.75" customHeight="1">
      <c r="B8" s="28"/>
      <c r="C8" s="33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7" t="s">
        <v>60</v>
      </c>
      <c r="E23" s="41"/>
    </row>
    <row r="24" spans="2:6" ht="12.75" customHeight="1">
      <c r="C24" s="337"/>
      <c r="E24" s="37"/>
    </row>
    <row r="25" spans="2:6" ht="12.75" customHeight="1">
      <c r="C25" s="33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Agosto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8" t="s">
        <v>73</v>
      </c>
      <c r="D7" s="32"/>
      <c r="E7" s="39"/>
      <c r="F7" s="32"/>
    </row>
    <row r="8" spans="2:7" s="29" customFormat="1" ht="12.75" customHeight="1">
      <c r="B8" s="28"/>
      <c r="C8" s="338"/>
      <c r="D8" s="32"/>
      <c r="E8" s="39"/>
      <c r="F8" s="32"/>
    </row>
    <row r="9" spans="2:7" s="29" customFormat="1" ht="12.75" customHeight="1">
      <c r="B9" s="28"/>
      <c r="C9" s="338"/>
      <c r="D9" s="32"/>
      <c r="E9" s="39"/>
      <c r="F9" s="32"/>
    </row>
    <row r="10" spans="2:7" s="29" customFormat="1" ht="12.75" customHeight="1">
      <c r="B10" s="28"/>
      <c r="C10" s="33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8" t="s">
        <v>62</v>
      </c>
      <c r="E7" s="4"/>
    </row>
    <row r="8" spans="3:25">
      <c r="C8" s="338"/>
      <c r="E8" s="4"/>
    </row>
    <row r="9" spans="3:25">
      <c r="C9" s="33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8" t="s">
        <v>177</v>
      </c>
      <c r="E7" s="4"/>
    </row>
    <row r="8" spans="3:25">
      <c r="C8" s="338"/>
      <c r="E8" s="4"/>
    </row>
    <row r="9" spans="3:25">
      <c r="C9" s="338"/>
      <c r="E9" s="4"/>
    </row>
    <row r="10" spans="3:25">
      <c r="C10" s="33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8" t="s">
        <v>55</v>
      </c>
      <c r="E7" s="4"/>
    </row>
    <row r="8" spans="3:25">
      <c r="C8" s="33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8" t="s">
        <v>61</v>
      </c>
      <c r="E7" s="4"/>
    </row>
    <row r="8" spans="3:25">
      <c r="C8" s="33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purl.org/dc/elements/1.1/"/>
    <ds:schemaRef ds:uri="http://www.w3.org/XML/1998/namespace"/>
    <ds:schemaRef ds:uri="http://purl.org/dc/terms/"/>
    <ds:schemaRef ds:uri="8a808b56-9519-4f3c-a07e-328060d9d6d3"/>
    <ds:schemaRef ds:uri="http://schemas.microsoft.com/office/infopath/2007/PartnerControls"/>
    <ds:schemaRef ds:uri="http://purl.org/dc/dcmitype/"/>
    <ds:schemaRef ds:uri="fdc812d0-7ad8-4a82-9195-c1c1a8745337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2022-09-13T15:59:13Z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