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ABR\INF_ELABORADA\"/>
    </mc:Choice>
  </mc:AlternateContent>
  <xr:revisionPtr revIDLastSave="0" documentId="13_ncr:1_{D9004FD0-9A7D-4DDF-A425-302B4A7370CD}" xr6:coauthVersionLast="47" xr6:coauthVersionMax="47" xr10:uidLastSave="{00000000-0000-0000-0000-000000000000}"/>
  <bookViews>
    <workbookView xWindow="-120" yWindow="-120" windowWidth="29040" windowHeight="15840" tabRatio="743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43" l="1"/>
  <c r="J56" i="43"/>
  <c r="F70" i="43" l="1"/>
  <c r="I56" i="43" l="1"/>
  <c r="I211" i="44" l="1"/>
  <c r="Q262" i="44" l="1"/>
  <c r="V220" i="44"/>
  <c r="Y180" i="44"/>
  <c r="W180" i="44"/>
  <c r="V180" i="44"/>
  <c r="C82" i="44" l="1"/>
  <c r="I55" i="43"/>
  <c r="E763" i="47" l="1"/>
  <c r="E762" i="47"/>
  <c r="A761" i="60" l="1"/>
  <c r="A762" i="60"/>
  <c r="E761" i="60" l="1"/>
  <c r="E762" i="60" l="1"/>
  <c r="A761" i="59"/>
  <c r="A762" i="59"/>
  <c r="E762" i="59" l="1"/>
  <c r="E761" i="59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Y181" i="44" l="1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X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I54" i="43" l="1"/>
  <c r="G211" i="44" l="1"/>
  <c r="I53" i="43" l="1"/>
  <c r="H70" i="43"/>
  <c r="H211" i="44" l="1"/>
  <c r="V244" i="44" l="1"/>
  <c r="V245" i="44"/>
  <c r="V246" i="44"/>
  <c r="I82" i="44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8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57" i="49"/>
  <c r="I659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88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19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44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5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4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5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5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8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6" i="47"/>
  <c r="I687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18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140" i="47"/>
  <c r="I168" i="47"/>
  <c r="I199" i="47"/>
  <c r="I260" i="47"/>
  <c r="I321" i="47"/>
  <c r="I352" i="47"/>
  <c r="H3" i="47"/>
  <c r="F71" i="43"/>
  <c r="I626" i="47" l="1"/>
  <c r="I473" i="47"/>
  <c r="I717" i="47"/>
  <c r="I565" i="47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G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G535" i="47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12" i="47" l="1"/>
  <c r="G565" i="47"/>
  <c r="I566" i="49" s="1"/>
  <c r="G473" i="47"/>
  <c r="G717" i="47"/>
  <c r="G626" i="47"/>
  <c r="I627" i="49" s="1"/>
  <c r="G688" i="47"/>
  <c r="I689" i="49" s="1"/>
  <c r="G596" i="47"/>
  <c r="I597" i="49" s="1"/>
  <c r="I720" i="49"/>
  <c r="I567" i="49"/>
  <c r="G748" i="47"/>
  <c r="I749" i="49" s="1"/>
  <c r="I414" i="49"/>
  <c r="G657" i="47"/>
  <c r="I658" i="49" s="1"/>
  <c r="G504" i="47"/>
  <c r="I628" i="49"/>
  <c r="I411" i="49"/>
  <c r="I625" i="49"/>
  <c r="I564" i="49"/>
  <c r="I533" i="49"/>
  <c r="I472" i="49"/>
  <c r="I686" i="49"/>
  <c r="I473" i="49"/>
  <c r="I442" i="49"/>
  <c r="I503" i="49"/>
  <c r="I413" i="49"/>
  <c r="I506" i="49"/>
  <c r="I534" i="49"/>
  <c r="I565" i="49"/>
  <c r="I718" i="49"/>
  <c r="I626" i="49"/>
  <c r="I687" i="49"/>
  <c r="I475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I505" i="49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277" i="60" l="1"/>
  <c r="F642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E434" i="60"/>
  <c r="E554" i="60"/>
  <c r="A14" i="60"/>
  <c r="E747" i="60" l="1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E534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82" i="59" l="1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H686" i="59"/>
  <c r="A101" i="60"/>
  <c r="E405" i="59"/>
  <c r="E611" i="59"/>
  <c r="E542" i="59"/>
  <c r="E685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F642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H717" i="59"/>
  <c r="A132" i="60"/>
  <c r="E573" i="59"/>
  <c r="E716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H657" i="59"/>
  <c r="G657" i="59"/>
  <c r="G731" i="59"/>
  <c r="H731" i="59"/>
  <c r="A146" i="60"/>
  <c r="E656" i="59"/>
  <c r="E730" i="59"/>
  <c r="A733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H594" i="59"/>
  <c r="G663" i="59"/>
  <c r="H663" i="59"/>
  <c r="H737" i="59"/>
  <c r="G737" i="59"/>
  <c r="A152" i="60"/>
  <c r="E62" i="59"/>
  <c r="E662" i="59"/>
  <c r="A739" i="59"/>
  <c r="E736" i="59"/>
  <c r="A665" i="59"/>
  <c r="E593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78" i="47"/>
  <c r="G351" i="47"/>
  <c r="I294" i="49"/>
  <c r="G108" i="47"/>
  <c r="I233" i="49"/>
  <c r="G200" i="47"/>
  <c r="G17" i="47"/>
  <c r="I18" i="49" s="1"/>
  <c r="G139" i="47"/>
  <c r="I80" i="49"/>
  <c r="G47" i="47"/>
  <c r="I292" i="49"/>
  <c r="G261" i="47" l="1"/>
  <c r="I262" i="49" s="1"/>
  <c r="G231" i="47"/>
  <c r="I232" i="49" s="1"/>
  <c r="G170" i="47"/>
  <c r="I171" i="49" s="1"/>
  <c r="G382" i="47"/>
  <c r="I383" i="49" s="1"/>
  <c r="G323" i="47"/>
  <c r="I324" i="49" s="1"/>
  <c r="I355" i="49"/>
  <c r="G292" i="47"/>
  <c r="I293" i="49" s="1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596" i="59"/>
  <c r="H665" i="59"/>
  <c r="G665" i="59"/>
  <c r="G739" i="59"/>
  <c r="H739" i="59"/>
  <c r="A154" i="60"/>
  <c r="E458" i="59"/>
  <c r="E738" i="59"/>
  <c r="A741" i="59"/>
  <c r="A667" i="59"/>
  <c r="E664" i="59"/>
  <c r="E595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H504" i="59"/>
  <c r="A199" i="60"/>
  <c r="E503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H533" i="59"/>
  <c r="G533" i="59"/>
  <c r="A227" i="60"/>
  <c r="E531" i="59"/>
  <c r="E137" i="59"/>
  <c r="H532" i="59"/>
  <c r="A140" i="59"/>
  <c r="H138" i="59"/>
  <c r="G139" i="59" l="1"/>
  <c r="H139" i="59"/>
  <c r="A228" i="60"/>
  <c r="E532" i="59"/>
  <c r="E533" i="59"/>
  <c r="A141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H231" i="59"/>
  <c r="A320" i="60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F277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H292" i="59"/>
  <c r="A381" i="60"/>
  <c r="A294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<sst xmlns="http://schemas.openxmlformats.org/spreadsheetml/2006/main" count="748" uniqueCount="255">
  <si>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</si>
  <si>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</si>
  <si>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</si>
  <si>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</si>
  <si>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</si>
  <si>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</si>
  <si>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</si>
  <si>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</si>
  <si>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</si>
  <si>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</si>
  <si>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</si>
  <si>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</si>
  <si>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</si>
  <si>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</si>
  <si>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</si>
  <si>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</si>
  <si>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</si>
  <si>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</si>
  <si>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</si>
  <si>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</si>
  <si>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</si>
  <si>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</si>
  <si>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</si>
  <si>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</si>
  <si>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</si>
  <si>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</si>
  <si>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</si>
  <si>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</si>
  <si>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</si>
  <si>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</si>
  <si>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</si>
  <si>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</si>
  <si>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</si>
  <si>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</si>
  <si>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</si>
  <si>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</si>
  <si>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</si>
  <si>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</si>
  <si>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</si>
  <si>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</si>
  <si>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</si>
  <si>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</si>
  <si>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</si>
  <si>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</si>
  <si>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</si>
  <si>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</si>
  <si>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</si>
  <si>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</si>
  <si>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</si>
  <si>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</si>
  <si>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</si>
  <si>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</si>
  <si>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</si>
  <si>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</si>
  <si>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</si>
  <si>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</si>
  <si>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</si>
  <si>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</si>
  <si>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</si>
  <si>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</si>
  <si>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</si>
  <si>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</si>
  <si>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</si>
  <si>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</si>
  <si>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</si>
  <si>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</si>
  <si>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</si>
  <si>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</si>
  <si>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</si>
  <si>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</si>
  <si>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</si>
  <si>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</si>
  <si>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</si>
  <si>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</si>
  <si>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</si>
  <si>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</si>
  <si>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</si>
  <si>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</si>
  <si>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</si>
  <si>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</si>
  <si>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</si>
  <si>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</si>
  <si>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</si>
  <si>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</si>
  <si>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</si>
  <si>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</si>
  <si>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</si>
  <si>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</si>
  <si>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</si>
  <si>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</si>
  <si>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</si>
  <si>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</si>
  <si>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</si>
  <si>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</si>
  <si>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</si>
  <si>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</si>
  <si>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</si>
  <si>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</si>
  <si>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</si>
  <si>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</si>
  <si>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</si>
  <si>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</si>
  <si>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</si>
  <si>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</si>
  <si>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</si>
  <si>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</si>
  <si>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</si>
  <si>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</si>
  <si>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</si>
  <si>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</si>
  <si>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</si>
  <si>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</si>
  <si>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</si>
  <si>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</si>
  <si>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</si>
  <si>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</si>
  <si>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</si>
  <si>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</si>
  <si>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</si>
  <si>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</si>
  <si>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</si>
  <si>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</si>
  <si>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</si>
  <si>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</si>
  <si>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</si>
  <si>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</si>
  <si>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</si>
  <si>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</si>
  <si>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</si>
  <si>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</si>
  <si>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</si>
  <si>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</si>
  <si>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</si>
  <si>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</si>
  <si>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</si>
  <si>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</si>
  <si>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</si>
  <si>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</si>
  <si>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</si>
  <si>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</si>
  <si>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</si>
  <si>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</si>
  <si>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</si>
  <si>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</si>
  <si>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</si>
  <si>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</si>
  <si>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</si>
  <si>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</si>
  <si>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</si>
  <si>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</si>
  <si>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</si>
  <si>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</si>
  <si>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</si>
  <si>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</si>
  <si>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</si>
  <si>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</si>
  <si>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</si>
  <si>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</si>
  <si>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</si>
  <si>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</si>
  <si>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</si>
  <si>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</si>
  <si>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</si>
  <si>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</si>
  <si>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</si>
  <si>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</si>
  <si>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</si>
  <si>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</si>
  <si>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</si>
  <si>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</si>
  <si>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</si>
  <si>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</si>
  <si>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</si>
  <si>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</si>
  <si>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</si>
  <si>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</si>
  <si>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</si>
  <si>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</si>
  <si>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</si>
  <si>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</si>
  <si>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</si>
  <si>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</si>
  <si>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</si>
  <si>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</si>
  <si>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</si>
  <si>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</si>
  <si>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</si>
  <si>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</si>
  <si>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</si>
  <si>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</si>
  <si>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</si>
  <si>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</si>
  <si>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</si>
  <si>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</si>
  <si>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</si>
  <si>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</si>
  <si>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</si>
  <si>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</si>
  <si>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</si>
  <si>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</si>
  <si>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</si>
  <si>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</si>
  <si>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</si>
  <si>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</si>
  <si>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</si>
  <si>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</si>
  <si>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</si>
  <si>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</si>
  <si>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</si>
  <si>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</si>
  <si>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</si>
  <si>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</si>
  <si>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</si>
  <si>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</si>
  <si>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</si>
  <si>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</si>
  <si>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</si>
  <si>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</si>
  <si>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</si>
  <si>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</si>
  <si>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</si>
  <si>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</si>
  <si>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</si>
  <si>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</si>
  <si>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</si>
  <si>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</si>
  <si>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</si>
  <si>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</si>
  <si>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</si>
  <si>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</si>
  <si>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</si>
  <si>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</si>
  <si>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</si>
  <si>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Miércoles 06/03/2024 (12:08 h)</t>
  </si>
  <si>
    <t>Producible Eólico Medio 10 años (GWh)</t>
  </si>
  <si>
    <t>Abril 2024</t>
  </si>
  <si>
    <t>30/04/2024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</si>
  <si>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09:12:58" si="2.00000001368d4cc11d1673495f698065d38c7c41f6673e7de53b6362e6d0dd8504a6d39930e5df738aed59a3c18437d3e5f70d1d74dc9aae73dd473b31d531eb1396dd77e00884ce35bc3ac7d2a9eb26b9b98bc766a89553e490586010421b3de17306d3f58c620d45a917ee46f914f61afbd8cd118d2af6c8a3b141918f817294a67e20f0f54ae4e018f8c6fefdd62a927619a8fe3097e2f50d98f7aedff40cecd4.p.3082.0.1.Europe/Madrid.upriv*_1*_pidn2*_4*_session*-lat*_1.00000001ade2518b3f4c7bf71126dcd0c4b6c59bbc6025e0cdbd4179a17b0b39b432344baf9f3ae3fc235d670702dd7f8a145612713e12ab.00000001347987ca9a93a1b1645a95128b70859dbc6025e000cb20d0e176b4b80144b5bd87a270bcdd0aacad37eb318ecb2fb8dd36fb36ab.0.1.1.BDEbi.D066E1C611E6257C10D00080EF253B44.0-3082.1.1_-0.1.0_-3082.1.1_5.5.0.*0.00000001ab947c6b01d823da0f42611d875e6125c911585af49bb282ca1e6ee5375224655365f50f.0.23.11*.2*.0400*.31152J.e.00000001ec60cff09b2a964e690cdd18869c11b4c911585ad98c9d0134616cabe3d2890f4b2a6b10.0.10*.131*.122*.122.0.0" msgID="2232B98611EF11D281490080EF05C605"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</si>
  <si>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09:31:22" si="2.00000001368d4cc11d1673495f698065d38c7c41f6673e7de53b6362e6d0dd8504a6d39930e5df738aed59a3c18437d3e5f70d1d74dc9aae73dd473b31d531eb1396dd77e00884ce35bc3ac7d2a9eb26b9b98bc766a89553e490586010421b3de17306d3f58c620d45a917ee46f914f61afbd8cd118d2af6c8a3b141918f817294a67e20f0f54ae4e018f8c6fefdd62a927619a8fe3097e2f50d98f7aedff40cecd4.p.3082.0.1.Europe/Madrid.upriv*_1*_pidn2*_4*_session*-lat*_1.00000001ade2518b3f4c7bf71126dcd0c4b6c59bbc6025e0cdbd4179a17b0b39b432344baf9f3ae3fc235d670702dd7f8a145612713e12ab.00000001347987ca9a93a1b1645a95128b70859dbc6025e000cb20d0e176b4b80144b5bd87a270bcdd0aacad37eb318ecb2fb8dd36fb36ab.0.1.1.BDEbi.D066E1C611E6257C10D00080EF253B44.0-3082.1.1_-0.1.0_-3082.1.1_5.5.0.*0.00000001ab947c6b01d823da0f42611d875e6125c911585af49bb282ca1e6ee5375224655365f50f.0.23.11*.2*.0400*.31152J.e.00000001ec60cff09b2a964e690cdd18869c11b4c911585ad98c9d0134616cabe3d2890f4b2a6b10.0.10*.131*.122*.122.0.0" msgID="6783E3B611EF11D281490080EFB52402"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nrr="1723" nrc="1086"&gt;&lt;pg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</si>
  <si>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2024 Abril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</si>
  <si>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ut="05/14/2024 09:33:52" si="2.0000000111a2af2fdf67acfdb9bf6c16bdabeb55b0e045fa2e3361e7ed4a6e6b7f62a31b55a11a1841e5b7c7d2b367eb97ab8f7a0b97c3734ea31dd481c8f5113100bd13fc6f28ff8a6e22cf0187319cffe8ce9b1711c22d22e9131082cf003541f7360811ed7c81c0147f2ed839b8dd67bd2a0ed9d1cbba916d17d06ac430957bd88f09c682fbefbcc2a9f6a6cafa0b8fd3e9c422a6588ae1e61f0655066e420772.p.3082.0.1.Europe/Madrid.upriv*_1*_pidn2*_4*_session*-lat*_1.00000001ad242d356bbb91536d812607afec30d8bc6025e0d05053eefdf8dad5dffcc059179bcfc613678da9f8b917cfdbf7bf2cba802fde.00000001f4e6f800809c80eece25959cbe12d583bc6025e069324e730e30c0f851a6fe78ad5d608dceffe663c4a748e9383d530051f25c39.0.1.1.SIOSbi.A04572404A6ABF2446090B938515E87E.0-3082.1.1_-0.1.0_-3082.1.1_5.5.0.*0.00000001c2e6d6c7128afa6cc1c831fb370a9004c911585a9256b5d34bf9cd03cdc6672c0ba2b6fb.0.23.11*.2*.0400*.31152J.e.000000015becddba1c5e15a67d8022041ae3e1d0c911585a3e62e94be78abd0f500716903769bb66.0.10*.131*.122*.122.0.0" msgID="0E0D510311EF11D584750080EF85F1CF"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nrr="588" nrc="66"&gt;&lt;pg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</si>
  <si>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23/04/2024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</si>
  <si>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09:35:06" si="2.00000001368d4cc11d1673495f698065d38c7c41f6673e7de53b6362e6d0dd8504a6d39930e5df738aed59a3c18437d3e5f70d1d74dc9aae73dd473b31d531eb1396dd77e00884ce35bc3ac7d2a9eb26b9b98bc766a89553e490586010421b3de17306d3f58c620d45a917ee46f914f61afbd8cd118d2af6c8a3b141918f817294a67e20f0f54ae4e018f8c6fefdd62a927619a8fe3097e2f50d98f7aedff40cecd4.p.3082.0.1.Europe/Madrid.upriv*_1*_pidn2*_4*_session*-lat*_1.00000001ade2518b3f4c7bf71126dcd0c4b6c59bbc6025e0cdbd4179a17b0b39b432344baf9f3ae3fc235d670702dd7f8a145612713e12ab.00000001347987ca9a93a1b1645a95128b70859dbc6025e000cb20d0e176b4b80144b5bd87a270bcdd0aacad37eb318ecb2fb8dd36fb36ab.0.1.1.BDEbi.D066E1C611E6257C10D00080EF253B44.0-3082.1.1_-0.1.0_-3082.1.1_5.5.0.*0.00000001ab947c6b01d823da0f42611d875e6125c911585af49bb282ca1e6ee5375224655365f50f.0.23.11*.2*.0400*.31152J.e.00000001ec60cff09b2a964e690cdd18869c11b4c911585ad98c9d0134616cabe3d2890f4b2a6b10.0.10*.131*.122*.122.0.0" msgID="36B8B9FC11EF11D581490080EF75A606"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nrr="1621" nrc="90"&gt;&lt;pg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</si>
  <si>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ut="05/14/2024 09:53:30" si="2.00000001368d4cc11d1673495f698065d38c7c41f6673e7de53b6362e6d0dd8504a6d39930e5df738aed59a3c18437d3e5f70d1d74dc9aae73dd473b31d531eb1396dd77e00884ce35bc3ac7d2a9eb26b9b98bc766a89553e490586010421b3de17306d3f58c620d45a917ee46f914f61afbd8cd118d2af6c8a3b141918f817294a67e20f0f54ae4e018f8c6fefdd62a927619a8fe3097e2f50d98f7aedff40cecd4.p.3082.0.1.Europe/Madrid.upriv*_1*_pidn2*_4*_session*-lat*_1.00000001ade2518b3f4c7bf71126dcd0c4b6c59bbc6025e0cdbd4179a17b0b39b432344baf9f3ae3fc235d670702dd7f8a145612713e12ab.00000001347987ca9a93a1b1645a95128b70859dbc6025e000cb20d0e176b4b80144b5bd87a270bcdd0aacad37eb318ecb2fb8dd36fb36ab.0.1.1.BDEbi.D066E1C611E6257C10D00080EF253B44.0-3082.1.1_-0.1.0_-3082.1.1_5.5.0.*0.00000001ab947c6b01d823da0f42611d875e6125c911585af49bb282ca1e6ee5375224655365f50f.0.23.11*.2*.0400*.31152J.e.00000001ec60cff09b2a964e690cdd18869c11b4c911585ad98c9d0134616cabe3d2890f4b2a6b10.0.10*.131*.122*.122.0.0" msgID="4C56B8A411EF11D581490080EFD56706"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nrr="1659" nrc="91"&gt;&lt;pg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</si>
  <si>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ut="05/14/2024 11:20:10" si="2.0000000143e16b90b80c0c23e6a3e02cd04db3cc233b250bd0e18c6e818925bfbd45e1a447de9344d45b4426271a26323950a8fe8ebf3b2bab0903d74baa8ecf91f53c0527a7dfeb4943d75e69d8e8c81666e1d65bf87ed23717d0cb5a802de10eb248dc1253aaadbd3c410c6107f1ccb0c59bc8a72d363a9675e1120b5e528cac616035e225bb2af61f65f7d9f54edca710923c47bc98bc61e041598ef15d0ba639.p.3082.0.1.Europe/Madrid.upriv*_1*_pidn2*_4*_session*-lat*_1.00000001d495366ea5cc6cbb927524ac09f8654fbc6025e0efdf593a98ea9e93a49911c0e112047689ba2a23d0519516737f260076a9c8ed.000000013072388e3ee29bf0d290c4112821eec9bc6025e02c42ac1d6bd78090876484d7ac6a4b17fdb15016dd3c9150bb048ee85246d31f.0.1.1.BDEbi.D066E1C611E6257C10D00080EF253B44.0-3082.1.1_-0.1.0_-3082.1.1_5.5.0.*0.00000001118ec2a131d671f96fa9d28de4cf6a9fc911585af347da9d0c1f15c7ddc1b6a99e27bdf2.0.23.11*.2*.0400*.31152J.e.00000001cfa6d4526a9e4612920662bf38a99441c911585a055777a31751e504f142b1b3709f8133.0.10*.131*.122*.122.0.0" msgID="9B33E85511EF11E284750080EF75D2D1"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nrr="1665" nrc="2275"&gt;&lt;pg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</si>
  <si>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11:23:49" si="2.0000000143e16b90b80c0c23e6a3e02cd04db3cc233b250bd0e18c6e818925bfbd45e1a447de9344d45b4426271a26323950a8fe8ebf3b2bab0903d74baa8ecf91f53c0527a7dfeb4943d75e69d8e8c81666e1d65bf87ed23717d0cb5a802de10eb248dc1253aaadbd3c410c6107f1ccb0c59bc8a72d363a9675e1120b5e528cac616035e225bb2af61f65f7d9f54edca710923c47bc98bc61e041598ef15d0ba639.p.3082.0.1.Europe/Madrid.upriv*_1*_pidn2*_4*_session*-lat*_1.00000001d495366ea5cc6cbb927524ac09f8654fbc6025e0efdf593a98ea9e93a49911c0e112047689ba2a23d0519516737f260076a9c8ed.000000013072388e3ee29bf0d290c4112821eec9bc6025e02c42ac1d6bd78090876484d7ac6a4b17fdb15016dd3c9150bb048ee85246d31f.0.1.1.BDEbi.D066E1C611E6257C10D00080EF253B44.0-3082.1.1_-0.1.0_-3082.1.1_5.5.0.*0.00000001118ec2a131d671f96fa9d28de4cf6a9fc911585af347da9d0c1f15c7ddc1b6a99e27bdf2.0.23.11*.2*.0400*.31152J.e.00000001cfa6d4526a9e4612920662bf38a99441c911585a055777a31751e504f142b1b3709f8133.0.10*.131*.122*.122.0.0" msgID="53549B4411EF11E484750080EFA533D3"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nrr="2872" nrc="2816"&gt;&lt;pg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</si>
  <si>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22/04/2024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</si>
  <si>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ut="05/14/2024 11:26:31" si="2.0000000143e16b90b80c0c23e6a3e02cd04db3cc233b250bd0e18c6e818925bfbd45e1a447de9344d45b4426271a26323950a8fe8ebf3b2bab0903d74baa8ecf91f53c0527a7dfeb4943d75e69d8e8c81666e1d65bf87ed23717d0cb5a802de10eb248dc1253aaadbd3c410c6107f1ccb0c59bc8a72d363a9675e1120b5e528cac616035e225bb2af61f65f7d9f54edca710923c47bc98bc61e041598ef15d0ba639.p.3082.0.1.Europe/Madrid.upriv*_1*_pidn2*_4*_session*-lat*_1.00000001d495366ea5cc6cbb927524ac09f8654fbc6025e0efdf593a98ea9e93a49911c0e112047689ba2a23d0519516737f260076a9c8ed.000000013072388e3ee29bf0d290c4112821eec9bc6025e02c42ac1d6bd78090876484d7ac6a4b17fdb15016dd3c9150bb048ee85246d31f.0.1.1.BDEbi.D066E1C611E6257C10D00080EF253B44.0-3082.1.1_-0.1.0_-3082.1.1_5.5.0.*0.00000001118ec2a131d671f96fa9d28de4cf6a9fc911585af347da9d0c1f15c7ddc1b6a99e27bdf2.0.23.11*.2*.0400*.31152J.e.00000001cfa6d4526a9e4612920662bf38a99441c911585a055777a31751e504f142b1b3709f8133.0.10*.131*.122*.122.0.0" msgID="C70E227711EF11E484750080EF2532D0"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nrr="2290" nrc="1746"&gt;&lt;pg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</si>
  <si>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ut="05/14/2024 11:28:39" si="2.0000000143e16b90b80c0c23e6a3e02cd04db3cc233b250bd0e18c6e818925bfbd45e1a447de9344d45b4426271a26323950a8fe8ebf3b2bab0903d74baa8ecf91f53c0527a7dfeb4943d75e69d8e8c81666e1d65bf87ed23717d0cb5a802de10eb248dc1253aaadbd3c410c6107f1ccb0c59bc8a72d363a9675e1120b5e528cac616035e225bb2af61f65f7d9f54edca710923c47bc98bc61e041598ef15d0ba639.p.3082.0.1.Europe/Madrid.upriv*_1*_pidn2*_4*_session*-lat*_1.00000001d495366ea5cc6cbb927524ac09f8654fbc6025e0efdf593a98ea9e93a49911c0e112047689ba2a23d0519516737f260076a9c8ed.000000013072388e3ee29bf0d290c4112821eec9bc6025e02c42ac1d6bd78090876484d7ac6a4b17fdb15016dd3c9150bb048ee85246d31f.0.1.1.BDEbi.D066E1C611E6257C10D00080EF253B44.0-3082.1.1_-0.1.0_-3082.1.1_5.5.0.*0.00000001118ec2a131d671f96fa9d28de4cf6a9fc911585af347da9d0c1f15c7ddc1b6a99e27bdf2.0.23.11*.2*.0400*.31152J.e.00000001cfa6d4526a9e4612920662bf38a99441c911585a055777a31751e504f142b1b3709f8133.0.10*.131*.122*.122.0.0" msgID="0298436311EF11E584750080EFB553D3"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nrr="806" nrc="866"&gt;&lt;pg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</si>
  <si>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a9c8c1185b304b308b9f2ba9f69047e0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</si>
  <si>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ut="05/14/2024 11:33:45" si="2.000000011c6aaf89c3b5f18a1899128570327a35e0af832575af6771dbbaef4af917609d8da354038a3215585662eefb4fc6f25e9b4faba0f4ad8e73ed268adc2db52b13950a2a91a434364a9d1ad06087e5f9dbb35aa9a49970049c177cb7ed7a3e3c06fdf7b28e50524dd860036b7946e02e0aae70b0882eca763f023a5c74d8443e77e37331fca5fe86019179635093ef86a2ed429719819ff3b0a6f915a492a7.p.3082.0.1.Europe/Madrid.upriv*_1*_pidn2*_4*_session*-lat*_1.00000001e73ff776599562f2f6ab1c679565cd7dbc6025e094c1df583c074963dca73b46fd8aba95fb777a5048cd8e37b1c60a2643f41939.000000019d118804c6b66c02152f8c7b170de607bc6025e01f96283a4f970e66dda69700b1986c961571eb7de55021c576720aa85e85bfd3.0.1.1.BDEbi.D066E1C611E6257C10D00080EF253B44.0-3082.1.1_-0.1.0_-3082.1.1_5.5.0.*0.000000011108266537e336c47dc688e8866c70eec911585a714a783fc71510bcc36edb55f06decd2.0.23.11*.2*.0400*.31152J.e.000000018407f9f6ce95b12ba735b56686961d2bc911585ad141840207eb70a159812e31ba8e6fd9.0.10*.131*.122*.122.0.0" msgID="ACA5F14C11EF11E581490080EF85C402"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nrr="689" nrc="756"&gt;&lt;pg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</si>
  <si>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Lunes 22/04/2024 (20:10 h)</t>
  </si>
  <si>
    <t>Lunes 22/04/2024 (03:11 h)</t>
  </si>
  <si>
    <t>Miércoles 24/04/2024 (13:36 h)</t>
  </si>
  <si>
    <t>Miércoles 24/04/2024 (14:20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</si>
</sst>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6" fillId="0" borderId="0"/>
    <xf numFmtId="0" fontId="6" fillId="0" borderId="0"/>
    <xf numFmtId="0" fontId="6" fillId="0" borderId="0"/>
    <xf numFmtId="165" fontId="10" fillId="0" borderId="0"/>
    <xf numFmtId="0" fontId="10" fillId="0" borderId="0"/>
    <xf numFmtId="0" fontId="6" fillId="0" borderId="0"/>
    <xf numFmtId="165" fontId="10" fillId="0" borderId="0"/>
    <xf numFmtId="0" fontId="10" fillId="0" borderId="0"/>
    <xf numFmtId="0" fontId="22" fillId="0" borderId="0"/>
    <xf numFmtId="0" fontId="24" fillId="0" borderId="0" applyNumberFormat="0" applyFont="0" applyBorder="0" applyAlignment="0" applyProtection="0">
      <alignment horizontal="centerContinuous"/>
    </xf>
    <xf numFmtId="0" fontId="6" fillId="0" borderId="0"/>
    <xf numFmtId="0" fontId="5" fillId="0" borderId="0"/>
    <xf numFmtId="9" fontId="10" fillId="0" borderId="0" applyFon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167" fontId="47" fillId="4" borderId="13">
      <alignment horizontal="right" vertical="center"/>
    </xf>
    <xf numFmtId="167" fontId="48" fillId="5" borderId="13">
      <alignment horizontal="right" vertical="center"/>
    </xf>
    <xf numFmtId="165" fontId="49" fillId="6" borderId="13">
      <alignment vertical="center" wrapText="1"/>
    </xf>
    <xf numFmtId="10" fontId="48" fillId="5" borderId="13">
      <alignment horizontal="right" vertical="center"/>
    </xf>
    <xf numFmtId="167" fontId="50" fillId="4" borderId="13">
      <alignment horizontal="right" vertical="center"/>
    </xf>
    <xf numFmtId="10" fontId="50" fillId="4" borderId="13">
      <alignment horizontal="right" vertical="center"/>
    </xf>
    <xf numFmtId="165" fontId="51" fillId="4" borderId="13">
      <alignment horizontal="left" vertical="center" wrapText="1"/>
    </xf>
    <xf numFmtId="165" fontId="49" fillId="6" borderId="13">
      <alignment horizontal="center" vertical="center" wrapText="1"/>
    </xf>
    <xf numFmtId="165" fontId="52" fillId="5" borderId="13">
      <alignment horizontal="left" vertical="center" wrapText="1"/>
    </xf>
    <xf numFmtId="165" fontId="53" fillId="7" borderId="16"/>
    <xf numFmtId="165" fontId="49" fillId="6" borderId="13">
      <alignment horizontal="center" wrapText="1"/>
    </xf>
    <xf numFmtId="165" fontId="49" fillId="6" borderId="16">
      <alignment vertical="center" wrapText="1"/>
    </xf>
    <xf numFmtId="167" fontId="55" fillId="4" borderId="13">
      <alignment horizontal="right" vertical="center"/>
    </xf>
    <xf numFmtId="167" fontId="56" fillId="4" borderId="13">
      <alignment horizontal="right" vertical="center"/>
    </xf>
    <xf numFmtId="165" fontId="49" fillId="5" borderId="13">
      <alignment horizontal="center" wrapText="1"/>
    </xf>
    <xf numFmtId="165" fontId="51" fillId="4" borderId="16">
      <alignment horizontal="left" vertical="center" wrapText="1"/>
    </xf>
    <xf numFmtId="168" fontId="48" fillId="5" borderId="13">
      <alignment horizontal="right" vertical="center"/>
    </xf>
    <xf numFmtId="0" fontId="10" fillId="0" borderId="0"/>
    <xf numFmtId="0" fontId="10" fillId="0" borderId="0"/>
    <xf numFmtId="0" fontId="10" fillId="0" borderId="0"/>
    <xf numFmtId="165" fontId="68" fillId="13" borderId="13">
      <alignment horizontal="center" wrapText="1"/>
    </xf>
    <xf numFmtId="179" fontId="20" fillId="4" borderId="13">
      <alignment horizontal="right" vertical="center"/>
    </xf>
    <xf numFmtId="165" fontId="68" fillId="13" borderId="13">
      <alignment vertical="center" wrapText="1"/>
    </xf>
    <xf numFmtId="165" fontId="69" fillId="4" borderId="13">
      <alignment horizontal="left" vertical="center" wrapText="1"/>
    </xf>
    <xf numFmtId="179" fontId="68" fillId="13" borderId="13">
      <alignment horizontal="right" vertical="center"/>
    </xf>
    <xf numFmtId="165" fontId="68" fillId="13" borderId="13">
      <alignment horizontal="left" vertical="center"/>
    </xf>
    <xf numFmtId="168" fontId="20" fillId="4" borderId="13">
      <alignment horizontal="right" vertical="center"/>
    </xf>
    <xf numFmtId="10" fontId="50" fillId="4" borderId="15">
      <alignment horizontal="right" vertical="center"/>
    </xf>
    <xf numFmtId="0" fontId="4" fillId="0" borderId="0"/>
    <xf numFmtId="165" fontId="72" fillId="14" borderId="13">
      <alignment vertical="center" wrapText="1"/>
    </xf>
    <xf numFmtId="165" fontId="72" fillId="13" borderId="13">
      <alignment horizontal="left" vertical="center"/>
    </xf>
    <xf numFmtId="165" fontId="72" fillId="14" borderId="13">
      <alignment horizontal="center" wrapText="1"/>
    </xf>
    <xf numFmtId="168" fontId="72" fillId="13" borderId="13">
      <alignment horizontal="right" vertical="center"/>
    </xf>
    <xf numFmtId="165" fontId="49" fillId="6" borderId="13">
      <alignment vertical="center" wrapText="1"/>
    </xf>
    <xf numFmtId="165" fontId="49" fillId="6" borderId="13">
      <alignment horizontal="center" wrapText="1"/>
    </xf>
    <xf numFmtId="165" fontId="51" fillId="4" borderId="13">
      <alignment horizontal="left" vertical="center" wrapText="1"/>
    </xf>
    <xf numFmtId="168" fontId="50" fillId="4" borderId="13">
      <alignment horizontal="right" vertical="center"/>
    </xf>
    <xf numFmtId="165" fontId="52" fillId="5" borderId="13">
      <alignment horizontal="left" vertical="center" wrapText="1"/>
    </xf>
    <xf numFmtId="168" fontId="48" fillId="5" borderId="13">
      <alignment horizontal="right" vertical="center"/>
    </xf>
    <xf numFmtId="10" fontId="48" fillId="5" borderId="13">
      <alignment horizontal="right" vertical="center"/>
    </xf>
    <xf numFmtId="0" fontId="3" fillId="0" borderId="0"/>
  </cellStyleXfs>
  <cellXfs count="333">
    <xf numFmtId="165" fontId="0" fillId="0" borderId="0" xfId="0"/>
    <xf numFmtId="0" fontId="7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8" fillId="0" borderId="0" xfId="3" applyFont="1" applyAlignment="1">
      <alignment horizontal="left"/>
    </xf>
    <xf numFmtId="165" fontId="10" fillId="0" borderId="0" xfId="4"/>
    <xf numFmtId="165" fontId="7" fillId="0" borderId="0" xfId="4" applyFont="1" applyAlignment="1">
      <alignment horizontal="right"/>
    </xf>
    <xf numFmtId="165" fontId="11" fillId="0" borderId="0" xfId="4" applyFont="1"/>
    <xf numFmtId="165" fontId="12" fillId="0" borderId="0" xfId="4" applyFont="1"/>
    <xf numFmtId="165" fontId="13" fillId="0" borderId="0" xfId="4" applyFont="1"/>
    <xf numFmtId="165" fontId="8" fillId="0" borderId="0" xfId="4" applyFont="1"/>
    <xf numFmtId="165" fontId="8" fillId="0" borderId="0" xfId="4" applyFont="1" applyAlignment="1">
      <alignment horizontal="left" vertical="center" indent="1"/>
    </xf>
    <xf numFmtId="165" fontId="11" fillId="0" borderId="0" xfId="4" applyFont="1" applyAlignment="1">
      <alignment horizontal="left" indent="1"/>
    </xf>
    <xf numFmtId="165" fontId="14" fillId="3" borderId="0" xfId="4" applyFont="1" applyFill="1" applyAlignment="1">
      <alignment horizontal="left"/>
    </xf>
    <xf numFmtId="167" fontId="16" fillId="3" borderId="1" xfId="4" applyNumberFormat="1" applyFont="1" applyFill="1" applyBorder="1"/>
    <xf numFmtId="1" fontId="14" fillId="3" borderId="1" xfId="4" applyNumberFormat="1" applyFont="1" applyFill="1" applyBorder="1" applyAlignment="1">
      <alignment horizontal="right" indent="1"/>
    </xf>
    <xf numFmtId="167" fontId="17" fillId="0" borderId="0" xfId="4" applyNumberFormat="1" applyFont="1"/>
    <xf numFmtId="167" fontId="18" fillId="0" borderId="0" xfId="4" applyNumberFormat="1" applyFont="1"/>
    <xf numFmtId="165" fontId="8" fillId="0" borderId="0" xfId="4" applyFont="1" applyAlignment="1">
      <alignment vertical="top" wrapText="1"/>
    </xf>
    <xf numFmtId="168" fontId="6" fillId="0" borderId="0" xfId="4" applyNumberFormat="1" applyFont="1"/>
    <xf numFmtId="165" fontId="9" fillId="0" borderId="0" xfId="4" applyFont="1"/>
    <xf numFmtId="167" fontId="19" fillId="0" borderId="0" xfId="4" applyNumberFormat="1" applyFont="1"/>
    <xf numFmtId="3" fontId="18" fillId="0" borderId="0" xfId="4" applyNumberFormat="1" applyFont="1"/>
    <xf numFmtId="3" fontId="19" fillId="0" borderId="0" xfId="4" applyNumberFormat="1" applyFont="1"/>
    <xf numFmtId="165" fontId="7" fillId="0" borderId="0" xfId="4" applyFont="1"/>
    <xf numFmtId="1" fontId="14" fillId="3" borderId="1" xfId="4" quotePrefix="1" applyNumberFormat="1" applyFont="1" applyFill="1" applyBorder="1" applyAlignment="1">
      <alignment horizontal="right" indent="1"/>
    </xf>
    <xf numFmtId="0" fontId="6" fillId="0" borderId="0" xfId="6"/>
    <xf numFmtId="165" fontId="7" fillId="0" borderId="0" xfId="7" applyFont="1" applyAlignment="1">
      <alignment horizontal="right"/>
    </xf>
    <xf numFmtId="0" fontId="12" fillId="0" borderId="0" xfId="6" applyFont="1"/>
    <xf numFmtId="0" fontId="11" fillId="0" borderId="0" xfId="6" applyFont="1"/>
    <xf numFmtId="0" fontId="8" fillId="0" borderId="0" xfId="6" applyFont="1"/>
    <xf numFmtId="0" fontId="8" fillId="0" borderId="0" xfId="6" applyFont="1" applyAlignment="1">
      <alignment horizontal="left" vertical="center" indent="1"/>
    </xf>
    <xf numFmtId="0" fontId="11" fillId="0" borderId="0" xfId="6" applyFont="1" applyAlignment="1">
      <alignment horizontal="left" indent="1"/>
    </xf>
    <xf numFmtId="0" fontId="9" fillId="0" borderId="0" xfId="6" applyFont="1"/>
    <xf numFmtId="0" fontId="8" fillId="0" borderId="0" xfId="8" applyFont="1" applyAlignment="1">
      <alignment vertical="center"/>
    </xf>
    <xf numFmtId="0" fontId="9" fillId="0" borderId="0" xfId="6" applyFont="1" applyAlignment="1">
      <alignment horizontal="left" vertical="top"/>
    </xf>
    <xf numFmtId="0" fontId="21" fillId="0" borderId="0" xfId="6" applyFont="1"/>
    <xf numFmtId="0" fontId="9" fillId="0" borderId="0" xfId="6" applyFont="1" applyAlignment="1">
      <alignment vertical="center" wrapText="1"/>
    </xf>
    <xf numFmtId="0" fontId="9" fillId="0" borderId="0" xfId="6" applyFont="1" applyAlignment="1">
      <alignment horizontal="justify" vertic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vertical="top" wrapText="1"/>
    </xf>
    <xf numFmtId="165" fontId="20" fillId="0" borderId="0" xfId="7" applyFont="1" applyAlignment="1">
      <alignment horizontal="left" readingOrder="1"/>
    </xf>
    <xf numFmtId="0" fontId="0" fillId="0" borderId="0" xfId="0" applyNumberFormat="1"/>
    <xf numFmtId="0" fontId="8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3" fillId="0" borderId="0" xfId="0" applyNumberFormat="1" applyFont="1"/>
    <xf numFmtId="165" fontId="0" fillId="0" borderId="0" xfId="0" applyAlignment="1">
      <alignment wrapText="1"/>
    </xf>
    <xf numFmtId="0" fontId="25" fillId="0" borderId="0" xfId="11" applyFont="1"/>
    <xf numFmtId="1" fontId="26" fillId="0" borderId="0" xfId="11" applyNumberFormat="1" applyFont="1"/>
    <xf numFmtId="0" fontId="27" fillId="0" borderId="0" xfId="11" applyFont="1"/>
    <xf numFmtId="0" fontId="28" fillId="0" borderId="0" xfId="11" applyFont="1"/>
    <xf numFmtId="1" fontId="25" fillId="0" borderId="0" xfId="11" applyNumberFormat="1" applyFont="1"/>
    <xf numFmtId="168" fontId="25" fillId="0" borderId="0" xfId="11" applyNumberFormat="1" applyFont="1"/>
    <xf numFmtId="173" fontId="25" fillId="0" borderId="0" xfId="11" applyNumberFormat="1" applyFont="1"/>
    <xf numFmtId="4" fontId="25" fillId="0" borderId="0" xfId="11" applyNumberFormat="1" applyFont="1"/>
    <xf numFmtId="171" fontId="25" fillId="0" borderId="0" xfId="11" applyNumberFormat="1" applyFont="1"/>
    <xf numFmtId="1" fontId="29" fillId="0" borderId="0" xfId="11" applyNumberFormat="1" applyFont="1"/>
    <xf numFmtId="170" fontId="29" fillId="0" borderId="0" xfId="11" applyNumberFormat="1" applyFont="1"/>
    <xf numFmtId="171" fontId="29" fillId="0" borderId="0" xfId="11" applyNumberFormat="1" applyFont="1"/>
    <xf numFmtId="0" fontId="29" fillId="0" borderId="0" xfId="11" applyFont="1" applyAlignment="1">
      <alignment horizontal="right"/>
    </xf>
    <xf numFmtId="172" fontId="29" fillId="0" borderId="0" xfId="11" applyNumberFormat="1" applyFont="1"/>
    <xf numFmtId="176" fontId="25" fillId="0" borderId="0" xfId="11" applyNumberFormat="1" applyFont="1"/>
    <xf numFmtId="0" fontId="30" fillId="0" borderId="0" xfId="12" applyFont="1" applyAlignment="1">
      <alignment horizontal="left" vertical="top" wrapText="1"/>
    </xf>
    <xf numFmtId="0" fontId="31" fillId="0" borderId="0" xfId="11" applyFont="1"/>
    <xf numFmtId="171" fontId="31" fillId="0" borderId="0" xfId="11" applyNumberFormat="1" applyFont="1"/>
    <xf numFmtId="175" fontId="31" fillId="0" borderId="0" xfId="11" applyNumberFormat="1" applyFont="1" applyAlignment="1">
      <alignment horizontal="right"/>
    </xf>
    <xf numFmtId="0" fontId="10" fillId="0" borderId="0" xfId="8"/>
    <xf numFmtId="0" fontId="33" fillId="0" borderId="0" xfId="8" applyFont="1"/>
    <xf numFmtId="0" fontId="34" fillId="0" borderId="0" xfId="8" applyFont="1"/>
    <xf numFmtId="0" fontId="8" fillId="0" borderId="0" xfId="8" applyFont="1"/>
    <xf numFmtId="0" fontId="8" fillId="0" borderId="0" xfId="8" applyFont="1" applyAlignment="1">
      <alignment horizontal="left" vertical="center" indent="1"/>
    </xf>
    <xf numFmtId="0" fontId="34" fillId="0" borderId="0" xfId="8" applyFont="1" applyAlignment="1">
      <alignment horizontal="left" indent="1"/>
    </xf>
    <xf numFmtId="0" fontId="8" fillId="2" borderId="0" xfId="8" applyFont="1" applyFill="1" applyAlignment="1">
      <alignment horizontal="left"/>
    </xf>
    <xf numFmtId="0" fontId="22" fillId="0" borderId="0" xfId="14" applyAlignment="1">
      <alignment horizontal="center"/>
    </xf>
    <xf numFmtId="0" fontId="22" fillId="0" borderId="0" xfId="14" applyAlignment="1">
      <alignment horizontal="right"/>
    </xf>
    <xf numFmtId="171" fontId="22" fillId="0" borderId="0" xfId="14" applyNumberFormat="1"/>
    <xf numFmtId="0" fontId="34" fillId="2" borderId="0" xfId="8" applyFont="1" applyFill="1" applyAlignment="1">
      <alignment horizontal="left" indent="1"/>
    </xf>
    <xf numFmtId="3" fontId="22" fillId="0" borderId="0" xfId="8" applyNumberFormat="1" applyFont="1"/>
    <xf numFmtId="0" fontId="22" fillId="0" borderId="0" xfId="8" applyFont="1"/>
    <xf numFmtId="0" fontId="10" fillId="2" borderId="0" xfId="8" applyFill="1"/>
    <xf numFmtId="0" fontId="35" fillId="0" borderId="0" xfId="8" applyFont="1"/>
    <xf numFmtId="1" fontId="35" fillId="0" borderId="0" xfId="8" applyNumberFormat="1" applyFont="1"/>
    <xf numFmtId="0" fontId="8" fillId="0" borderId="0" xfId="8" applyFont="1" applyAlignment="1">
      <alignment vertical="top" wrapText="1"/>
    </xf>
    <xf numFmtId="1" fontId="37" fillId="2" borderId="6" xfId="4" applyNumberFormat="1" applyFont="1" applyFill="1" applyBorder="1" applyAlignment="1">
      <alignment horizontal="right" indent="1"/>
    </xf>
    <xf numFmtId="165" fontId="19" fillId="2" borderId="0" xfId="4" applyFont="1" applyFill="1" applyAlignment="1">
      <alignment horizontal="left"/>
    </xf>
    <xf numFmtId="3" fontId="19" fillId="2" borderId="0" xfId="4" applyNumberFormat="1" applyFont="1" applyFill="1" applyAlignment="1">
      <alignment horizontal="right" indent="1"/>
    </xf>
    <xf numFmtId="167" fontId="19" fillId="2" borderId="0" xfId="4" applyNumberFormat="1" applyFont="1" applyFill="1" applyAlignment="1">
      <alignment horizontal="right" indent="1"/>
    </xf>
    <xf numFmtId="167" fontId="37" fillId="2" borderId="2" xfId="4" applyNumberFormat="1" applyFont="1" applyFill="1" applyBorder="1"/>
    <xf numFmtId="3" fontId="37" fillId="2" borderId="2" xfId="4" applyNumberFormat="1" applyFont="1" applyFill="1" applyBorder="1" applyAlignment="1">
      <alignment horizontal="right" indent="1"/>
    </xf>
    <xf numFmtId="167" fontId="37" fillId="2" borderId="2" xfId="4" applyNumberFormat="1" applyFont="1" applyFill="1" applyBorder="1" applyAlignment="1">
      <alignment horizontal="right" indent="1"/>
    </xf>
    <xf numFmtId="167" fontId="19" fillId="2" borderId="0" xfId="4" applyNumberFormat="1" applyFont="1" applyFill="1" applyAlignment="1">
      <alignment horizontal="left"/>
    </xf>
    <xf numFmtId="3" fontId="19" fillId="2" borderId="2" xfId="4" applyNumberFormat="1" applyFont="1" applyFill="1" applyBorder="1" applyAlignment="1">
      <alignment horizontal="right" indent="1"/>
    </xf>
    <xf numFmtId="167" fontId="19" fillId="2" borderId="2" xfId="4" applyNumberFormat="1" applyFont="1" applyFill="1" applyBorder="1" applyAlignment="1">
      <alignment horizontal="right" indent="1"/>
    </xf>
    <xf numFmtId="167" fontId="37" fillId="2" borderId="3" xfId="4" applyNumberFormat="1" applyFont="1" applyFill="1" applyBorder="1"/>
    <xf numFmtId="3" fontId="37" fillId="2" borderId="4" xfId="4" applyNumberFormat="1" applyFont="1" applyFill="1" applyBorder="1" applyAlignment="1">
      <alignment horizontal="right" indent="1"/>
    </xf>
    <xf numFmtId="167" fontId="37" fillId="2" borderId="4" xfId="4" applyNumberFormat="1" applyFont="1" applyFill="1" applyBorder="1" applyAlignment="1">
      <alignment horizontal="right" indent="1"/>
    </xf>
    <xf numFmtId="165" fontId="40" fillId="0" borderId="0" xfId="0" applyFont="1"/>
    <xf numFmtId="0" fontId="40" fillId="0" borderId="0" xfId="1" applyFont="1" applyAlignment="1">
      <alignment horizontal="right"/>
    </xf>
    <xf numFmtId="165" fontId="40" fillId="0" borderId="0" xfId="0" quotePrefix="1" applyFont="1" applyAlignment="1">
      <alignment horizontal="right"/>
    </xf>
    <xf numFmtId="165" fontId="37" fillId="0" borderId="0" xfId="0" applyFont="1"/>
    <xf numFmtId="165" fontId="19" fillId="2" borderId="6" xfId="0" applyFont="1" applyFill="1" applyBorder="1" applyAlignment="1">
      <alignment horizontal="left"/>
    </xf>
    <xf numFmtId="165" fontId="19" fillId="0" borderId="0" xfId="0" applyFont="1"/>
    <xf numFmtId="0" fontId="19" fillId="2" borderId="0" xfId="0" applyNumberFormat="1" applyFont="1" applyFill="1" applyAlignment="1">
      <alignment horizontal="left"/>
    </xf>
    <xf numFmtId="167" fontId="19" fillId="2" borderId="0" xfId="9" applyNumberFormat="1" applyFont="1" applyFill="1" applyAlignment="1">
      <alignment horizontal="right" indent="1"/>
    </xf>
    <xf numFmtId="165" fontId="37" fillId="2" borderId="6" xfId="0" applyFont="1" applyFill="1" applyBorder="1" applyAlignment="1">
      <alignment horizontal="left"/>
    </xf>
    <xf numFmtId="167" fontId="37" fillId="2" borderId="6" xfId="9" applyNumberFormat="1" applyFont="1" applyFill="1" applyBorder="1" applyAlignment="1">
      <alignment horizontal="right" indent="1"/>
    </xf>
    <xf numFmtId="165" fontId="40" fillId="0" borderId="0" xfId="0" applyFont="1" applyAlignment="1">
      <alignment horizontal="right"/>
    </xf>
    <xf numFmtId="165" fontId="19" fillId="0" borderId="0" xfId="7" applyFont="1" applyAlignment="1">
      <alignment horizontal="left" readingOrder="1"/>
    </xf>
    <xf numFmtId="0" fontId="37" fillId="2" borderId="0" xfId="10" applyNumberFormat="1" applyFont="1" applyFill="1" applyBorder="1" applyAlignment="1">
      <alignment vertical="center"/>
    </xf>
    <xf numFmtId="165" fontId="37" fillId="0" borderId="0" xfId="0" applyFont="1" applyAlignment="1">
      <alignment horizontal="left" vertical="center" wrapText="1" readingOrder="1"/>
    </xf>
    <xf numFmtId="165" fontId="37" fillId="0" borderId="9" xfId="0" applyFont="1" applyBorder="1" applyAlignment="1">
      <alignment horizontal="left" vertical="center" wrapText="1" readingOrder="1"/>
    </xf>
    <xf numFmtId="0" fontId="37" fillId="0" borderId="0" xfId="2" applyFont="1" applyAlignment="1">
      <alignment vertical="top" wrapText="1"/>
    </xf>
    <xf numFmtId="165" fontId="19" fillId="0" borderId="1" xfId="0" applyFont="1" applyBorder="1"/>
    <xf numFmtId="165" fontId="37" fillId="2" borderId="0" xfId="0" applyFont="1" applyFill="1"/>
    <xf numFmtId="165" fontId="37" fillId="2" borderId="1" xfId="0" applyFont="1" applyFill="1" applyBorder="1"/>
    <xf numFmtId="165" fontId="37" fillId="2" borderId="1" xfId="0" applyFont="1" applyFill="1" applyBorder="1" applyAlignment="1">
      <alignment horizontal="right"/>
    </xf>
    <xf numFmtId="165" fontId="37" fillId="2" borderId="1" xfId="0" applyFont="1" applyFill="1" applyBorder="1" applyAlignment="1">
      <alignment horizontal="right" wrapText="1"/>
    </xf>
    <xf numFmtId="165" fontId="19" fillId="2" borderId="0" xfId="0" applyFont="1" applyFill="1"/>
    <xf numFmtId="3" fontId="19" fillId="2" borderId="0" xfId="0" applyNumberFormat="1" applyFont="1" applyFill="1" applyAlignment="1">
      <alignment horizontal="right" vertical="center"/>
    </xf>
    <xf numFmtId="3" fontId="37" fillId="2" borderId="1" xfId="0" applyNumberFormat="1" applyFont="1" applyFill="1" applyBorder="1"/>
    <xf numFmtId="3" fontId="19" fillId="2" borderId="0" xfId="9" applyNumberFormat="1" applyFont="1" applyFill="1" applyAlignment="1">
      <alignment horizontal="right" indent="1"/>
    </xf>
    <xf numFmtId="3" fontId="37" fillId="2" borderId="6" xfId="9" applyNumberFormat="1" applyFont="1" applyFill="1" applyBorder="1" applyAlignment="1">
      <alignment horizontal="right" indent="1"/>
    </xf>
    <xf numFmtId="169" fontId="19" fillId="0" borderId="0" xfId="0" applyNumberFormat="1" applyFont="1"/>
    <xf numFmtId="0" fontId="37" fillId="0" borderId="0" xfId="6" applyFont="1" applyAlignment="1">
      <alignment vertical="top" wrapText="1"/>
    </xf>
    <xf numFmtId="165" fontId="19" fillId="2" borderId="0" xfId="0" applyFont="1" applyFill="1" applyAlignment="1">
      <alignment horizontal="left"/>
    </xf>
    <xf numFmtId="0" fontId="19" fillId="0" borderId="0" xfId="6" applyFont="1" applyAlignment="1">
      <alignment horizontal="left" vertical="top" wrapText="1"/>
    </xf>
    <xf numFmtId="0" fontId="32" fillId="0" borderId="0" xfId="11" applyFont="1" applyAlignment="1">
      <alignment horizontal="right"/>
    </xf>
    <xf numFmtId="0" fontId="10" fillId="0" borderId="0" xfId="16"/>
    <xf numFmtId="0" fontId="22" fillId="0" borderId="0" xfId="16" applyFont="1"/>
    <xf numFmtId="0" fontId="33" fillId="0" borderId="0" xfId="16" applyFont="1"/>
    <xf numFmtId="0" fontId="34" fillId="0" borderId="0" xfId="16" applyFont="1"/>
    <xf numFmtId="0" fontId="8" fillId="0" borderId="0" xfId="16" applyFont="1"/>
    <xf numFmtId="0" fontId="8" fillId="0" borderId="0" xfId="16" applyFont="1" applyAlignment="1">
      <alignment horizontal="right" vertical="center"/>
    </xf>
    <xf numFmtId="0" fontId="34" fillId="2" borderId="0" xfId="16" applyFont="1" applyFill="1" applyAlignment="1">
      <alignment horizontal="left" indent="1"/>
    </xf>
    <xf numFmtId="0" fontId="42" fillId="2" borderId="0" xfId="16" applyFont="1" applyFill="1" applyAlignment="1">
      <alignment horizontal="right" vertical="center"/>
    </xf>
    <xf numFmtId="0" fontId="37" fillId="2" borderId="0" xfId="17" applyFont="1" applyFill="1" applyBorder="1" applyAlignment="1" applyProtection="1">
      <alignment horizontal="left"/>
    </xf>
    <xf numFmtId="0" fontId="44" fillId="0" borderId="0" xfId="16" applyFont="1" applyAlignment="1">
      <alignment horizontal="right"/>
    </xf>
    <xf numFmtId="0" fontId="25" fillId="0" borderId="0" xfId="11" applyFont="1" applyAlignment="1">
      <alignment horizontal="right"/>
    </xf>
    <xf numFmtId="0" fontId="25" fillId="0" borderId="0" xfId="11" applyFont="1" applyAlignment="1">
      <alignment horizontal="left"/>
    </xf>
    <xf numFmtId="3" fontId="25" fillId="0" borderId="0" xfId="11" applyNumberFormat="1" applyFont="1"/>
    <xf numFmtId="165" fontId="37" fillId="0" borderId="0" xfId="0" quotePrefix="1" applyFont="1"/>
    <xf numFmtId="177" fontId="19" fillId="2" borderId="0" xfId="13" applyNumberFormat="1" applyFont="1" applyFill="1" applyAlignment="1" applyProtection="1">
      <alignment horizontal="right" vertical="center"/>
    </xf>
    <xf numFmtId="177" fontId="37" fillId="2" borderId="1" xfId="13" applyNumberFormat="1" applyFont="1" applyFill="1" applyBorder="1" applyAlignment="1" applyProtection="1">
      <alignment horizontal="right"/>
    </xf>
    <xf numFmtId="0" fontId="37" fillId="0" borderId="5" xfId="11" applyFont="1" applyBorder="1" applyAlignment="1">
      <alignment horizontal="center"/>
    </xf>
    <xf numFmtId="0" fontId="37" fillId="0" borderId="5" xfId="11" applyFont="1" applyBorder="1" applyAlignment="1">
      <alignment horizontal="right"/>
    </xf>
    <xf numFmtId="0" fontId="19" fillId="0" borderId="0" xfId="11" applyFont="1"/>
    <xf numFmtId="0" fontId="37" fillId="0" borderId="4" xfId="11" applyFont="1" applyBorder="1" applyAlignment="1">
      <alignment horizontal="center"/>
    </xf>
    <xf numFmtId="0" fontId="37" fillId="0" borderId="4" xfId="11" applyFont="1" applyBorder="1" applyAlignment="1">
      <alignment horizontal="right"/>
    </xf>
    <xf numFmtId="3" fontId="19" fillId="0" borderId="0" xfId="11" applyNumberFormat="1" applyFont="1" applyAlignment="1">
      <alignment horizontal="right"/>
    </xf>
    <xf numFmtId="175" fontId="19" fillId="0" borderId="0" xfId="11" applyNumberFormat="1" applyFont="1" applyAlignment="1">
      <alignment horizontal="right"/>
    </xf>
    <xf numFmtId="171" fontId="19" fillId="0" borderId="0" xfId="11" applyNumberFormat="1" applyFont="1"/>
    <xf numFmtId="1" fontId="19" fillId="0" borderId="0" xfId="12" applyNumberFormat="1" applyFont="1"/>
    <xf numFmtId="174" fontId="19" fillId="0" borderId="0" xfId="11" quotePrefix="1" applyNumberFormat="1" applyFont="1" applyAlignment="1">
      <alignment horizontal="left"/>
    </xf>
    <xf numFmtId="165" fontId="46" fillId="0" borderId="0" xfId="4" applyFont="1" applyAlignment="1">
      <alignment horizontal="left" vertical="center" indent="1"/>
    </xf>
    <xf numFmtId="0" fontId="19" fillId="0" borderId="0" xfId="6" applyFont="1"/>
    <xf numFmtId="165" fontId="19" fillId="0" borderId="0" xfId="0" quotePrefix="1" applyFont="1"/>
    <xf numFmtId="0" fontId="19" fillId="0" borderId="0" xfId="0" applyNumberFormat="1" applyFont="1" applyAlignment="1">
      <alignment horizontal="left"/>
    </xf>
    <xf numFmtId="167" fontId="19" fillId="0" borderId="0" xfId="9" applyNumberFormat="1" applyFont="1" applyAlignment="1">
      <alignment horizontal="right" indent="1"/>
    </xf>
    <xf numFmtId="165" fontId="19" fillId="0" borderId="6" xfId="0" applyFont="1" applyBorder="1" applyAlignment="1">
      <alignment horizontal="left"/>
    </xf>
    <xf numFmtId="1" fontId="37" fillId="0" borderId="6" xfId="4" applyNumberFormat="1" applyFont="1" applyBorder="1" applyAlignment="1">
      <alignment horizontal="right" indent="1"/>
    </xf>
    <xf numFmtId="0" fontId="19" fillId="0" borderId="7" xfId="0" applyNumberFormat="1" applyFont="1" applyBorder="1" applyAlignment="1">
      <alignment horizontal="left"/>
    </xf>
    <xf numFmtId="167" fontId="19" fillId="0" borderId="7" xfId="9" applyNumberFormat="1" applyFont="1" applyBorder="1" applyAlignment="1">
      <alignment horizontal="right" indent="1"/>
    </xf>
    <xf numFmtId="1" fontId="19" fillId="2" borderId="0" xfId="4" applyNumberFormat="1" applyFont="1" applyFill="1" applyAlignment="1">
      <alignment horizontal="right" indent="1"/>
    </xf>
    <xf numFmtId="165" fontId="49" fillId="6" borderId="13" xfId="21" applyAlignment="1">
      <alignment vertical="center"/>
    </xf>
    <xf numFmtId="165" fontId="49" fillId="6" borderId="13" xfId="26" quotePrefix="1" applyAlignment="1">
      <alignment horizontal="center" vertical="center"/>
    </xf>
    <xf numFmtId="165" fontId="49" fillId="6" borderId="13" xfId="26" applyAlignment="1">
      <alignment horizontal="center" vertical="center"/>
    </xf>
    <xf numFmtId="167" fontId="50" fillId="4" borderId="13" xfId="23">
      <alignment horizontal="right" vertical="center"/>
    </xf>
    <xf numFmtId="165" fontId="49" fillId="6" borderId="16" xfId="30" applyAlignment="1">
      <alignment vertical="center"/>
    </xf>
    <xf numFmtId="167" fontId="54" fillId="0" borderId="0" xfId="4" applyNumberFormat="1" applyFont="1"/>
    <xf numFmtId="177" fontId="54" fillId="0" borderId="0" xfId="13" applyNumberFormat="1" applyFont="1" applyFill="1" applyBorder="1" applyProtection="1"/>
    <xf numFmtId="178" fontId="19" fillId="2" borderId="0" xfId="18" applyNumberFormat="1" applyFont="1" applyFill="1" applyBorder="1" applyAlignment="1" applyProtection="1">
      <alignment horizontal="right" indent="1"/>
    </xf>
    <xf numFmtId="0" fontId="57" fillId="0" borderId="0" xfId="6" applyFont="1"/>
    <xf numFmtId="165" fontId="58" fillId="0" borderId="0" xfId="0" applyFont="1" applyAlignment="1">
      <alignment horizontal="center"/>
    </xf>
    <xf numFmtId="165" fontId="59" fillId="0" borderId="0" xfId="0" applyFont="1" applyAlignment="1">
      <alignment horizontal="center"/>
    </xf>
    <xf numFmtId="165" fontId="60" fillId="4" borderId="13" xfId="25" quotePrefix="1" applyFont="1" applyAlignment="1">
      <alignment horizontal="left" vertical="center"/>
    </xf>
    <xf numFmtId="167" fontId="61" fillId="0" borderId="0" xfId="0" applyNumberFormat="1" applyFont="1"/>
    <xf numFmtId="165" fontId="59" fillId="0" borderId="0" xfId="0" applyFont="1"/>
    <xf numFmtId="165" fontId="62" fillId="5" borderId="13" xfId="27" quotePrefix="1" applyFont="1" applyAlignment="1">
      <alignment horizontal="left" vertical="center"/>
    </xf>
    <xf numFmtId="167" fontId="63" fillId="5" borderId="13" xfId="20" applyFont="1">
      <alignment horizontal="right" vertical="center"/>
    </xf>
    <xf numFmtId="165" fontId="64" fillId="8" borderId="17" xfId="0" applyFont="1" applyFill="1" applyBorder="1" applyAlignment="1">
      <alignment horizontal="center"/>
    </xf>
    <xf numFmtId="165" fontId="61" fillId="0" borderId="0" xfId="0" applyFont="1"/>
    <xf numFmtId="171" fontId="61" fillId="0" borderId="0" xfId="0" applyNumberFormat="1" applyFont="1"/>
    <xf numFmtId="165" fontId="49" fillId="5" borderId="13" xfId="33" quotePrefix="1" applyAlignment="1">
      <alignment horizontal="center"/>
    </xf>
    <xf numFmtId="165" fontId="49" fillId="5" borderId="13" xfId="33" applyAlignment="1">
      <alignment horizontal="center"/>
    </xf>
    <xf numFmtId="165" fontId="65" fillId="9" borderId="18" xfId="33" applyFont="1" applyFill="1" applyBorder="1" applyAlignment="1">
      <alignment horizontal="center"/>
    </xf>
    <xf numFmtId="165" fontId="66" fillId="8" borderId="0" xfId="0" applyFont="1" applyFill="1"/>
    <xf numFmtId="169" fontId="66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9" fillId="10" borderId="13" xfId="29" quotePrefix="1" applyFill="1" applyAlignment="1">
      <alignment horizontal="center"/>
    </xf>
    <xf numFmtId="3" fontId="61" fillId="0" borderId="0" xfId="0" applyNumberFormat="1" applyFont="1"/>
    <xf numFmtId="0" fontId="19" fillId="2" borderId="7" xfId="0" applyNumberFormat="1" applyFont="1" applyFill="1" applyBorder="1" applyAlignment="1">
      <alignment horizontal="left"/>
    </xf>
    <xf numFmtId="167" fontId="19" fillId="2" borderId="7" xfId="9" applyNumberFormat="1" applyFont="1" applyFill="1" applyBorder="1" applyAlignment="1">
      <alignment horizontal="right" indent="1"/>
    </xf>
    <xf numFmtId="0" fontId="67" fillId="0" borderId="0" xfId="6" applyFont="1"/>
    <xf numFmtId="0" fontId="19" fillId="0" borderId="0" xfId="0" applyNumberFormat="1" applyFont="1" applyAlignment="1">
      <alignment horizontal="center"/>
    </xf>
    <xf numFmtId="165" fontId="37" fillId="2" borderId="19" xfId="0" quotePrefix="1" applyFont="1" applyFill="1" applyBorder="1"/>
    <xf numFmtId="0" fontId="19" fillId="2" borderId="19" xfId="0" applyNumberFormat="1" applyFont="1" applyFill="1" applyBorder="1" applyAlignment="1">
      <alignment horizontal="center"/>
    </xf>
    <xf numFmtId="165" fontId="19" fillId="0" borderId="0" xfId="0" applyFont="1" applyAlignment="1">
      <alignment horizontal="center"/>
    </xf>
    <xf numFmtId="3" fontId="19" fillId="2" borderId="0" xfId="0" applyNumberFormat="1" applyFont="1" applyFill="1"/>
    <xf numFmtId="165" fontId="19" fillId="2" borderId="7" xfId="0" applyFont="1" applyFill="1" applyBorder="1"/>
    <xf numFmtId="3" fontId="19" fillId="2" borderId="7" xfId="0" applyNumberFormat="1" applyFont="1" applyFill="1" applyBorder="1"/>
    <xf numFmtId="165" fontId="19" fillId="2" borderId="20" xfId="0" applyFont="1" applyFill="1" applyBorder="1"/>
    <xf numFmtId="3" fontId="19" fillId="2" borderId="20" xfId="0" applyNumberFormat="1" applyFont="1" applyFill="1" applyBorder="1"/>
    <xf numFmtId="169" fontId="19" fillId="2" borderId="20" xfId="0" applyNumberFormat="1" applyFont="1" applyFill="1" applyBorder="1"/>
    <xf numFmtId="165" fontId="19" fillId="0" borderId="0" xfId="0" applyFont="1" applyAlignment="1">
      <alignment horizontal="left" indent="1"/>
    </xf>
    <xf numFmtId="169" fontId="19" fillId="0" borderId="0" xfId="0" applyNumberFormat="1" applyFont="1" applyAlignment="1">
      <alignment horizontal="center"/>
    </xf>
    <xf numFmtId="165" fontId="19" fillId="0" borderId="0" xfId="0" applyFont="1" applyAlignment="1">
      <alignment horizontal="right"/>
    </xf>
    <xf numFmtId="14" fontId="19" fillId="2" borderId="0" xfId="0" applyNumberFormat="1" applyFont="1" applyFill="1"/>
    <xf numFmtId="167" fontId="19" fillId="2" borderId="0" xfId="0" applyNumberFormat="1" applyFont="1" applyFill="1"/>
    <xf numFmtId="165" fontId="19" fillId="2" borderId="0" xfId="0" applyFont="1" applyFill="1" applyAlignment="1">
      <alignment horizontal="left" indent="1"/>
    </xf>
    <xf numFmtId="169" fontId="19" fillId="2" borderId="7" xfId="0" applyNumberFormat="1" applyFont="1" applyFill="1" applyBorder="1"/>
    <xf numFmtId="165" fontId="19" fillId="2" borderId="19" xfId="0" quotePrefix="1" applyFont="1" applyFill="1" applyBorder="1"/>
    <xf numFmtId="0" fontId="19" fillId="2" borderId="19" xfId="0" applyNumberFormat="1" applyFont="1" applyFill="1" applyBorder="1"/>
    <xf numFmtId="0" fontId="19" fillId="2" borderId="19" xfId="0" quotePrefix="1" applyNumberFormat="1" applyFont="1" applyFill="1" applyBorder="1"/>
    <xf numFmtId="171" fontId="19" fillId="2" borderId="7" xfId="13" applyNumberFormat="1" applyFont="1" applyFill="1" applyBorder="1"/>
    <xf numFmtId="0" fontId="19" fillId="0" borderId="0" xfId="0" applyNumberFormat="1" applyFont="1"/>
    <xf numFmtId="0" fontId="19" fillId="2" borderId="3" xfId="11" applyFont="1" applyFill="1" applyBorder="1" applyAlignment="1">
      <alignment horizontal="center"/>
    </xf>
    <xf numFmtId="0" fontId="19" fillId="2" borderId="3" xfId="11" applyFont="1" applyFill="1" applyBorder="1" applyAlignment="1">
      <alignment horizontal="right"/>
    </xf>
    <xf numFmtId="0" fontId="19" fillId="2" borderId="3" xfId="11" applyFont="1" applyFill="1" applyBorder="1" applyAlignment="1">
      <alignment horizontal="right" wrapText="1"/>
    </xf>
    <xf numFmtId="0" fontId="19" fillId="0" borderId="0" xfId="11" applyFont="1" applyAlignment="1">
      <alignment horizontal="right"/>
    </xf>
    <xf numFmtId="170" fontId="19" fillId="0" borderId="0" xfId="11" applyNumberFormat="1" applyFont="1" applyAlignment="1">
      <alignment horizontal="right"/>
    </xf>
    <xf numFmtId="0" fontId="19" fillId="2" borderId="0" xfId="11" applyFont="1" applyFill="1"/>
    <xf numFmtId="172" fontId="19" fillId="2" borderId="0" xfId="11" applyNumberFormat="1" applyFont="1" applyFill="1"/>
    <xf numFmtId="3" fontId="19" fillId="2" borderId="0" xfId="11" applyNumberFormat="1" applyFont="1" applyFill="1"/>
    <xf numFmtId="0" fontId="19" fillId="0" borderId="0" xfId="3" applyFont="1"/>
    <xf numFmtId="170" fontId="19" fillId="0" borderId="0" xfId="11" applyNumberFormat="1" applyFont="1"/>
    <xf numFmtId="0" fontId="19" fillId="2" borderId="11" xfId="11" applyFont="1" applyFill="1" applyBorder="1"/>
    <xf numFmtId="172" fontId="19" fillId="2" borderId="11" xfId="11" applyNumberFormat="1" applyFont="1" applyFill="1" applyBorder="1"/>
    <xf numFmtId="0" fontId="19" fillId="2" borderId="4" xfId="11" applyFont="1" applyFill="1" applyBorder="1"/>
    <xf numFmtId="3" fontId="19" fillId="0" borderId="0" xfId="11" applyNumberFormat="1" applyFont="1"/>
    <xf numFmtId="1" fontId="19" fillId="0" borderId="0" xfId="11" applyNumberFormat="1" applyFont="1"/>
    <xf numFmtId="17" fontId="19" fillId="2" borderId="3" xfId="11" quotePrefix="1" applyNumberFormat="1" applyFont="1" applyFill="1" applyBorder="1" applyAlignment="1">
      <alignment horizontal="right"/>
    </xf>
    <xf numFmtId="169" fontId="59" fillId="0" borderId="0" xfId="0" applyNumberFormat="1" applyFont="1"/>
    <xf numFmtId="3" fontId="37" fillId="0" borderId="1" xfId="0" applyNumberFormat="1" applyFont="1" applyBorder="1"/>
    <xf numFmtId="3" fontId="19" fillId="0" borderId="1" xfId="0" applyNumberFormat="1" applyFont="1" applyBorder="1"/>
    <xf numFmtId="3" fontId="19" fillId="12" borderId="0" xfId="0" applyNumberFormat="1" applyFont="1" applyFill="1" applyAlignment="1">
      <alignment horizontal="right" vertical="center"/>
    </xf>
    <xf numFmtId="177" fontId="19" fillId="12" borderId="0" xfId="13" applyNumberFormat="1" applyFont="1" applyFill="1" applyAlignment="1" applyProtection="1">
      <alignment horizontal="right" vertical="center"/>
    </xf>
    <xf numFmtId="177" fontId="37" fillId="12" borderId="1" xfId="13" applyNumberFormat="1" applyFont="1" applyFill="1" applyBorder="1" applyAlignment="1" applyProtection="1">
      <alignment horizontal="right"/>
    </xf>
    <xf numFmtId="165" fontId="68" fillId="13" borderId="13" xfId="41" applyAlignment="1">
      <alignment vertical="center"/>
    </xf>
    <xf numFmtId="165" fontId="68" fillId="13" borderId="13" xfId="39" quotePrefix="1" applyAlignment="1">
      <alignment horizontal="center"/>
    </xf>
    <xf numFmtId="165" fontId="68" fillId="13" borderId="13" xfId="39" applyAlignment="1">
      <alignment horizontal="center"/>
    </xf>
    <xf numFmtId="165" fontId="69" fillId="4" borderId="13" xfId="42" quotePrefix="1" applyAlignment="1">
      <alignment horizontal="left" vertical="center"/>
    </xf>
    <xf numFmtId="0" fontId="19" fillId="0" borderId="0" xfId="4" applyNumberFormat="1" applyFont="1" applyAlignment="1">
      <alignment horizontal="left" wrapText="1"/>
    </xf>
    <xf numFmtId="171" fontId="19" fillId="0" borderId="9" xfId="0" applyNumberFormat="1" applyFont="1" applyBorder="1" applyAlignment="1">
      <alignment horizontal="right" vertical="center" wrapText="1" readingOrder="1"/>
    </xf>
    <xf numFmtId="171" fontId="57" fillId="11" borderId="0" xfId="0" applyNumberFormat="1" applyFont="1" applyFill="1" applyAlignment="1">
      <alignment horizontal="right" vertical="center" wrapText="1"/>
    </xf>
    <xf numFmtId="165" fontId="57" fillId="11" borderId="0" xfId="0" applyFont="1" applyFill="1" applyAlignment="1">
      <alignment horizontal="right" vertical="center" wrapText="1"/>
    </xf>
    <xf numFmtId="171" fontId="19" fillId="11" borderId="9" xfId="0" applyNumberFormat="1" applyFont="1" applyFill="1" applyBorder="1" applyAlignment="1">
      <alignment horizontal="right" vertical="center" wrapText="1"/>
    </xf>
    <xf numFmtId="165" fontId="19" fillId="11" borderId="10" xfId="0" applyFont="1" applyFill="1" applyBorder="1" applyAlignment="1">
      <alignment horizontal="right" vertical="center" wrapText="1"/>
    </xf>
    <xf numFmtId="3" fontId="57" fillId="11" borderId="0" xfId="0" applyNumberFormat="1" applyFont="1" applyFill="1" applyAlignment="1">
      <alignment horizontal="right" vertical="center" wrapText="1"/>
    </xf>
    <xf numFmtId="0" fontId="57" fillId="0" borderId="0" xfId="6" applyFont="1" applyAlignment="1">
      <alignment horizontal="left" vertical="top" wrapText="1"/>
    </xf>
    <xf numFmtId="165" fontId="37" fillId="0" borderId="0" xfId="7" applyFont="1" applyAlignment="1">
      <alignment horizontal="left" readingOrder="1"/>
    </xf>
    <xf numFmtId="0" fontId="4" fillId="0" borderId="0" xfId="47" applyAlignment="1">
      <alignment horizontal="center" vertical="center" wrapText="1"/>
    </xf>
    <xf numFmtId="0" fontId="4" fillId="0" borderId="0" xfId="47"/>
    <xf numFmtId="14" fontId="4" fillId="0" borderId="0" xfId="47" applyNumberFormat="1"/>
    <xf numFmtId="3" fontId="70" fillId="0" borderId="24" xfId="47" applyNumberFormat="1" applyFont="1" applyBorder="1" applyAlignment="1">
      <alignment horizontal="right" vertical="center"/>
    </xf>
    <xf numFmtId="167" fontId="70" fillId="0" borderId="24" xfId="47" applyNumberFormat="1" applyFont="1" applyBorder="1" applyAlignment="1">
      <alignment horizontal="right" vertical="center"/>
    </xf>
    <xf numFmtId="171" fontId="4" fillId="0" borderId="0" xfId="47" applyNumberFormat="1"/>
    <xf numFmtId="1" fontId="4" fillId="0" borderId="0" xfId="47" applyNumberFormat="1"/>
    <xf numFmtId="180" fontId="19" fillId="0" borderId="0" xfId="0" applyNumberFormat="1" applyFont="1"/>
    <xf numFmtId="0" fontId="19" fillId="0" borderId="0" xfId="4" applyNumberFormat="1" applyFont="1" applyAlignment="1">
      <alignment horizontal="justify"/>
    </xf>
    <xf numFmtId="3" fontId="70" fillId="0" borderId="0" xfId="47" applyNumberFormat="1" applyFont="1" applyAlignment="1">
      <alignment horizontal="right" vertical="center"/>
    </xf>
    <xf numFmtId="0" fontId="19" fillId="0" borderId="0" xfId="4" applyNumberFormat="1" applyFont="1" applyAlignment="1">
      <alignment wrapText="1"/>
    </xf>
    <xf numFmtId="0" fontId="19" fillId="0" borderId="0" xfId="4" applyNumberFormat="1" applyFont="1"/>
    <xf numFmtId="171" fontId="19" fillId="2" borderId="7" xfId="0" applyNumberFormat="1" applyFont="1" applyFill="1" applyBorder="1"/>
    <xf numFmtId="3" fontId="19" fillId="11" borderId="0" xfId="0" applyNumberFormat="1" applyFont="1" applyFill="1" applyAlignment="1">
      <alignment horizontal="right" vertical="center" wrapText="1"/>
    </xf>
    <xf numFmtId="165" fontId="19" fillId="11" borderId="8" xfId="0" applyFont="1" applyFill="1" applyBorder="1" applyAlignment="1">
      <alignment horizontal="right" vertical="center" wrapText="1"/>
    </xf>
    <xf numFmtId="165" fontId="72" fillId="14" borderId="13" xfId="48" applyAlignment="1">
      <alignment vertical="center"/>
    </xf>
    <xf numFmtId="165" fontId="72" fillId="14" borderId="13" xfId="50" quotePrefix="1" applyAlignment="1">
      <alignment horizontal="center"/>
    </xf>
    <xf numFmtId="165" fontId="72" fillId="14" borderId="13" xfId="50" applyAlignment="1">
      <alignment horizontal="center"/>
    </xf>
    <xf numFmtId="165" fontId="51" fillId="4" borderId="13" xfId="54" quotePrefix="1" applyAlignment="1">
      <alignment horizontal="left" vertical="center"/>
    </xf>
    <xf numFmtId="165" fontId="52" fillId="5" borderId="13" xfId="56" quotePrefix="1" applyAlignment="1">
      <alignment horizontal="left" vertical="center"/>
    </xf>
    <xf numFmtId="165" fontId="49" fillId="6" borderId="13" xfId="53" applyAlignment="1">
      <alignment horizontal="center"/>
    </xf>
    <xf numFmtId="165" fontId="51" fillId="4" borderId="13" xfId="54" applyAlignment="1">
      <alignment horizontal="left" vertical="center"/>
    </xf>
    <xf numFmtId="165" fontId="37" fillId="2" borderId="0" xfId="0" quotePrefix="1" applyFont="1" applyFill="1"/>
    <xf numFmtId="0" fontId="19" fillId="2" borderId="0" xfId="0" applyNumberFormat="1" applyFont="1" applyFill="1" applyAlignment="1">
      <alignment horizontal="center"/>
    </xf>
    <xf numFmtId="169" fontId="19" fillId="2" borderId="0" xfId="0" applyNumberFormat="1" applyFont="1" applyFill="1"/>
    <xf numFmtId="171" fontId="19" fillId="2" borderId="0" xfId="0" applyNumberFormat="1" applyFont="1" applyFill="1"/>
    <xf numFmtId="181" fontId="0" fillId="0" borderId="0" xfId="0" applyNumberFormat="1"/>
    <xf numFmtId="168" fontId="50" fillId="4" borderId="13" xfId="55" applyAlignment="1">
      <alignment horizontal="right" vertical="center"/>
    </xf>
    <xf numFmtId="10" fontId="50" fillId="4" borderId="13" xfId="24" applyAlignment="1">
      <alignment horizontal="right" vertical="center"/>
    </xf>
    <xf numFmtId="168" fontId="48" fillId="5" borderId="13" xfId="57" applyAlignment="1">
      <alignment horizontal="right" vertical="center"/>
    </xf>
    <xf numFmtId="10" fontId="48" fillId="5" borderId="13" xfId="58" applyAlignment="1">
      <alignment horizontal="right" vertical="center"/>
    </xf>
    <xf numFmtId="168" fontId="20" fillId="4" borderId="13" xfId="45" applyAlignment="1">
      <alignment horizontal="right" vertical="center"/>
    </xf>
    <xf numFmtId="165" fontId="72" fillId="13" borderId="13" xfId="49" quotePrefix="1" applyAlignment="1">
      <alignment horizontal="left" vertical="center"/>
    </xf>
    <xf numFmtId="168" fontId="72" fillId="13" borderId="13" xfId="51" applyAlignment="1">
      <alignment horizontal="right" vertical="center"/>
    </xf>
    <xf numFmtId="167" fontId="50" fillId="4" borderId="13" xfId="23" applyAlignment="1">
      <alignment horizontal="right" vertical="center"/>
    </xf>
    <xf numFmtId="167" fontId="48" fillId="5" borderId="13" xfId="20" applyAlignment="1">
      <alignment horizontal="right" vertical="center"/>
    </xf>
    <xf numFmtId="179" fontId="20" fillId="4" borderId="13" xfId="40" applyAlignment="1">
      <alignment horizontal="right" vertical="center"/>
    </xf>
    <xf numFmtId="165" fontId="68" fillId="13" borderId="13" xfId="44" quotePrefix="1" applyAlignment="1">
      <alignment horizontal="left" vertical="center"/>
    </xf>
    <xf numFmtId="165" fontId="68" fillId="13" borderId="13" xfId="44" applyAlignment="1">
      <alignment horizontal="left" vertical="center"/>
    </xf>
    <xf numFmtId="179" fontId="68" fillId="13" borderId="13" xfId="43" applyAlignment="1">
      <alignment horizontal="right" vertical="center"/>
    </xf>
    <xf numFmtId="0" fontId="2" fillId="0" borderId="0" xfId="47" applyFont="1" applyAlignment="1">
      <alignment horizontal="center" vertical="center" wrapText="1"/>
    </xf>
    <xf numFmtId="1" fontId="19" fillId="0" borderId="0" xfId="3" applyNumberFormat="1" applyFont="1"/>
    <xf numFmtId="165" fontId="0" fillId="0" borderId="0" xfId="0" applyFill="1"/>
    <xf numFmtId="165" fontId="66" fillId="0" borderId="0" xfId="0" applyFont="1" applyFill="1"/>
    <xf numFmtId="182" fontId="66" fillId="0" borderId="0" xfId="0" applyNumberFormat="1" applyFont="1" applyFill="1"/>
    <xf numFmtId="165" fontId="66" fillId="8" borderId="0" xfId="0" applyNumberFormat="1" applyFont="1" applyFill="1"/>
    <xf numFmtId="0" fontId="1" fillId="0" borderId="0" xfId="47" applyFont="1" applyAlignment="1">
      <alignment horizontal="center" vertical="center" wrapText="1"/>
    </xf>
    <xf numFmtId="165" fontId="49" fillId="6" borderId="13" xfId="53" quotePrefix="1" applyAlignment="1">
      <alignment horizontal="center"/>
    </xf>
    <xf numFmtId="165" fontId="49" fillId="6" borderId="13" xfId="53" quotePrefix="1" applyAlignment="1">
      <alignment horizontal="center"/>
    </xf>
    <xf numFmtId="0" fontId="19" fillId="0" borderId="0" xfId="4" applyNumberFormat="1" applyFont="1" applyAlignment="1">
      <alignment horizontal="justify"/>
    </xf>
    <xf numFmtId="0" fontId="19" fillId="0" borderId="0" xfId="4" applyNumberFormat="1" applyFont="1" applyAlignment="1">
      <alignment horizontal="left" wrapText="1"/>
    </xf>
    <xf numFmtId="0" fontId="19" fillId="0" borderId="5" xfId="4" applyNumberFormat="1" applyFont="1" applyBorder="1" applyAlignment="1">
      <alignment horizontal="justify" wrapText="1"/>
    </xf>
    <xf numFmtId="0" fontId="19" fillId="0" borderId="5" xfId="4" applyNumberFormat="1" applyFont="1" applyBorder="1" applyAlignment="1">
      <alignment horizontal="justify"/>
    </xf>
    <xf numFmtId="0" fontId="19" fillId="0" borderId="0" xfId="4" applyNumberFormat="1" applyFont="1" applyAlignment="1">
      <alignment horizontal="left"/>
    </xf>
    <xf numFmtId="165" fontId="37" fillId="0" borderId="0" xfId="4" applyFont="1" applyAlignment="1">
      <alignment horizontal="left" vertical="top" wrapText="1"/>
    </xf>
    <xf numFmtId="165" fontId="15" fillId="3" borderId="2" xfId="4" quotePrefix="1" applyFont="1" applyFill="1" applyBorder="1" applyAlignment="1">
      <alignment horizontal="right" indent="1"/>
    </xf>
    <xf numFmtId="0" fontId="15" fillId="3" borderId="2" xfId="4" applyNumberFormat="1" applyFont="1" applyFill="1" applyBorder="1" applyAlignment="1">
      <alignment horizontal="right" indent="1"/>
    </xf>
    <xf numFmtId="165" fontId="15" fillId="3" borderId="2" xfId="4" applyFont="1" applyFill="1" applyBorder="1" applyAlignment="1">
      <alignment horizontal="right" indent="1"/>
    </xf>
    <xf numFmtId="0" fontId="37" fillId="0" borderId="0" xfId="6" applyFont="1" applyAlignment="1">
      <alignment horizontal="left" vertical="top" wrapText="1"/>
    </xf>
    <xf numFmtId="0" fontId="37" fillId="0" borderId="0" xfId="2" applyFont="1" applyAlignment="1">
      <alignment horizontal="left" vertical="top" wrapText="1"/>
    </xf>
    <xf numFmtId="165" fontId="37" fillId="2" borderId="0" xfId="10" quotePrefix="1" applyNumberFormat="1" applyFont="1" applyFill="1" applyBorder="1" applyAlignment="1">
      <alignment horizontal="center" vertical="center"/>
    </xf>
    <xf numFmtId="0" fontId="37" fillId="2" borderId="8" xfId="10" applyNumberFormat="1" applyFont="1" applyFill="1" applyBorder="1" applyAlignment="1">
      <alignment horizontal="center" vertical="center"/>
    </xf>
    <xf numFmtId="0" fontId="37" fillId="2" borderId="0" xfId="10" applyNumberFormat="1" applyFont="1" applyFill="1" applyBorder="1" applyAlignment="1">
      <alignment horizontal="center" vertical="center"/>
    </xf>
    <xf numFmtId="165" fontId="19" fillId="2" borderId="20" xfId="0" applyFont="1" applyFill="1" applyBorder="1" applyAlignment="1">
      <alignment horizontal="center" wrapText="1"/>
    </xf>
    <xf numFmtId="165" fontId="19" fillId="2" borderId="7" xfId="0" applyFont="1" applyFill="1" applyBorder="1" applyAlignment="1">
      <alignment horizontal="center" wrapText="1"/>
    </xf>
    <xf numFmtId="165" fontId="69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49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9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9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9" fillId="4" borderId="22" xfId="42" quotePrefix="1" applyBorder="1" applyAlignment="1">
      <alignment horizontal="left" vertical="center"/>
    </xf>
    <xf numFmtId="165" fontId="49" fillId="10" borderId="15" xfId="29" applyFill="1" applyBorder="1" applyAlignment="1">
      <alignment horizontal="center"/>
    </xf>
    <xf numFmtId="165" fontId="49" fillId="10" borderId="14" xfId="29" applyFill="1" applyBorder="1" applyAlignment="1">
      <alignment horizontal="center"/>
    </xf>
    <xf numFmtId="165" fontId="37" fillId="2" borderId="12" xfId="0" applyFont="1" applyFill="1" applyBorder="1" applyAlignment="1">
      <alignment horizontal="center"/>
    </xf>
    <xf numFmtId="0" fontId="37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004563"/>
      <color rgb="FFED7D31"/>
      <color rgb="FF44B114"/>
      <color rgb="FF38572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2.790010015461442</c:v>
                </c:pt>
                <c:pt idx="1">
                  <c:v>5.9606502920524598</c:v>
                </c:pt>
                <c:pt idx="2">
                  <c:v>1.5242085843457516</c:v>
                </c:pt>
                <c:pt idx="3">
                  <c:v>20.57026882037928</c:v>
                </c:pt>
                <c:pt idx="4">
                  <c:v>4.6361220561972623</c:v>
                </c:pt>
                <c:pt idx="5">
                  <c:v>6.6580355474930835E-3</c:v>
                </c:pt>
                <c:pt idx="6">
                  <c:v>0.32425763726101275</c:v>
                </c:pt>
                <c:pt idx="7">
                  <c:v>0.11023655019215671</c:v>
                </c:pt>
                <c:pt idx="8">
                  <c:v>25.410338749481753</c:v>
                </c:pt>
                <c:pt idx="9">
                  <c:v>14.317613864113396</c:v>
                </c:pt>
                <c:pt idx="10">
                  <c:v>21.50887104890468</c:v>
                </c:pt>
                <c:pt idx="11">
                  <c:v>1.9295849630045512</c:v>
                </c:pt>
                <c:pt idx="12">
                  <c:v>0.91117938305874213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3983739837398373"/>
                  <c:y val="-7.039212598425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-2.2288976377952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886178861788618"/>
                  <c:y val="4.1981889763779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8048793291082518"/>
                  <c:y val="0.12787145669291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0.14671301453172012"/>
                  <c:y val="0.2601041338582675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1.9512195121951161E-2"/>
                  <c:y val="0.16892156862745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5934959349593497"/>
                  <c:y val="0.10803921568627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3.72547244094488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2.3842110770768041</c:v>
                </c:pt>
                <c:pt idx="1">
                  <c:v>17.511566364687724</c:v>
                </c:pt>
                <c:pt idx="2">
                  <c:v>1.0777963374718516</c:v>
                </c:pt>
                <c:pt idx="3">
                  <c:v>7.4749614489518406</c:v>
                </c:pt>
                <c:pt idx="4">
                  <c:v>4.5266493511035364</c:v>
                </c:pt>
                <c:pt idx="5">
                  <c:v>0.28069019442658599</c:v>
                </c:pt>
                <c:pt idx="6">
                  <c:v>0.19223044619771171</c:v>
                </c:pt>
                <c:pt idx="7">
                  <c:v>23.040980805957147</c:v>
                </c:pt>
                <c:pt idx="8">
                  <c:v>20.118841615155571</c:v>
                </c:pt>
                <c:pt idx="9">
                  <c:v>19.657784353415565</c:v>
                </c:pt>
                <c:pt idx="10">
                  <c:v>2.2167665685628628</c:v>
                </c:pt>
                <c:pt idx="11">
                  <c:v>1.5175214369927927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35.812175441244705</c:v>
                </c:pt>
                <c:pt idx="1">
                  <c:v>64.187824558755281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23391880454833039"/>
                  <c:y val="-1.28099737532809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33.255874773718347</c:v>
                </c:pt>
                <c:pt idx="1">
                  <c:v>66.744125226281653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23/04/2024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1741245758914"/>
                  <c:y val="0.111168940100862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0.10623189748340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29.489382825229356</c:v>
                </c:pt>
                <c:pt idx="1">
                  <c:v>70.51061717477063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7704372319314"/>
                  <c:y val="-5.8296234941338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3.048818897637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517670010075146"/>
                  <c:y val="0.1218522978745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3494270533256514E-2"/>
                  <c:y val="0.29354246830996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1.3723761302453331E-2"/>
                  <c:y val="0.131888631568112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3517009029128083"/>
                  <c:y val="7.3185116566311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421483899878368"/>
                  <c:y val="-1.53139645826562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18907905460472701"/>
                  <c:y val="-1.5686274509803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2.5875514785592606</c:v>
                </c:pt>
                <c:pt idx="1">
                  <c:v>17.09137637176817</c:v>
                </c:pt>
                <c:pt idx="2">
                  <c:v>1.0678376518552892</c:v>
                </c:pt>
                <c:pt idx="3">
                  <c:v>4.9856617228749807</c:v>
                </c:pt>
                <c:pt idx="4">
                  <c:v>3.5330768348809252</c:v>
                </c:pt>
                <c:pt idx="5">
                  <c:v>0.22387876529073292</c:v>
                </c:pt>
                <c:pt idx="6">
                  <c:v>0.15976896144011038</c:v>
                </c:pt>
                <c:pt idx="7">
                  <c:v>31.425098549858145</c:v>
                </c:pt>
                <c:pt idx="8">
                  <c:v>12.707675236022494</c:v>
                </c:pt>
                <c:pt idx="9">
                  <c:v>21.544082957174389</c:v>
                </c:pt>
                <c:pt idx="10">
                  <c:v>3.2721840001544535</c:v>
                </c:pt>
                <c:pt idx="11">
                  <c:v>1.401807470121043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6D-4727-A56F-BCC12B52A0D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3-4EB1-8C39-AB9CD521454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53.727091785044891</c:v>
                </c:pt>
                <c:pt idx="1">
                  <c:v>55.780714750677234</c:v>
                </c:pt>
                <c:pt idx="2">
                  <c:v>47.981692985111685</c:v>
                </c:pt>
                <c:pt idx="3">
                  <c:v>47.597725735771604</c:v>
                </c:pt>
                <c:pt idx="4">
                  <c:v>47.741439199370468</c:v>
                </c:pt>
                <c:pt idx="5">
                  <c:v>43.33166156900861</c:v>
                </c:pt>
                <c:pt idx="6">
                  <c:v>52.274669891011492</c:v>
                </c:pt>
                <c:pt idx="7">
                  <c:v>61.83014545507654</c:v>
                </c:pt>
                <c:pt idx="8">
                  <c:v>55.709231237030863</c:v>
                </c:pt>
                <c:pt idx="9">
                  <c:v>53.244345296883672</c:v>
                </c:pt>
                <c:pt idx="10">
                  <c:v>60.833851687637122</c:v>
                </c:pt>
                <c:pt idx="11">
                  <c:v>66.547944744317363</c:v>
                </c:pt>
                <c:pt idx="12">
                  <c:v>66.744125226281653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40-4C14-B897-F7A6B72494E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3-4EB1-8C39-AB9CD521454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46.272908214955116</c:v>
                </c:pt>
                <c:pt idx="1">
                  <c:v>44.219285249322738</c:v>
                </c:pt>
                <c:pt idx="2">
                  <c:v>52.018307014888322</c:v>
                </c:pt>
                <c:pt idx="3">
                  <c:v>52.402274264228417</c:v>
                </c:pt>
                <c:pt idx="4">
                  <c:v>52.258560800629532</c:v>
                </c:pt>
                <c:pt idx="5">
                  <c:v>56.66833843099139</c:v>
                </c:pt>
                <c:pt idx="6">
                  <c:v>47.725330108988508</c:v>
                </c:pt>
                <c:pt idx="7">
                  <c:v>38.16985454492346</c:v>
                </c:pt>
                <c:pt idx="8">
                  <c:v>44.290768762969137</c:v>
                </c:pt>
                <c:pt idx="9">
                  <c:v>46.755654703116328</c:v>
                </c:pt>
                <c:pt idx="10">
                  <c:v>39.166148312362878</c:v>
                </c:pt>
                <c:pt idx="11">
                  <c:v>33.452055255682637</c:v>
                </c:pt>
                <c:pt idx="12">
                  <c:v>33.255874773718347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1720846.02504</c:v>
                </c:pt>
                <c:pt idx="1">
                  <c:v>1911270.1410000001</c:v>
                </c:pt>
                <c:pt idx="2">
                  <c:v>2442871.4872900001</c:v>
                </c:pt>
                <c:pt idx="3">
                  <c:v>2457245.60519</c:v>
                </c:pt>
                <c:pt idx="4">
                  <c:v>2498697.3135099998</c:v>
                </c:pt>
                <c:pt idx="5">
                  <c:v>2504886.7482500002</c:v>
                </c:pt>
                <c:pt idx="6">
                  <c:v>2123631.7774</c:v>
                </c:pt>
                <c:pt idx="7">
                  <c:v>1464174.37215</c:v>
                </c:pt>
                <c:pt idx="8">
                  <c:v>1624276.2714499999</c:v>
                </c:pt>
                <c:pt idx="9">
                  <c:v>1922363.62163</c:v>
                </c:pt>
                <c:pt idx="10">
                  <c:v>1302790.8092199999</c:v>
                </c:pt>
                <c:pt idx="11">
                  <c:v>1257497.66078</c:v>
                </c:pt>
                <c:pt idx="12">
                  <c:v>1104895.85653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78.394271100261435</c:v>
                </c:pt>
                <c:pt idx="1">
                  <c:v>75.871572195154755</c:v>
                </c:pt>
                <c:pt idx="2">
                  <c:v>68.864128718941672</c:v>
                </c:pt>
                <c:pt idx="3">
                  <c:v>71.583901719760902</c:v>
                </c:pt>
                <c:pt idx="4">
                  <c:v>71.672423565189391</c:v>
                </c:pt>
                <c:pt idx="5">
                  <c:v>67.791986357397903</c:v>
                </c:pt>
                <c:pt idx="6">
                  <c:v>73.031047784007498</c:v>
                </c:pt>
                <c:pt idx="7">
                  <c:v>81.900556922214221</c:v>
                </c:pt>
                <c:pt idx="8">
                  <c:v>80.559294276728551</c:v>
                </c:pt>
                <c:pt idx="9">
                  <c:v>77.96440397439126</c:v>
                </c:pt>
                <c:pt idx="10">
                  <c:v>84.315636880385142</c:v>
                </c:pt>
                <c:pt idx="11">
                  <c:v>85.098714035108841</c:v>
                </c:pt>
                <c:pt idx="12">
                  <c:v>86.31358975902674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21.605728899738555</c:v>
                </c:pt>
                <c:pt idx="1">
                  <c:v>24.128427804845202</c:v>
                </c:pt>
                <c:pt idx="2">
                  <c:v>31.135871281058328</c:v>
                </c:pt>
                <c:pt idx="3">
                  <c:v>28.416098280239119</c:v>
                </c:pt>
                <c:pt idx="4">
                  <c:v>28.32757643481062</c:v>
                </c:pt>
                <c:pt idx="5">
                  <c:v>32.208013642602097</c:v>
                </c:pt>
                <c:pt idx="6">
                  <c:v>26.968952215992516</c:v>
                </c:pt>
                <c:pt idx="7">
                  <c:v>18.09944307778575</c:v>
                </c:pt>
                <c:pt idx="8">
                  <c:v>19.440705723271456</c:v>
                </c:pt>
                <c:pt idx="9">
                  <c:v>22.035596025608761</c:v>
                </c:pt>
                <c:pt idx="10">
                  <c:v>15.684363119614892</c:v>
                </c:pt>
                <c:pt idx="11">
                  <c:v>14.901285964891198</c:v>
                </c:pt>
                <c:pt idx="12">
                  <c:v>13.686410240973274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1533.372654283</c:v>
                </c:pt>
                <c:pt idx="1">
                  <c:v>1392.181498074</c:v>
                </c:pt>
                <c:pt idx="2">
                  <c:v>1919.7229374220001</c:v>
                </c:pt>
                <c:pt idx="3">
                  <c:v>1308.539335188</c:v>
                </c:pt>
                <c:pt idx="4">
                  <c:v>980.85155798799997</c:v>
                </c:pt>
                <c:pt idx="5">
                  <c:v>932.28072717600003</c:v>
                </c:pt>
                <c:pt idx="6">
                  <c:v>1456.074033483</c:v>
                </c:pt>
                <c:pt idx="7">
                  <c:v>3453.6889566509999</c:v>
                </c:pt>
                <c:pt idx="8">
                  <c:v>3983.7741293580002</c:v>
                </c:pt>
                <c:pt idx="9">
                  <c:v>3900.3146996649998</c:v>
                </c:pt>
                <c:pt idx="10">
                  <c:v>2983.216857588</c:v>
                </c:pt>
                <c:pt idx="11">
                  <c:v>4665.7995071879996</c:v>
                </c:pt>
                <c:pt idx="12">
                  <c:v>4023.4609114929999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4798.3993280000004</c:v>
                </c:pt>
                <c:pt idx="1">
                  <c:v>5333.2401570000002</c:v>
                </c:pt>
                <c:pt idx="2">
                  <c:v>3018.974827</c:v>
                </c:pt>
                <c:pt idx="3">
                  <c:v>3652.9337310000001</c:v>
                </c:pt>
                <c:pt idx="4">
                  <c:v>4093.0802789999998</c:v>
                </c:pt>
                <c:pt idx="5">
                  <c:v>3494.763653</c:v>
                </c:pt>
                <c:pt idx="6">
                  <c:v>5737.9367339999999</c:v>
                </c:pt>
                <c:pt idx="7">
                  <c:v>6906.1533209999998</c:v>
                </c:pt>
                <c:pt idx="8">
                  <c:v>5765.2419490000002</c:v>
                </c:pt>
                <c:pt idx="9">
                  <c:v>5659.7864529999997</c:v>
                </c:pt>
                <c:pt idx="10">
                  <c:v>6845.1631010000001</c:v>
                </c:pt>
                <c:pt idx="11">
                  <c:v>6055.2955789999996</c:v>
                </c:pt>
                <c:pt idx="12">
                  <c:v>4607.8441000000003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3715.5402709999998</c:v>
                </c:pt>
                <c:pt idx="1">
                  <c:v>3809.4363069999999</c:v>
                </c:pt>
                <c:pt idx="2">
                  <c:v>3801.4150810000001</c:v>
                </c:pt>
                <c:pt idx="3">
                  <c:v>4497.6996170000002</c:v>
                </c:pt>
                <c:pt idx="4">
                  <c:v>4392.0564189999996</c:v>
                </c:pt>
                <c:pt idx="5">
                  <c:v>3301.3221330000001</c:v>
                </c:pt>
                <c:pt idx="6">
                  <c:v>2583.6031079999998</c:v>
                </c:pt>
                <c:pt idx="7">
                  <c:v>1961.196735</c:v>
                </c:pt>
                <c:pt idx="8">
                  <c:v>1830.0285409999999</c:v>
                </c:pt>
                <c:pt idx="9">
                  <c:v>1879.877665</c:v>
                </c:pt>
                <c:pt idx="10">
                  <c:v>2545.8832950000001</c:v>
                </c:pt>
                <c:pt idx="11">
                  <c:v>2988.6745989999999</c:v>
                </c:pt>
                <c:pt idx="12">
                  <c:v>3931.2565039999999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625.72451000000001</c:v>
                </c:pt>
                <c:pt idx="1">
                  <c:v>500.29392200000001</c:v>
                </c:pt>
                <c:pt idx="2">
                  <c:v>541.92729999999995</c:v>
                </c:pt>
                <c:pt idx="3">
                  <c:v>768.64537800000005</c:v>
                </c:pt>
                <c:pt idx="4">
                  <c:v>719.88580899999999</c:v>
                </c:pt>
                <c:pt idx="5">
                  <c:v>401.01782200000002</c:v>
                </c:pt>
                <c:pt idx="6">
                  <c:v>226.73819900000001</c:v>
                </c:pt>
                <c:pt idx="7">
                  <c:v>111.284369</c:v>
                </c:pt>
                <c:pt idx="8">
                  <c:v>92.059718000000004</c:v>
                </c:pt>
                <c:pt idx="9">
                  <c:v>94.242966999999993</c:v>
                </c:pt>
                <c:pt idx="10">
                  <c:v>176.41685799999999</c:v>
                </c:pt>
                <c:pt idx="11">
                  <c:v>151.74095500000001</c:v>
                </c:pt>
                <c:pt idx="12">
                  <c:v>443.31944199999998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272.37973899999997</c:v>
                </c:pt>
                <c:pt idx="1">
                  <c:v>337.38112899999999</c:v>
                </c:pt>
                <c:pt idx="2">
                  <c:v>320.83093700000001</c:v>
                </c:pt>
                <c:pt idx="3">
                  <c:v>319.05258900000001</c:v>
                </c:pt>
                <c:pt idx="4">
                  <c:v>339.89569699999998</c:v>
                </c:pt>
                <c:pt idx="5">
                  <c:v>284.69175000000001</c:v>
                </c:pt>
                <c:pt idx="6">
                  <c:v>262.95474000000002</c:v>
                </c:pt>
                <c:pt idx="7">
                  <c:v>239.28200000000001</c:v>
                </c:pt>
                <c:pt idx="8">
                  <c:v>254.85701</c:v>
                </c:pt>
                <c:pt idx="9">
                  <c:v>281.91061400000001</c:v>
                </c:pt>
                <c:pt idx="10">
                  <c:v>257.40937400000001</c:v>
                </c:pt>
                <c:pt idx="11">
                  <c:v>309.16821700000003</c:v>
                </c:pt>
                <c:pt idx="12">
                  <c:v>303.48110000000003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46.745470500000003</c:v>
                </c:pt>
                <c:pt idx="1">
                  <c:v>32.738592500000003</c:v>
                </c:pt>
                <c:pt idx="2">
                  <c:v>65.021735000000007</c:v>
                </c:pt>
                <c:pt idx="3">
                  <c:v>70.556624999999997</c:v>
                </c:pt>
                <c:pt idx="4">
                  <c:v>62.106560000000002</c:v>
                </c:pt>
                <c:pt idx="5">
                  <c:v>63.283716499999997</c:v>
                </c:pt>
                <c:pt idx="6">
                  <c:v>65.383654000000007</c:v>
                </c:pt>
                <c:pt idx="7">
                  <c:v>52.408155000000001</c:v>
                </c:pt>
                <c:pt idx="8">
                  <c:v>65.083246000000003</c:v>
                </c:pt>
                <c:pt idx="9">
                  <c:v>57.996042000000003</c:v>
                </c:pt>
                <c:pt idx="10">
                  <c:v>53.101937</c:v>
                </c:pt>
                <c:pt idx="11">
                  <c:v>40.449704500000003</c:v>
                </c:pt>
                <c:pt idx="12">
                  <c:v>38.443151999999998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611.59025412400001</c:v>
                </c:pt>
                <c:pt idx="1">
                  <c:v>482.56965391</c:v>
                </c:pt>
                <c:pt idx="2">
                  <c:v>288.84067598600001</c:v>
                </c:pt>
                <c:pt idx="3">
                  <c:v>317.61733726</c:v>
                </c:pt>
                <c:pt idx="4">
                  <c:v>417.21605209199998</c:v>
                </c:pt>
                <c:pt idx="5">
                  <c:v>351.91945956799998</c:v>
                </c:pt>
                <c:pt idx="6">
                  <c:v>494.62524202999998</c:v>
                </c:pt>
                <c:pt idx="7">
                  <c:v>450.50809918800002</c:v>
                </c:pt>
                <c:pt idx="8">
                  <c:v>445.30388932199997</c:v>
                </c:pt>
                <c:pt idx="9">
                  <c:v>451.57611214299999</c:v>
                </c:pt>
                <c:pt idx="10">
                  <c:v>539.41230620399995</c:v>
                </c:pt>
                <c:pt idx="11">
                  <c:v>576.58314895599995</c:v>
                </c:pt>
                <c:pt idx="12">
                  <c:v>476.80578518700003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4567.2690560000001</c:v>
                </c:pt>
                <c:pt idx="1">
                  <c:v>3741.7683910000001</c:v>
                </c:pt>
                <c:pt idx="2">
                  <c:v>4008.7211259999999</c:v>
                </c:pt>
                <c:pt idx="3">
                  <c:v>5123.1339150000003</c:v>
                </c:pt>
                <c:pt idx="4">
                  <c:v>5008.274547</c:v>
                </c:pt>
                <c:pt idx="5">
                  <c:v>4546.8185190000004</c:v>
                </c:pt>
                <c:pt idx="6">
                  <c:v>3741.5071119999998</c:v>
                </c:pt>
                <c:pt idx="7">
                  <c:v>3761.317407</c:v>
                </c:pt>
                <c:pt idx="8">
                  <c:v>4990.0784999999996</c:v>
                </c:pt>
                <c:pt idx="9">
                  <c:v>5160.8013369999999</c:v>
                </c:pt>
                <c:pt idx="10">
                  <c:v>4509.5937249999997</c:v>
                </c:pt>
                <c:pt idx="11">
                  <c:v>3470.8003560000002</c:v>
                </c:pt>
                <c:pt idx="12">
                  <c:v>3502.0457000000001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249.55494100000001</c:v>
                </c:pt>
                <c:pt idx="1">
                  <c:v>239.905697</c:v>
                </c:pt>
                <c:pt idx="2">
                  <c:v>297.64954599999999</c:v>
                </c:pt>
                <c:pt idx="3">
                  <c:v>277.99459899999999</c:v>
                </c:pt>
                <c:pt idx="4">
                  <c:v>405.98618900000002</c:v>
                </c:pt>
                <c:pt idx="5">
                  <c:v>401.51815299999998</c:v>
                </c:pt>
                <c:pt idx="6">
                  <c:v>373.48109599999998</c:v>
                </c:pt>
                <c:pt idx="7">
                  <c:v>221.507746</c:v>
                </c:pt>
                <c:pt idx="8">
                  <c:v>212.48337599999999</c:v>
                </c:pt>
                <c:pt idx="9">
                  <c:v>268.85188900000003</c:v>
                </c:pt>
                <c:pt idx="10">
                  <c:v>206.83761699999999</c:v>
                </c:pt>
                <c:pt idx="11">
                  <c:v>209.65913499999999</c:v>
                </c:pt>
                <c:pt idx="12">
                  <c:v>215.542799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2387.5812420000002</c:v>
                </c:pt>
                <c:pt idx="1">
                  <c:v>2826.4575450000002</c:v>
                </c:pt>
                <c:pt idx="2">
                  <c:v>4052.6040469999998</c:v>
                </c:pt>
                <c:pt idx="3">
                  <c:v>4383.620312</c:v>
                </c:pt>
                <c:pt idx="4">
                  <c:v>4368.122343</c:v>
                </c:pt>
                <c:pt idx="5">
                  <c:v>4240.7949669999998</c:v>
                </c:pt>
                <c:pt idx="6">
                  <c:v>3454.370872</c:v>
                </c:pt>
                <c:pt idx="7">
                  <c:v>2337.3704469999998</c:v>
                </c:pt>
                <c:pt idx="8">
                  <c:v>2614.9533230000002</c:v>
                </c:pt>
                <c:pt idx="9">
                  <c:v>2758.3653610000001</c:v>
                </c:pt>
                <c:pt idx="10">
                  <c:v>1582.038761</c:v>
                </c:pt>
                <c:pt idx="11">
                  <c:v>1658.2651900000001</c:v>
                </c:pt>
                <c:pt idx="12">
                  <c:v>1494.878074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1571.031808</c:v>
                </c:pt>
                <c:pt idx="1">
                  <c:v>1691.9763680000001</c:v>
                </c:pt>
                <c:pt idx="2">
                  <c:v>1726.556497</c:v>
                </c:pt>
                <c:pt idx="3">
                  <c:v>1472.758969</c:v>
                </c:pt>
                <c:pt idx="4">
                  <c:v>1285.767049</c:v>
                </c:pt>
                <c:pt idx="5">
                  <c:v>1439.480916</c:v>
                </c:pt>
                <c:pt idx="6">
                  <c:v>1261.112619</c:v>
                </c:pt>
                <c:pt idx="7">
                  <c:v>995.11276299999997</c:v>
                </c:pt>
                <c:pt idx="8">
                  <c:v>1168.255881</c:v>
                </c:pt>
                <c:pt idx="9">
                  <c:v>1692.32637</c:v>
                </c:pt>
                <c:pt idx="10">
                  <c:v>1363.1187210000001</c:v>
                </c:pt>
                <c:pt idx="11">
                  <c:v>1168.3265940000001</c:v>
                </c:pt>
                <c:pt idx="12">
                  <c:v>905.26070400000003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80.064349500000006</c:v>
                </c:pt>
                <c:pt idx="1">
                  <c:v>58.672222499999997</c:v>
                </c:pt>
                <c:pt idx="2">
                  <c:v>106.86346</c:v>
                </c:pt>
                <c:pt idx="3">
                  <c:v>114.03285700000001</c:v>
                </c:pt>
                <c:pt idx="4">
                  <c:v>104.296549</c:v>
                </c:pt>
                <c:pt idx="5">
                  <c:v>106.0009465</c:v>
                </c:pt>
                <c:pt idx="6">
                  <c:v>108.364132</c:v>
                </c:pt>
                <c:pt idx="7">
                  <c:v>89.150436999999997</c:v>
                </c:pt>
                <c:pt idx="8">
                  <c:v>102.220887</c:v>
                </c:pt>
                <c:pt idx="9">
                  <c:v>95.151443</c:v>
                </c:pt>
                <c:pt idx="10">
                  <c:v>79.311832999999993</c:v>
                </c:pt>
                <c:pt idx="11">
                  <c:v>59.958961500000001</c:v>
                </c:pt>
                <c:pt idx="12">
                  <c:v>56.133749999999999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223.29578400000003</c:v>
                </c:pt>
                <c:pt idx="1">
                  <c:v>203.30531999999999</c:v>
                </c:pt>
                <c:pt idx="2">
                  <c:v>182.41269</c:v>
                </c:pt>
                <c:pt idx="3">
                  <c:v>136.36108400000001</c:v>
                </c:pt>
                <c:pt idx="4">
                  <c:v>190.122885</c:v>
                </c:pt>
                <c:pt idx="5">
                  <c:v>184.62101000000001</c:v>
                </c:pt>
                <c:pt idx="6">
                  <c:v>88.074722999999992</c:v>
                </c:pt>
                <c:pt idx="7">
                  <c:v>197.026984</c:v>
                </c:pt>
                <c:pt idx="8">
                  <c:v>148.79848800000002</c:v>
                </c:pt>
                <c:pt idx="9">
                  <c:v>140.491218</c:v>
                </c:pt>
                <c:pt idx="10">
                  <c:v>133.35298600000002</c:v>
                </c:pt>
                <c:pt idx="11">
                  <c:v>57.196976999999997</c:v>
                </c:pt>
                <c:pt idx="12">
                  <c:v>42.255395</c:v>
                </c:pt>
                <c:pt idx="13">
                  <c:v>46.405201999999996</c:v>
                </c:pt>
                <c:pt idx="14">
                  <c:v>135.64486099999999</c:v>
                </c:pt>
                <c:pt idx="15">
                  <c:v>188.64775399999999</c:v>
                </c:pt>
                <c:pt idx="16">
                  <c:v>204.839225</c:v>
                </c:pt>
                <c:pt idx="17">
                  <c:v>215.32448099999999</c:v>
                </c:pt>
                <c:pt idx="18">
                  <c:v>131.61915100000002</c:v>
                </c:pt>
                <c:pt idx="19">
                  <c:v>185.82841300000001</c:v>
                </c:pt>
                <c:pt idx="20">
                  <c:v>184.60140799999999</c:v>
                </c:pt>
                <c:pt idx="21">
                  <c:v>249.00475500000002</c:v>
                </c:pt>
                <c:pt idx="22">
                  <c:v>230.67739900000001</c:v>
                </c:pt>
                <c:pt idx="23">
                  <c:v>194.88068100000001</c:v>
                </c:pt>
                <c:pt idx="24">
                  <c:v>97.85378</c:v>
                </c:pt>
                <c:pt idx="25">
                  <c:v>103.061712</c:v>
                </c:pt>
                <c:pt idx="26">
                  <c:v>207.965452</c:v>
                </c:pt>
                <c:pt idx="27">
                  <c:v>49.408285000000006</c:v>
                </c:pt>
                <c:pt idx="28">
                  <c:v>79.641248000000004</c:v>
                </c:pt>
                <c:pt idx="29">
                  <c:v>175.12474900000001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32.638612036578465</c:v>
                </c:pt>
                <c:pt idx="1">
                  <c:v>29.569394826824631</c:v>
                </c:pt>
                <c:pt idx="2">
                  <c:v>25.726901341017872</c:v>
                </c:pt>
                <c:pt idx="3">
                  <c:v>19.825245087690877</c:v>
                </c:pt>
                <c:pt idx="4">
                  <c:v>27.04631976334338</c:v>
                </c:pt>
                <c:pt idx="5">
                  <c:v>29.576604815134605</c:v>
                </c:pt>
                <c:pt idx="6">
                  <c:v>15.889719582277451</c:v>
                </c:pt>
                <c:pt idx="7">
                  <c:v>29.267492664351209</c:v>
                </c:pt>
                <c:pt idx="8">
                  <c:v>21.884968137590448</c:v>
                </c:pt>
                <c:pt idx="9">
                  <c:v>20.209428007640156</c:v>
                </c:pt>
                <c:pt idx="10">
                  <c:v>19.724308456188314</c:v>
                </c:pt>
                <c:pt idx="11">
                  <c:v>9.0609223395979566</c:v>
                </c:pt>
                <c:pt idx="12">
                  <c:v>7.3774874660448244</c:v>
                </c:pt>
                <c:pt idx="13">
                  <c:v>8.4482094341384126</c:v>
                </c:pt>
                <c:pt idx="14">
                  <c:v>20.608980288291999</c:v>
                </c:pt>
                <c:pt idx="15">
                  <c:v>26.667664853256106</c:v>
                </c:pt>
                <c:pt idx="16">
                  <c:v>28.671629254964024</c:v>
                </c:pt>
                <c:pt idx="17">
                  <c:v>29.624497135783244</c:v>
                </c:pt>
                <c:pt idx="18">
                  <c:v>19.5256310881812</c:v>
                </c:pt>
                <c:pt idx="19">
                  <c:v>28.094386444091946</c:v>
                </c:pt>
                <c:pt idx="20">
                  <c:v>28.971693866091965</c:v>
                </c:pt>
                <c:pt idx="21">
                  <c:v>34.218682212008218</c:v>
                </c:pt>
                <c:pt idx="22">
                  <c:v>31.425098549858145</c:v>
                </c:pt>
                <c:pt idx="23">
                  <c:v>26.059003137220671</c:v>
                </c:pt>
                <c:pt idx="24">
                  <c:v>14.256105244305081</c:v>
                </c:pt>
                <c:pt idx="25">
                  <c:v>15.071631734915503</c:v>
                </c:pt>
                <c:pt idx="26">
                  <c:v>32.104403874411567</c:v>
                </c:pt>
                <c:pt idx="27">
                  <c:v>8.930406020008725</c:v>
                </c:pt>
                <c:pt idx="28">
                  <c:v>12.321904996161752</c:v>
                </c:pt>
                <c:pt idx="29">
                  <c:v>26.371865286498192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  <c:pt idx="409">
                    <c:v>M</c:v>
                  </c:pt>
                  <c:pt idx="440">
                    <c:v>J</c:v>
                  </c:pt>
                  <c:pt idx="470">
                    <c:v>J</c:v>
                  </c:pt>
                  <c:pt idx="501">
                    <c:v>A</c:v>
                  </c:pt>
                  <c:pt idx="532">
                    <c:v>S</c:v>
                  </c:pt>
                  <c:pt idx="562">
                    <c:v>O</c:v>
                  </c:pt>
                  <c:pt idx="593">
                    <c:v>N</c:v>
                  </c:pt>
                  <c:pt idx="623">
                    <c:v>D</c:v>
                  </c:pt>
                  <c:pt idx="654">
                    <c:v>E</c:v>
                  </c:pt>
                  <c:pt idx="685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2022</c:v>
                  </c:pt>
                  <c:pt idx="275">
                    <c:v>2023</c:v>
                  </c:pt>
                  <c:pt idx="640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327.848207</c:v>
                </c:pt>
                <c:pt idx="1">
                  <c:v>259.57246299999997</c:v>
                </c:pt>
                <c:pt idx="2">
                  <c:v>247.549204</c:v>
                </c:pt>
                <c:pt idx="3">
                  <c:v>298.96183399999995</c:v>
                </c:pt>
                <c:pt idx="4">
                  <c:v>180.016738</c:v>
                </c:pt>
                <c:pt idx="5">
                  <c:v>140.25377900000001</c:v>
                </c:pt>
                <c:pt idx="6">
                  <c:v>291.23127199999999</c:v>
                </c:pt>
                <c:pt idx="7">
                  <c:v>340.73474699999997</c:v>
                </c:pt>
                <c:pt idx="8">
                  <c:v>143.24871599999997</c:v>
                </c:pt>
                <c:pt idx="9">
                  <c:v>188.628028</c:v>
                </c:pt>
                <c:pt idx="10">
                  <c:v>342.304621</c:v>
                </c:pt>
                <c:pt idx="11">
                  <c:v>172.513589</c:v>
                </c:pt>
                <c:pt idx="12">
                  <c:v>115.37458000000001</c:v>
                </c:pt>
                <c:pt idx="13">
                  <c:v>111.75668899999999</c:v>
                </c:pt>
                <c:pt idx="14">
                  <c:v>61.966009</c:v>
                </c:pt>
                <c:pt idx="15">
                  <c:v>139.814052</c:v>
                </c:pt>
                <c:pt idx="16">
                  <c:v>123.50425800000001</c:v>
                </c:pt>
                <c:pt idx="17">
                  <c:v>169.95030299999999</c:v>
                </c:pt>
                <c:pt idx="18">
                  <c:v>242.46552300000002</c:v>
                </c:pt>
                <c:pt idx="19">
                  <c:v>341.66328000000004</c:v>
                </c:pt>
                <c:pt idx="20">
                  <c:v>218.94234700000001</c:v>
                </c:pt>
                <c:pt idx="21">
                  <c:v>178.854511</c:v>
                </c:pt>
                <c:pt idx="22">
                  <c:v>347.51635900000002</c:v>
                </c:pt>
                <c:pt idx="23">
                  <c:v>169.876394</c:v>
                </c:pt>
                <c:pt idx="24">
                  <c:v>33.183503999999999</c:v>
                </c:pt>
                <c:pt idx="25">
                  <c:v>64.831130000000002</c:v>
                </c:pt>
                <c:pt idx="26">
                  <c:v>42.717091000000003</c:v>
                </c:pt>
                <c:pt idx="27">
                  <c:v>83.537083999999993</c:v>
                </c:pt>
                <c:pt idx="28">
                  <c:v>76.722093000000001</c:v>
                </c:pt>
                <c:pt idx="29">
                  <c:v>120.190377</c:v>
                </c:pt>
                <c:pt idx="30">
                  <c:v>96.096043999999992</c:v>
                </c:pt>
                <c:pt idx="31">
                  <c:v>153.68695600000001</c:v>
                </c:pt>
                <c:pt idx="32">
                  <c:v>180.776242</c:v>
                </c:pt>
                <c:pt idx="33">
                  <c:v>173.42337999999998</c:v>
                </c:pt>
                <c:pt idx="34">
                  <c:v>199.22137499999999</c:v>
                </c:pt>
                <c:pt idx="35">
                  <c:v>227.35883999999999</c:v>
                </c:pt>
                <c:pt idx="36">
                  <c:v>149.83393699999999</c:v>
                </c:pt>
                <c:pt idx="37">
                  <c:v>96.709091000000001</c:v>
                </c:pt>
                <c:pt idx="38">
                  <c:v>59.726546999999997</c:v>
                </c:pt>
                <c:pt idx="39">
                  <c:v>78.450384</c:v>
                </c:pt>
                <c:pt idx="40">
                  <c:v>124.94933999999999</c:v>
                </c:pt>
                <c:pt idx="41">
                  <c:v>131.41469699999999</c:v>
                </c:pt>
                <c:pt idx="42">
                  <c:v>50.087854</c:v>
                </c:pt>
                <c:pt idx="43">
                  <c:v>107.470359</c:v>
                </c:pt>
                <c:pt idx="44">
                  <c:v>199.488372</c:v>
                </c:pt>
                <c:pt idx="45">
                  <c:v>122.860924</c:v>
                </c:pt>
                <c:pt idx="46">
                  <c:v>106.02160799999999</c:v>
                </c:pt>
                <c:pt idx="47">
                  <c:v>111.491327</c:v>
                </c:pt>
                <c:pt idx="48">
                  <c:v>188.84224900000001</c:v>
                </c:pt>
                <c:pt idx="49">
                  <c:v>205.51184099999998</c:v>
                </c:pt>
                <c:pt idx="50">
                  <c:v>170.17882900000001</c:v>
                </c:pt>
                <c:pt idx="51">
                  <c:v>151.68245999999999</c:v>
                </c:pt>
                <c:pt idx="52">
                  <c:v>167.328677</c:v>
                </c:pt>
                <c:pt idx="53">
                  <c:v>194.85888800000001</c:v>
                </c:pt>
                <c:pt idx="54">
                  <c:v>233.46403999999998</c:v>
                </c:pt>
                <c:pt idx="55">
                  <c:v>251.711321</c:v>
                </c:pt>
                <c:pt idx="56">
                  <c:v>223.38259999999997</c:v>
                </c:pt>
                <c:pt idx="57">
                  <c:v>142.279314</c:v>
                </c:pt>
                <c:pt idx="58">
                  <c:v>146.910132</c:v>
                </c:pt>
                <c:pt idx="59">
                  <c:v>102.34971</c:v>
                </c:pt>
                <c:pt idx="60">
                  <c:v>50.245029000000002</c:v>
                </c:pt>
                <c:pt idx="61">
                  <c:v>114.650094</c:v>
                </c:pt>
                <c:pt idx="62">
                  <c:v>70.022176999999999</c:v>
                </c:pt>
                <c:pt idx="63">
                  <c:v>74.921839000000006</c:v>
                </c:pt>
                <c:pt idx="64">
                  <c:v>81.725461999999993</c:v>
                </c:pt>
                <c:pt idx="65">
                  <c:v>74.882744000000002</c:v>
                </c:pt>
                <c:pt idx="66">
                  <c:v>89.300550000000001</c:v>
                </c:pt>
                <c:pt idx="67">
                  <c:v>83.455425000000005</c:v>
                </c:pt>
                <c:pt idx="68">
                  <c:v>176.25293999999997</c:v>
                </c:pt>
                <c:pt idx="69">
                  <c:v>160.569771</c:v>
                </c:pt>
                <c:pt idx="70">
                  <c:v>125.350195</c:v>
                </c:pt>
                <c:pt idx="71">
                  <c:v>174.583741</c:v>
                </c:pt>
                <c:pt idx="72">
                  <c:v>201.22412800000001</c:v>
                </c:pt>
                <c:pt idx="73">
                  <c:v>162.41147899999999</c:v>
                </c:pt>
                <c:pt idx="74">
                  <c:v>85.605266</c:v>
                </c:pt>
                <c:pt idx="75">
                  <c:v>96.403323999999998</c:v>
                </c:pt>
                <c:pt idx="76">
                  <c:v>102.102265</c:v>
                </c:pt>
                <c:pt idx="77">
                  <c:v>122.43620599999998</c:v>
                </c:pt>
                <c:pt idx="78">
                  <c:v>183.282792</c:v>
                </c:pt>
                <c:pt idx="79">
                  <c:v>209.98401100000001</c:v>
                </c:pt>
                <c:pt idx="80">
                  <c:v>110.389706</c:v>
                </c:pt>
                <c:pt idx="81">
                  <c:v>91.590792000000008</c:v>
                </c:pt>
                <c:pt idx="82">
                  <c:v>80.453779999999995</c:v>
                </c:pt>
                <c:pt idx="83">
                  <c:v>115.679757</c:v>
                </c:pt>
                <c:pt idx="84">
                  <c:v>143.20150799999999</c:v>
                </c:pt>
                <c:pt idx="85">
                  <c:v>111.78855800000001</c:v>
                </c:pt>
                <c:pt idx="86">
                  <c:v>120.904725</c:v>
                </c:pt>
                <c:pt idx="87">
                  <c:v>189.91014300000001</c:v>
                </c:pt>
                <c:pt idx="88">
                  <c:v>77.670271999999997</c:v>
                </c:pt>
                <c:pt idx="89">
                  <c:v>109.308645</c:v>
                </c:pt>
                <c:pt idx="90">
                  <c:v>136.11437099999998</c:v>
                </c:pt>
                <c:pt idx="91">
                  <c:v>112.46567000000002</c:v>
                </c:pt>
                <c:pt idx="92">
                  <c:v>135.74166</c:v>
                </c:pt>
                <c:pt idx="93">
                  <c:v>163.069309</c:v>
                </c:pt>
                <c:pt idx="94">
                  <c:v>148.153424</c:v>
                </c:pt>
                <c:pt idx="95">
                  <c:v>217.600585</c:v>
                </c:pt>
                <c:pt idx="96">
                  <c:v>231.69850700000001</c:v>
                </c:pt>
                <c:pt idx="97">
                  <c:v>261.87230600000004</c:v>
                </c:pt>
                <c:pt idx="98">
                  <c:v>212.41216299999999</c:v>
                </c:pt>
                <c:pt idx="99">
                  <c:v>140.341926</c:v>
                </c:pt>
                <c:pt idx="100">
                  <c:v>103.909155</c:v>
                </c:pt>
                <c:pt idx="101">
                  <c:v>111.88668799999999</c:v>
                </c:pt>
                <c:pt idx="102">
                  <c:v>107.204695</c:v>
                </c:pt>
                <c:pt idx="103">
                  <c:v>100.425472</c:v>
                </c:pt>
                <c:pt idx="104">
                  <c:v>113.15161599999999</c:v>
                </c:pt>
                <c:pt idx="105">
                  <c:v>154.307345</c:v>
                </c:pt>
                <c:pt idx="106">
                  <c:v>90.574712999999988</c:v>
                </c:pt>
                <c:pt idx="107">
                  <c:v>108.22179100000001</c:v>
                </c:pt>
                <c:pt idx="108">
                  <c:v>148.62807899999999</c:v>
                </c:pt>
                <c:pt idx="109">
                  <c:v>165.832931</c:v>
                </c:pt>
                <c:pt idx="110">
                  <c:v>109.05057999999998</c:v>
                </c:pt>
                <c:pt idx="111">
                  <c:v>149.489428</c:v>
                </c:pt>
                <c:pt idx="112">
                  <c:v>161.736187</c:v>
                </c:pt>
                <c:pt idx="113">
                  <c:v>117.07852899999999</c:v>
                </c:pt>
                <c:pt idx="114">
                  <c:v>83.900807999999998</c:v>
                </c:pt>
                <c:pt idx="115">
                  <c:v>145.90282700000003</c:v>
                </c:pt>
                <c:pt idx="116">
                  <c:v>170.63027</c:v>
                </c:pt>
                <c:pt idx="117">
                  <c:v>124.632328</c:v>
                </c:pt>
                <c:pt idx="118">
                  <c:v>77.430592000000004</c:v>
                </c:pt>
                <c:pt idx="119">
                  <c:v>113.920464</c:v>
                </c:pt>
                <c:pt idx="120">
                  <c:v>190.43864599999998</c:v>
                </c:pt>
                <c:pt idx="121">
                  <c:v>136.98858500000003</c:v>
                </c:pt>
                <c:pt idx="122">
                  <c:v>120.07507200000001</c:v>
                </c:pt>
                <c:pt idx="123">
                  <c:v>96.893426000000005</c:v>
                </c:pt>
                <c:pt idx="124">
                  <c:v>122.67897000000001</c:v>
                </c:pt>
                <c:pt idx="125">
                  <c:v>168.59337699999998</c:v>
                </c:pt>
                <c:pt idx="126">
                  <c:v>207.469188</c:v>
                </c:pt>
                <c:pt idx="127">
                  <c:v>158.166349</c:v>
                </c:pt>
                <c:pt idx="128">
                  <c:v>125.172822</c:v>
                </c:pt>
                <c:pt idx="129">
                  <c:v>109.813095</c:v>
                </c:pt>
                <c:pt idx="130">
                  <c:v>150.27550500000001</c:v>
                </c:pt>
                <c:pt idx="131">
                  <c:v>123.34950500000001</c:v>
                </c:pt>
                <c:pt idx="132">
                  <c:v>98.322434999999999</c:v>
                </c:pt>
                <c:pt idx="133">
                  <c:v>71.192278000000002</c:v>
                </c:pt>
                <c:pt idx="134">
                  <c:v>180.6354</c:v>
                </c:pt>
                <c:pt idx="135">
                  <c:v>145.161869</c:v>
                </c:pt>
                <c:pt idx="136">
                  <c:v>114.142624</c:v>
                </c:pt>
                <c:pt idx="137">
                  <c:v>170.18326799999997</c:v>
                </c:pt>
                <c:pt idx="138">
                  <c:v>172.57474699999997</c:v>
                </c:pt>
                <c:pt idx="139">
                  <c:v>195.574613</c:v>
                </c:pt>
                <c:pt idx="140">
                  <c:v>147.96343400000001</c:v>
                </c:pt>
                <c:pt idx="141">
                  <c:v>81.896906000000001</c:v>
                </c:pt>
                <c:pt idx="142">
                  <c:v>118.67038099999999</c:v>
                </c:pt>
                <c:pt idx="143">
                  <c:v>181.24012999999999</c:v>
                </c:pt>
                <c:pt idx="144">
                  <c:v>120.39282799999999</c:v>
                </c:pt>
                <c:pt idx="145">
                  <c:v>96.681668000000002</c:v>
                </c:pt>
                <c:pt idx="146">
                  <c:v>138.73874899999998</c:v>
                </c:pt>
                <c:pt idx="147">
                  <c:v>190.45575999999997</c:v>
                </c:pt>
                <c:pt idx="148">
                  <c:v>101.60244</c:v>
                </c:pt>
                <c:pt idx="149">
                  <c:v>106.690758</c:v>
                </c:pt>
                <c:pt idx="150">
                  <c:v>132.67882399999999</c:v>
                </c:pt>
                <c:pt idx="151">
                  <c:v>57.546745999999999</c:v>
                </c:pt>
                <c:pt idx="152">
                  <c:v>93.822602000000003</c:v>
                </c:pt>
                <c:pt idx="153">
                  <c:v>59.959332000000003</c:v>
                </c:pt>
                <c:pt idx="154">
                  <c:v>100.20235699999999</c:v>
                </c:pt>
                <c:pt idx="155">
                  <c:v>108.900893</c:v>
                </c:pt>
                <c:pt idx="156">
                  <c:v>142.50523999999999</c:v>
                </c:pt>
                <c:pt idx="157">
                  <c:v>157.98863299999999</c:v>
                </c:pt>
                <c:pt idx="158">
                  <c:v>156.75575499999999</c:v>
                </c:pt>
                <c:pt idx="159">
                  <c:v>140.82068100000001</c:v>
                </c:pt>
                <c:pt idx="160">
                  <c:v>82.52366099999999</c:v>
                </c:pt>
                <c:pt idx="161">
                  <c:v>61.911677000000005</c:v>
                </c:pt>
                <c:pt idx="162">
                  <c:v>41.058446000000004</c:v>
                </c:pt>
                <c:pt idx="163">
                  <c:v>103.561556</c:v>
                </c:pt>
                <c:pt idx="164">
                  <c:v>194.29662999999999</c:v>
                </c:pt>
                <c:pt idx="165">
                  <c:v>262.28320299999996</c:v>
                </c:pt>
                <c:pt idx="166">
                  <c:v>135.936116</c:v>
                </c:pt>
                <c:pt idx="167">
                  <c:v>55.414898999999998</c:v>
                </c:pt>
                <c:pt idx="168">
                  <c:v>152.486412</c:v>
                </c:pt>
                <c:pt idx="169">
                  <c:v>180.35288500000001</c:v>
                </c:pt>
                <c:pt idx="170">
                  <c:v>119.394966</c:v>
                </c:pt>
                <c:pt idx="171">
                  <c:v>80.285039999999995</c:v>
                </c:pt>
                <c:pt idx="172">
                  <c:v>100.68550399999999</c:v>
                </c:pt>
                <c:pt idx="173">
                  <c:v>99.861918000000003</c:v>
                </c:pt>
                <c:pt idx="174">
                  <c:v>46.921576000000002</c:v>
                </c:pt>
                <c:pt idx="175">
                  <c:v>84.22133500000001</c:v>
                </c:pt>
                <c:pt idx="176">
                  <c:v>166.85348099999999</c:v>
                </c:pt>
                <c:pt idx="177">
                  <c:v>171.75555800000001</c:v>
                </c:pt>
                <c:pt idx="178">
                  <c:v>157.936419</c:v>
                </c:pt>
                <c:pt idx="179">
                  <c:v>218.10363999999998</c:v>
                </c:pt>
                <c:pt idx="180">
                  <c:v>240.320943</c:v>
                </c:pt>
                <c:pt idx="181">
                  <c:v>260.021432</c:v>
                </c:pt>
                <c:pt idx="182">
                  <c:v>206.75080700000001</c:v>
                </c:pt>
                <c:pt idx="183">
                  <c:v>68.157316000000009</c:v>
                </c:pt>
                <c:pt idx="184">
                  <c:v>84.822161999999992</c:v>
                </c:pt>
                <c:pt idx="185">
                  <c:v>42.348008</c:v>
                </c:pt>
                <c:pt idx="186">
                  <c:v>45.256483000000003</c:v>
                </c:pt>
                <c:pt idx="187">
                  <c:v>89.600700000000003</c:v>
                </c:pt>
                <c:pt idx="188">
                  <c:v>166.30056099999999</c:v>
                </c:pt>
                <c:pt idx="189">
                  <c:v>84.162767000000002</c:v>
                </c:pt>
                <c:pt idx="190">
                  <c:v>136.85900000000001</c:v>
                </c:pt>
                <c:pt idx="191">
                  <c:v>96.914221999999995</c:v>
                </c:pt>
                <c:pt idx="192">
                  <c:v>52.384353000000004</c:v>
                </c:pt>
                <c:pt idx="193">
                  <c:v>45.633096999999999</c:v>
                </c:pt>
                <c:pt idx="194">
                  <c:v>58.152637999999996</c:v>
                </c:pt>
                <c:pt idx="195">
                  <c:v>60.686548999999999</c:v>
                </c:pt>
                <c:pt idx="196">
                  <c:v>97.748600999999994</c:v>
                </c:pt>
                <c:pt idx="197">
                  <c:v>117.641891</c:v>
                </c:pt>
                <c:pt idx="198">
                  <c:v>218.29753400000001</c:v>
                </c:pt>
                <c:pt idx="199">
                  <c:v>194.22833900000001</c:v>
                </c:pt>
                <c:pt idx="200">
                  <c:v>240.306713</c:v>
                </c:pt>
                <c:pt idx="201">
                  <c:v>282.31352700000002</c:v>
                </c:pt>
                <c:pt idx="202">
                  <c:v>304.10304400000001</c:v>
                </c:pt>
                <c:pt idx="203">
                  <c:v>261.83777899999995</c:v>
                </c:pt>
                <c:pt idx="204">
                  <c:v>255.16156000000001</c:v>
                </c:pt>
                <c:pt idx="205">
                  <c:v>310.99752799999999</c:v>
                </c:pt>
                <c:pt idx="206">
                  <c:v>137.70208400000001</c:v>
                </c:pt>
                <c:pt idx="207">
                  <c:v>245.12129899999999</c:v>
                </c:pt>
                <c:pt idx="208">
                  <c:v>177.019554</c:v>
                </c:pt>
                <c:pt idx="209">
                  <c:v>308.54284599999994</c:v>
                </c:pt>
                <c:pt idx="210">
                  <c:v>242.581006</c:v>
                </c:pt>
                <c:pt idx="211">
                  <c:v>249.407803</c:v>
                </c:pt>
                <c:pt idx="212">
                  <c:v>121.67089299999999</c:v>
                </c:pt>
                <c:pt idx="213">
                  <c:v>224.50160500000001</c:v>
                </c:pt>
                <c:pt idx="214">
                  <c:v>70.175501999999994</c:v>
                </c:pt>
                <c:pt idx="215">
                  <c:v>71.457744000000005</c:v>
                </c:pt>
                <c:pt idx="216">
                  <c:v>231.39367899999996</c:v>
                </c:pt>
                <c:pt idx="217">
                  <c:v>238.32268900000003</c:v>
                </c:pt>
                <c:pt idx="218">
                  <c:v>116.367098</c:v>
                </c:pt>
                <c:pt idx="219">
                  <c:v>143.60430300000002</c:v>
                </c:pt>
                <c:pt idx="220">
                  <c:v>175.55631199999999</c:v>
                </c:pt>
                <c:pt idx="221">
                  <c:v>236.41002</c:v>
                </c:pt>
                <c:pt idx="222">
                  <c:v>141.32268500000001</c:v>
                </c:pt>
                <c:pt idx="223">
                  <c:v>72.621297000000013</c:v>
                </c:pt>
                <c:pt idx="224">
                  <c:v>180.16626399999998</c:v>
                </c:pt>
                <c:pt idx="225">
                  <c:v>250.86212799999998</c:v>
                </c:pt>
                <c:pt idx="226">
                  <c:v>146.40533600000001</c:v>
                </c:pt>
                <c:pt idx="227">
                  <c:v>187.89150700000002</c:v>
                </c:pt>
                <c:pt idx="228">
                  <c:v>347.40958699999999</c:v>
                </c:pt>
                <c:pt idx="229">
                  <c:v>390.33011399999998</c:v>
                </c:pt>
                <c:pt idx="230">
                  <c:v>381.05672599999997</c:v>
                </c:pt>
                <c:pt idx="231">
                  <c:v>252.001475</c:v>
                </c:pt>
                <c:pt idx="232">
                  <c:v>333.36951799999997</c:v>
                </c:pt>
                <c:pt idx="233">
                  <c:v>241.10924499999999</c:v>
                </c:pt>
                <c:pt idx="234">
                  <c:v>407.86425400000002</c:v>
                </c:pt>
                <c:pt idx="235">
                  <c:v>415.00569100000001</c:v>
                </c:pt>
                <c:pt idx="236">
                  <c:v>355.59611600000005</c:v>
                </c:pt>
                <c:pt idx="237">
                  <c:v>176.46814900000001</c:v>
                </c:pt>
                <c:pt idx="238">
                  <c:v>211.492245</c:v>
                </c:pt>
                <c:pt idx="239">
                  <c:v>136.01001200000002</c:v>
                </c:pt>
                <c:pt idx="240">
                  <c:v>120.033357</c:v>
                </c:pt>
                <c:pt idx="241">
                  <c:v>314.464944</c:v>
                </c:pt>
                <c:pt idx="242">
                  <c:v>185.585184</c:v>
                </c:pt>
                <c:pt idx="243">
                  <c:v>56.089641</c:v>
                </c:pt>
                <c:pt idx="244">
                  <c:v>155.51653300000001</c:v>
                </c:pt>
                <c:pt idx="245">
                  <c:v>79.187899999999999</c:v>
                </c:pt>
                <c:pt idx="246">
                  <c:v>66.065214000000012</c:v>
                </c:pt>
                <c:pt idx="247">
                  <c:v>52.734241000000004</c:v>
                </c:pt>
                <c:pt idx="248">
                  <c:v>129.03492500000002</c:v>
                </c:pt>
                <c:pt idx="249">
                  <c:v>29.196757000000002</c:v>
                </c:pt>
                <c:pt idx="250">
                  <c:v>42.074168</c:v>
                </c:pt>
                <c:pt idx="251">
                  <c:v>177.85182599999999</c:v>
                </c:pt>
                <c:pt idx="252">
                  <c:v>178.00170900000001</c:v>
                </c:pt>
                <c:pt idx="253">
                  <c:v>250.73025799999999</c:v>
                </c:pt>
                <c:pt idx="254">
                  <c:v>140.70862700000001</c:v>
                </c:pt>
                <c:pt idx="255">
                  <c:v>343.04378199999996</c:v>
                </c:pt>
                <c:pt idx="256">
                  <c:v>284.69132999999999</c:v>
                </c:pt>
                <c:pt idx="257">
                  <c:v>243.12623400000001</c:v>
                </c:pt>
                <c:pt idx="258">
                  <c:v>189.77288799999999</c:v>
                </c:pt>
                <c:pt idx="259">
                  <c:v>139.390693</c:v>
                </c:pt>
                <c:pt idx="260">
                  <c:v>58.323466000000003</c:v>
                </c:pt>
                <c:pt idx="261">
                  <c:v>185.34718100000001</c:v>
                </c:pt>
                <c:pt idx="262">
                  <c:v>251.11472800000001</c:v>
                </c:pt>
                <c:pt idx="263">
                  <c:v>283.64104100000003</c:v>
                </c:pt>
                <c:pt idx="264">
                  <c:v>319.57085000000001</c:v>
                </c:pt>
                <c:pt idx="265">
                  <c:v>298.98524900000001</c:v>
                </c:pt>
                <c:pt idx="266">
                  <c:v>261.61560499999996</c:v>
                </c:pt>
                <c:pt idx="267">
                  <c:v>173.962073</c:v>
                </c:pt>
                <c:pt idx="268">
                  <c:v>170.491027</c:v>
                </c:pt>
                <c:pt idx="269">
                  <c:v>56.465977000000002</c:v>
                </c:pt>
                <c:pt idx="270">
                  <c:v>66.91897800000001</c:v>
                </c:pt>
                <c:pt idx="271">
                  <c:v>198.117152</c:v>
                </c:pt>
                <c:pt idx="272">
                  <c:v>237.439018</c:v>
                </c:pt>
                <c:pt idx="273">
                  <c:v>315.19385</c:v>
                </c:pt>
                <c:pt idx="274">
                  <c:v>168.84421799999998</c:v>
                </c:pt>
                <c:pt idx="275">
                  <c:v>160.935801</c:v>
                </c:pt>
                <c:pt idx="276">
                  <c:v>96.966331999999994</c:v>
                </c:pt>
                <c:pt idx="277">
                  <c:v>69.069948999999994</c:v>
                </c:pt>
                <c:pt idx="278">
                  <c:v>65.706111000000007</c:v>
                </c:pt>
                <c:pt idx="279">
                  <c:v>43.798284000000002</c:v>
                </c:pt>
                <c:pt idx="280">
                  <c:v>84.453948999999994</c:v>
                </c:pt>
                <c:pt idx="281">
                  <c:v>304.92775300000005</c:v>
                </c:pt>
                <c:pt idx="282">
                  <c:v>373.82909100000001</c:v>
                </c:pt>
                <c:pt idx="283">
                  <c:v>299.40650099999999</c:v>
                </c:pt>
                <c:pt idx="284">
                  <c:v>208.80787000000004</c:v>
                </c:pt>
                <c:pt idx="285">
                  <c:v>197.88169099999999</c:v>
                </c:pt>
                <c:pt idx="286">
                  <c:v>148.073992</c:v>
                </c:pt>
                <c:pt idx="287">
                  <c:v>150.789468</c:v>
                </c:pt>
                <c:pt idx="288">
                  <c:v>180.418012</c:v>
                </c:pt>
                <c:pt idx="289">
                  <c:v>286.82453100000004</c:v>
                </c:pt>
                <c:pt idx="290">
                  <c:v>399.92026299999998</c:v>
                </c:pt>
                <c:pt idx="291">
                  <c:v>390.49647299999998</c:v>
                </c:pt>
                <c:pt idx="292">
                  <c:v>357.39378199999999</c:v>
                </c:pt>
                <c:pt idx="293">
                  <c:v>371.03471000000002</c:v>
                </c:pt>
                <c:pt idx="294">
                  <c:v>271.803315</c:v>
                </c:pt>
                <c:pt idx="295">
                  <c:v>270.59378500000003</c:v>
                </c:pt>
                <c:pt idx="296">
                  <c:v>289.447138</c:v>
                </c:pt>
                <c:pt idx="297">
                  <c:v>311.17062600000003</c:v>
                </c:pt>
                <c:pt idx="298">
                  <c:v>235.11200200000002</c:v>
                </c:pt>
                <c:pt idx="299">
                  <c:v>219.82315800000001</c:v>
                </c:pt>
                <c:pt idx="300">
                  <c:v>314.12311499999998</c:v>
                </c:pt>
                <c:pt idx="301">
                  <c:v>340.81228999999996</c:v>
                </c:pt>
                <c:pt idx="302">
                  <c:v>304.66285800000003</c:v>
                </c:pt>
                <c:pt idx="303">
                  <c:v>230.62103900000002</c:v>
                </c:pt>
                <c:pt idx="304">
                  <c:v>154.95181599999998</c:v>
                </c:pt>
                <c:pt idx="305">
                  <c:v>209.53903200000002</c:v>
                </c:pt>
                <c:pt idx="306">
                  <c:v>214.66819099999998</c:v>
                </c:pt>
                <c:pt idx="307">
                  <c:v>113.531948</c:v>
                </c:pt>
                <c:pt idx="308">
                  <c:v>62.026834000000001</c:v>
                </c:pt>
                <c:pt idx="309">
                  <c:v>186.65705500000001</c:v>
                </c:pt>
                <c:pt idx="310">
                  <c:v>282.58626600000002</c:v>
                </c:pt>
                <c:pt idx="311">
                  <c:v>276.83534900000001</c:v>
                </c:pt>
                <c:pt idx="312">
                  <c:v>188.20928000000001</c:v>
                </c:pt>
                <c:pt idx="313">
                  <c:v>171.25630999999998</c:v>
                </c:pt>
                <c:pt idx="314">
                  <c:v>137.45270300000001</c:v>
                </c:pt>
                <c:pt idx="315">
                  <c:v>127.43710400000001</c:v>
                </c:pt>
                <c:pt idx="316">
                  <c:v>156.803438</c:v>
                </c:pt>
                <c:pt idx="317">
                  <c:v>146.98482899999999</c:v>
                </c:pt>
                <c:pt idx="318">
                  <c:v>153.12428299999999</c:v>
                </c:pt>
                <c:pt idx="319">
                  <c:v>216.527355</c:v>
                </c:pt>
                <c:pt idx="320">
                  <c:v>116.140531</c:v>
                </c:pt>
                <c:pt idx="321">
                  <c:v>58.767522</c:v>
                </c:pt>
                <c:pt idx="322">
                  <c:v>135.07408600000002</c:v>
                </c:pt>
                <c:pt idx="323">
                  <c:v>108.783957</c:v>
                </c:pt>
                <c:pt idx="324">
                  <c:v>119.477476</c:v>
                </c:pt>
                <c:pt idx="325">
                  <c:v>140.929328</c:v>
                </c:pt>
                <c:pt idx="326">
                  <c:v>71.582761000000005</c:v>
                </c:pt>
                <c:pt idx="327">
                  <c:v>61.505489999999995</c:v>
                </c:pt>
                <c:pt idx="328">
                  <c:v>149.07123499999997</c:v>
                </c:pt>
                <c:pt idx="329">
                  <c:v>73.495833000000005</c:v>
                </c:pt>
                <c:pt idx="330">
                  <c:v>106.81062300000001</c:v>
                </c:pt>
                <c:pt idx="331">
                  <c:v>348.68088700000004</c:v>
                </c:pt>
                <c:pt idx="332">
                  <c:v>400.084452</c:v>
                </c:pt>
                <c:pt idx="333">
                  <c:v>323.71440899999999</c:v>
                </c:pt>
                <c:pt idx="334">
                  <c:v>185.59480000000002</c:v>
                </c:pt>
                <c:pt idx="335">
                  <c:v>213.273202</c:v>
                </c:pt>
                <c:pt idx="336">
                  <c:v>186.28067100000001</c:v>
                </c:pt>
                <c:pt idx="337">
                  <c:v>100.62047800000001</c:v>
                </c:pt>
                <c:pt idx="338">
                  <c:v>62.971162999999997</c:v>
                </c:pt>
                <c:pt idx="339">
                  <c:v>150.92666299999999</c:v>
                </c:pt>
                <c:pt idx="340">
                  <c:v>337.30533299999996</c:v>
                </c:pt>
                <c:pt idx="341">
                  <c:v>391.77536400000002</c:v>
                </c:pt>
                <c:pt idx="342">
                  <c:v>411.17823099999998</c:v>
                </c:pt>
                <c:pt idx="343">
                  <c:v>388.94540899999998</c:v>
                </c:pt>
                <c:pt idx="344">
                  <c:v>345.72032299999995</c:v>
                </c:pt>
                <c:pt idx="345">
                  <c:v>178.25022899999999</c:v>
                </c:pt>
                <c:pt idx="346">
                  <c:v>287.55195999999995</c:v>
                </c:pt>
                <c:pt idx="347">
                  <c:v>257.37878900000004</c:v>
                </c:pt>
                <c:pt idx="348">
                  <c:v>90.629958999999999</c:v>
                </c:pt>
                <c:pt idx="349">
                  <c:v>230.266008</c:v>
                </c:pt>
                <c:pt idx="350">
                  <c:v>279.31881400000003</c:v>
                </c:pt>
                <c:pt idx="351">
                  <c:v>180.76785999999998</c:v>
                </c:pt>
                <c:pt idx="352">
                  <c:v>86.936273</c:v>
                </c:pt>
                <c:pt idx="353">
                  <c:v>70.575141000000002</c:v>
                </c:pt>
                <c:pt idx="354">
                  <c:v>55.325400000000002</c:v>
                </c:pt>
                <c:pt idx="355">
                  <c:v>123.629965</c:v>
                </c:pt>
                <c:pt idx="356">
                  <c:v>202.31703899999999</c:v>
                </c:pt>
                <c:pt idx="357">
                  <c:v>251.90721599999998</c:v>
                </c:pt>
                <c:pt idx="358">
                  <c:v>161.71668300000002</c:v>
                </c:pt>
                <c:pt idx="359">
                  <c:v>252.652513</c:v>
                </c:pt>
                <c:pt idx="360">
                  <c:v>167.02627900000002</c:v>
                </c:pt>
                <c:pt idx="361">
                  <c:v>105.00079600000001</c:v>
                </c:pt>
                <c:pt idx="362">
                  <c:v>205.651105</c:v>
                </c:pt>
                <c:pt idx="363">
                  <c:v>255.64604</c:v>
                </c:pt>
                <c:pt idx="364">
                  <c:v>369.73832600000003</c:v>
                </c:pt>
                <c:pt idx="365">
                  <c:v>277.52818700000006</c:v>
                </c:pt>
                <c:pt idx="366">
                  <c:v>236.83950199999998</c:v>
                </c:pt>
                <c:pt idx="367">
                  <c:v>168.98988600000001</c:v>
                </c:pt>
                <c:pt idx="368">
                  <c:v>252.24802300000002</c:v>
                </c:pt>
                <c:pt idx="369">
                  <c:v>133.22168599999998</c:v>
                </c:pt>
                <c:pt idx="370">
                  <c:v>123.13645999999999</c:v>
                </c:pt>
                <c:pt idx="371">
                  <c:v>72.103903000000003</c:v>
                </c:pt>
                <c:pt idx="372">
                  <c:v>63.974411999999994</c:v>
                </c:pt>
                <c:pt idx="373">
                  <c:v>58.372976999999999</c:v>
                </c:pt>
                <c:pt idx="374">
                  <c:v>105.38267399999999</c:v>
                </c:pt>
                <c:pt idx="375">
                  <c:v>129.31147899999999</c:v>
                </c:pt>
                <c:pt idx="376">
                  <c:v>306.45508899999999</c:v>
                </c:pt>
                <c:pt idx="377">
                  <c:v>254.44933499999999</c:v>
                </c:pt>
                <c:pt idx="378">
                  <c:v>295.77597100000003</c:v>
                </c:pt>
                <c:pt idx="379">
                  <c:v>265.713007</c:v>
                </c:pt>
                <c:pt idx="380">
                  <c:v>186.80984700000002</c:v>
                </c:pt>
                <c:pt idx="381">
                  <c:v>209.68709900000002</c:v>
                </c:pt>
                <c:pt idx="382">
                  <c:v>191.56441999999998</c:v>
                </c:pt>
                <c:pt idx="383">
                  <c:v>124.696827</c:v>
                </c:pt>
                <c:pt idx="384">
                  <c:v>75.424081000000001</c:v>
                </c:pt>
                <c:pt idx="385">
                  <c:v>149.41644999999997</c:v>
                </c:pt>
                <c:pt idx="386">
                  <c:v>155.217277</c:v>
                </c:pt>
                <c:pt idx="387">
                  <c:v>182.713639</c:v>
                </c:pt>
                <c:pt idx="388">
                  <c:v>112.955091</c:v>
                </c:pt>
                <c:pt idx="389">
                  <c:v>128.05962399999999</c:v>
                </c:pt>
                <c:pt idx="390">
                  <c:v>61.154694000000006</c:v>
                </c:pt>
                <c:pt idx="391">
                  <c:v>58.792078000000004</c:v>
                </c:pt>
                <c:pt idx="392">
                  <c:v>123.820443</c:v>
                </c:pt>
                <c:pt idx="393">
                  <c:v>159.60740799999999</c:v>
                </c:pt>
                <c:pt idx="394">
                  <c:v>181.32582500000001</c:v>
                </c:pt>
                <c:pt idx="395">
                  <c:v>130.87986800000002</c:v>
                </c:pt>
                <c:pt idx="396">
                  <c:v>97.258459000000002</c:v>
                </c:pt>
                <c:pt idx="397">
                  <c:v>205.88255200000003</c:v>
                </c:pt>
                <c:pt idx="398">
                  <c:v>169.58266499999999</c:v>
                </c:pt>
                <c:pt idx="399">
                  <c:v>92.117947999999998</c:v>
                </c:pt>
                <c:pt idx="400">
                  <c:v>107.17424700000001</c:v>
                </c:pt>
                <c:pt idx="401">
                  <c:v>128.140511</c:v>
                </c:pt>
                <c:pt idx="402">
                  <c:v>116.596818</c:v>
                </c:pt>
                <c:pt idx="403">
                  <c:v>178.886404</c:v>
                </c:pt>
                <c:pt idx="404">
                  <c:v>202.98304400000001</c:v>
                </c:pt>
                <c:pt idx="405">
                  <c:v>211.52717500000003</c:v>
                </c:pt>
                <c:pt idx="406">
                  <c:v>206.82896299999999</c:v>
                </c:pt>
                <c:pt idx="407">
                  <c:v>213.37062400000002</c:v>
                </c:pt>
                <c:pt idx="408">
                  <c:v>194.04194999999999</c:v>
                </c:pt>
                <c:pt idx="409">
                  <c:v>253.22909100000001</c:v>
                </c:pt>
                <c:pt idx="410">
                  <c:v>309.913183</c:v>
                </c:pt>
                <c:pt idx="411">
                  <c:v>332.22342800000001</c:v>
                </c:pt>
                <c:pt idx="412">
                  <c:v>300.85808299999997</c:v>
                </c:pt>
                <c:pt idx="413">
                  <c:v>275.96220500000004</c:v>
                </c:pt>
                <c:pt idx="414">
                  <c:v>206.91241199999999</c:v>
                </c:pt>
                <c:pt idx="415">
                  <c:v>175.81413999999998</c:v>
                </c:pt>
                <c:pt idx="416">
                  <c:v>166.77219500000001</c:v>
                </c:pt>
                <c:pt idx="417">
                  <c:v>187.75604199999998</c:v>
                </c:pt>
                <c:pt idx="418">
                  <c:v>153.58468199999999</c:v>
                </c:pt>
                <c:pt idx="419">
                  <c:v>213.53258200000002</c:v>
                </c:pt>
                <c:pt idx="420">
                  <c:v>217.60284900000002</c:v>
                </c:pt>
                <c:pt idx="421">
                  <c:v>92.437611000000004</c:v>
                </c:pt>
                <c:pt idx="422">
                  <c:v>60.718599000000005</c:v>
                </c:pt>
                <c:pt idx="423">
                  <c:v>77.339357000000007</c:v>
                </c:pt>
                <c:pt idx="424">
                  <c:v>48.257879000000003</c:v>
                </c:pt>
                <c:pt idx="425">
                  <c:v>39.278196999999999</c:v>
                </c:pt>
                <c:pt idx="426">
                  <c:v>64.848319000000004</c:v>
                </c:pt>
                <c:pt idx="427">
                  <c:v>60.041919</c:v>
                </c:pt>
                <c:pt idx="428">
                  <c:v>36.900244999999998</c:v>
                </c:pt>
                <c:pt idx="429">
                  <c:v>35.288677999999997</c:v>
                </c:pt>
                <c:pt idx="430">
                  <c:v>43.103693999999997</c:v>
                </c:pt>
                <c:pt idx="431">
                  <c:v>84.836683000000008</c:v>
                </c:pt>
                <c:pt idx="432">
                  <c:v>136.20455900000002</c:v>
                </c:pt>
                <c:pt idx="433">
                  <c:v>113.36186199999999</c:v>
                </c:pt>
                <c:pt idx="434">
                  <c:v>172.27250300000003</c:v>
                </c:pt>
                <c:pt idx="435">
                  <c:v>56.332107000000001</c:v>
                </c:pt>
                <c:pt idx="436">
                  <c:v>49.588062000000001</c:v>
                </c:pt>
                <c:pt idx="437">
                  <c:v>47.401758000000001</c:v>
                </c:pt>
                <c:pt idx="438">
                  <c:v>115.672867</c:v>
                </c:pt>
                <c:pt idx="439">
                  <c:v>167.85863600000002</c:v>
                </c:pt>
                <c:pt idx="440">
                  <c:v>94.676838000000004</c:v>
                </c:pt>
                <c:pt idx="441">
                  <c:v>54.174422</c:v>
                </c:pt>
                <c:pt idx="442">
                  <c:v>99.016702000000009</c:v>
                </c:pt>
                <c:pt idx="443">
                  <c:v>142.39531900000003</c:v>
                </c:pt>
                <c:pt idx="444">
                  <c:v>107.032618</c:v>
                </c:pt>
                <c:pt idx="445">
                  <c:v>68.042588000000009</c:v>
                </c:pt>
                <c:pt idx="446">
                  <c:v>61.215654999999998</c:v>
                </c:pt>
                <c:pt idx="447">
                  <c:v>67.878197</c:v>
                </c:pt>
                <c:pt idx="448">
                  <c:v>90.557951000000003</c:v>
                </c:pt>
                <c:pt idx="449">
                  <c:v>90.246732000000009</c:v>
                </c:pt>
                <c:pt idx="450">
                  <c:v>77.545083000000005</c:v>
                </c:pt>
                <c:pt idx="451">
                  <c:v>191.310765</c:v>
                </c:pt>
                <c:pt idx="452">
                  <c:v>188.03092599999999</c:v>
                </c:pt>
                <c:pt idx="453">
                  <c:v>129.75580600000001</c:v>
                </c:pt>
                <c:pt idx="454">
                  <c:v>195.11766399999999</c:v>
                </c:pt>
                <c:pt idx="455">
                  <c:v>191.72480999999999</c:v>
                </c:pt>
                <c:pt idx="456">
                  <c:v>132.32410700000003</c:v>
                </c:pt>
                <c:pt idx="457">
                  <c:v>152.20536900000002</c:v>
                </c:pt>
                <c:pt idx="458">
                  <c:v>107.858456</c:v>
                </c:pt>
                <c:pt idx="459">
                  <c:v>89.588671999999988</c:v>
                </c:pt>
                <c:pt idx="460">
                  <c:v>80.008012999999991</c:v>
                </c:pt>
                <c:pt idx="461">
                  <c:v>94.558845000000005</c:v>
                </c:pt>
                <c:pt idx="462">
                  <c:v>151.32165000000001</c:v>
                </c:pt>
                <c:pt idx="463">
                  <c:v>97.420476000000008</c:v>
                </c:pt>
                <c:pt idx="464">
                  <c:v>60.981344000000007</c:v>
                </c:pt>
                <c:pt idx="465">
                  <c:v>75.633587000000006</c:v>
                </c:pt>
                <c:pt idx="466">
                  <c:v>127.059776</c:v>
                </c:pt>
                <c:pt idx="467">
                  <c:v>134.62556799999999</c:v>
                </c:pt>
                <c:pt idx="468">
                  <c:v>86.025322999999986</c:v>
                </c:pt>
                <c:pt idx="469">
                  <c:v>171.84045499999999</c:v>
                </c:pt>
                <c:pt idx="470">
                  <c:v>172.44517500000001</c:v>
                </c:pt>
                <c:pt idx="471">
                  <c:v>106.74356000000002</c:v>
                </c:pt>
                <c:pt idx="472">
                  <c:v>140.10103799999999</c:v>
                </c:pt>
                <c:pt idx="473">
                  <c:v>123.192228</c:v>
                </c:pt>
                <c:pt idx="474">
                  <c:v>131.82254500000002</c:v>
                </c:pt>
                <c:pt idx="475">
                  <c:v>148.138463</c:v>
                </c:pt>
                <c:pt idx="476">
                  <c:v>167.81015699999998</c:v>
                </c:pt>
                <c:pt idx="477">
                  <c:v>90.833253999999997</c:v>
                </c:pt>
                <c:pt idx="478">
                  <c:v>111.06450100000001</c:v>
                </c:pt>
                <c:pt idx="479">
                  <c:v>188.250404</c:v>
                </c:pt>
                <c:pt idx="480">
                  <c:v>159.67011000000002</c:v>
                </c:pt>
                <c:pt idx="481">
                  <c:v>90.113211000000007</c:v>
                </c:pt>
                <c:pt idx="482">
                  <c:v>101.30331</c:v>
                </c:pt>
                <c:pt idx="483">
                  <c:v>91.831913</c:v>
                </c:pt>
                <c:pt idx="484">
                  <c:v>95.894732000000005</c:v>
                </c:pt>
                <c:pt idx="485">
                  <c:v>106.50113400000001</c:v>
                </c:pt>
                <c:pt idx="486">
                  <c:v>94.632080999999985</c:v>
                </c:pt>
                <c:pt idx="487">
                  <c:v>154.23390399999997</c:v>
                </c:pt>
                <c:pt idx="488">
                  <c:v>179.425983</c:v>
                </c:pt>
                <c:pt idx="489">
                  <c:v>230.73200299999999</c:v>
                </c:pt>
                <c:pt idx="490">
                  <c:v>234.81032000000002</c:v>
                </c:pt>
                <c:pt idx="491">
                  <c:v>189.55369899999999</c:v>
                </c:pt>
                <c:pt idx="492">
                  <c:v>218.51235200000002</c:v>
                </c:pt>
                <c:pt idx="493">
                  <c:v>177.76397799999998</c:v>
                </c:pt>
                <c:pt idx="494">
                  <c:v>98.711280000000002</c:v>
                </c:pt>
                <c:pt idx="495">
                  <c:v>77.230891</c:v>
                </c:pt>
                <c:pt idx="496">
                  <c:v>141.13300199999998</c:v>
                </c:pt>
                <c:pt idx="497">
                  <c:v>69.566501000000002</c:v>
                </c:pt>
                <c:pt idx="498">
                  <c:v>83.857038000000003</c:v>
                </c:pt>
                <c:pt idx="499">
                  <c:v>126.08589300000001</c:v>
                </c:pt>
                <c:pt idx="500">
                  <c:v>124.765607</c:v>
                </c:pt>
                <c:pt idx="501">
                  <c:v>100.309477</c:v>
                </c:pt>
                <c:pt idx="502">
                  <c:v>103.35340099999999</c:v>
                </c:pt>
                <c:pt idx="503">
                  <c:v>68.473529999999997</c:v>
                </c:pt>
                <c:pt idx="504">
                  <c:v>135.14237999999997</c:v>
                </c:pt>
                <c:pt idx="505">
                  <c:v>54.812764000000001</c:v>
                </c:pt>
                <c:pt idx="506">
                  <c:v>48.375432999999994</c:v>
                </c:pt>
                <c:pt idx="507">
                  <c:v>94.320954999999998</c:v>
                </c:pt>
                <c:pt idx="508">
                  <c:v>112.312376</c:v>
                </c:pt>
                <c:pt idx="509">
                  <c:v>106.91978399999999</c:v>
                </c:pt>
                <c:pt idx="510">
                  <c:v>103.96957399999999</c:v>
                </c:pt>
                <c:pt idx="511">
                  <c:v>124.961916</c:v>
                </c:pt>
                <c:pt idx="512">
                  <c:v>171.53484900000001</c:v>
                </c:pt>
                <c:pt idx="513">
                  <c:v>258.32288199999999</c:v>
                </c:pt>
                <c:pt idx="514">
                  <c:v>227.446404</c:v>
                </c:pt>
                <c:pt idx="515">
                  <c:v>178.69639000000001</c:v>
                </c:pt>
                <c:pt idx="516">
                  <c:v>125.719775</c:v>
                </c:pt>
                <c:pt idx="517">
                  <c:v>69.031127000000012</c:v>
                </c:pt>
                <c:pt idx="518">
                  <c:v>134.254345</c:v>
                </c:pt>
                <c:pt idx="519">
                  <c:v>173.20740900000001</c:v>
                </c:pt>
                <c:pt idx="520">
                  <c:v>285.93197500000002</c:v>
                </c:pt>
                <c:pt idx="521">
                  <c:v>216.67857500000002</c:v>
                </c:pt>
                <c:pt idx="522">
                  <c:v>112.38191900000001</c:v>
                </c:pt>
                <c:pt idx="523">
                  <c:v>80.776531000000006</c:v>
                </c:pt>
                <c:pt idx="524">
                  <c:v>87.522403000000011</c:v>
                </c:pt>
                <c:pt idx="525">
                  <c:v>90.356054999999998</c:v>
                </c:pt>
                <c:pt idx="526">
                  <c:v>109.17641500000001</c:v>
                </c:pt>
                <c:pt idx="527">
                  <c:v>69.485922000000002</c:v>
                </c:pt>
                <c:pt idx="528">
                  <c:v>51.628383999999997</c:v>
                </c:pt>
                <c:pt idx="529">
                  <c:v>56.067138</c:v>
                </c:pt>
                <c:pt idx="530">
                  <c:v>115.823863</c:v>
                </c:pt>
                <c:pt idx="531">
                  <c:v>109.821997</c:v>
                </c:pt>
                <c:pt idx="532">
                  <c:v>98.99597</c:v>
                </c:pt>
                <c:pt idx="533">
                  <c:v>122.68096299999999</c:v>
                </c:pt>
                <c:pt idx="534">
                  <c:v>204.66153199999997</c:v>
                </c:pt>
                <c:pt idx="535">
                  <c:v>120.037711</c:v>
                </c:pt>
                <c:pt idx="536">
                  <c:v>54.820813999999999</c:v>
                </c:pt>
                <c:pt idx="537">
                  <c:v>148.82965900000002</c:v>
                </c:pt>
                <c:pt idx="538">
                  <c:v>295.61902199999997</c:v>
                </c:pt>
                <c:pt idx="539">
                  <c:v>187.32235900000001</c:v>
                </c:pt>
                <c:pt idx="540">
                  <c:v>57.579948999999999</c:v>
                </c:pt>
                <c:pt idx="541">
                  <c:v>77.505499999999998</c:v>
                </c:pt>
                <c:pt idx="542">
                  <c:v>56.627802000000003</c:v>
                </c:pt>
                <c:pt idx="543">
                  <c:v>61.718131999999997</c:v>
                </c:pt>
                <c:pt idx="544">
                  <c:v>112.85413199999999</c:v>
                </c:pt>
                <c:pt idx="545">
                  <c:v>87.531103000000002</c:v>
                </c:pt>
                <c:pt idx="546">
                  <c:v>47.591654999999996</c:v>
                </c:pt>
                <c:pt idx="547">
                  <c:v>71.114446999999998</c:v>
                </c:pt>
                <c:pt idx="548">
                  <c:v>65.029567</c:v>
                </c:pt>
                <c:pt idx="549">
                  <c:v>119.838758</c:v>
                </c:pt>
                <c:pt idx="550">
                  <c:v>119.40086500000001</c:v>
                </c:pt>
                <c:pt idx="551">
                  <c:v>100.63997999999999</c:v>
                </c:pt>
                <c:pt idx="552">
                  <c:v>47.995635</c:v>
                </c:pt>
                <c:pt idx="553">
                  <c:v>62.843841999999995</c:v>
                </c:pt>
                <c:pt idx="554">
                  <c:v>73.692979999999991</c:v>
                </c:pt>
                <c:pt idx="555">
                  <c:v>58.420811</c:v>
                </c:pt>
                <c:pt idx="556">
                  <c:v>53.104754</c:v>
                </c:pt>
                <c:pt idx="557">
                  <c:v>39.580199999999998</c:v>
                </c:pt>
                <c:pt idx="558">
                  <c:v>44.569582000000004</c:v>
                </c:pt>
                <c:pt idx="559">
                  <c:v>85.098466999999999</c:v>
                </c:pt>
                <c:pt idx="560">
                  <c:v>154.72347600000003</c:v>
                </c:pt>
                <c:pt idx="561">
                  <c:v>77.73487200000001</c:v>
                </c:pt>
                <c:pt idx="562">
                  <c:v>55.872681</c:v>
                </c:pt>
                <c:pt idx="563">
                  <c:v>100.59680499999999</c:v>
                </c:pt>
                <c:pt idx="564">
                  <c:v>303.104243</c:v>
                </c:pt>
                <c:pt idx="565">
                  <c:v>376.80684100000002</c:v>
                </c:pt>
                <c:pt idx="566">
                  <c:v>393.85244899999998</c:v>
                </c:pt>
                <c:pt idx="567">
                  <c:v>415.64693699999998</c:v>
                </c:pt>
                <c:pt idx="568">
                  <c:v>192.68854000000002</c:v>
                </c:pt>
                <c:pt idx="569">
                  <c:v>170.33979000000002</c:v>
                </c:pt>
                <c:pt idx="570">
                  <c:v>148.168317</c:v>
                </c:pt>
                <c:pt idx="571">
                  <c:v>302.77147500000001</c:v>
                </c:pt>
                <c:pt idx="572">
                  <c:v>401.017563</c:v>
                </c:pt>
                <c:pt idx="573">
                  <c:v>409.83363799999995</c:v>
                </c:pt>
                <c:pt idx="574">
                  <c:v>355.53604699999994</c:v>
                </c:pt>
                <c:pt idx="575">
                  <c:v>286.42477700000001</c:v>
                </c:pt>
                <c:pt idx="576">
                  <c:v>240.46958200000003</c:v>
                </c:pt>
                <c:pt idx="577">
                  <c:v>309.79022700000002</c:v>
                </c:pt>
                <c:pt idx="578">
                  <c:v>184.50673699999999</c:v>
                </c:pt>
                <c:pt idx="579">
                  <c:v>305.77027899999996</c:v>
                </c:pt>
                <c:pt idx="580">
                  <c:v>378.82088599999997</c:v>
                </c:pt>
                <c:pt idx="581">
                  <c:v>372.98218600000007</c:v>
                </c:pt>
                <c:pt idx="582">
                  <c:v>299.86560300000002</c:v>
                </c:pt>
                <c:pt idx="583">
                  <c:v>285.96169799999996</c:v>
                </c:pt>
                <c:pt idx="584">
                  <c:v>220.90943100000001</c:v>
                </c:pt>
                <c:pt idx="585">
                  <c:v>167.03232200000002</c:v>
                </c:pt>
                <c:pt idx="586">
                  <c:v>181.77795</c:v>
                </c:pt>
                <c:pt idx="587">
                  <c:v>265.00637900000004</c:v>
                </c:pt>
                <c:pt idx="588">
                  <c:v>315.55326100000002</c:v>
                </c:pt>
                <c:pt idx="589">
                  <c:v>354.778547</c:v>
                </c:pt>
                <c:pt idx="590">
                  <c:v>269.60511600000007</c:v>
                </c:pt>
                <c:pt idx="591">
                  <c:v>237.94392999999999</c:v>
                </c:pt>
                <c:pt idx="592">
                  <c:v>195.99373900000001</c:v>
                </c:pt>
                <c:pt idx="593">
                  <c:v>103.760564</c:v>
                </c:pt>
                <c:pt idx="594">
                  <c:v>164.64532700000001</c:v>
                </c:pt>
                <c:pt idx="595">
                  <c:v>106.64206</c:v>
                </c:pt>
                <c:pt idx="596">
                  <c:v>92.486569000000003</c:v>
                </c:pt>
                <c:pt idx="597">
                  <c:v>33.756366999999997</c:v>
                </c:pt>
                <c:pt idx="598">
                  <c:v>127.631986</c:v>
                </c:pt>
                <c:pt idx="599">
                  <c:v>335.09370699999999</c:v>
                </c:pt>
                <c:pt idx="600">
                  <c:v>359.17849899999999</c:v>
                </c:pt>
                <c:pt idx="601">
                  <c:v>302.73943699999995</c:v>
                </c:pt>
                <c:pt idx="602">
                  <c:v>260.22515499999997</c:v>
                </c:pt>
                <c:pt idx="603">
                  <c:v>171.30001300000001</c:v>
                </c:pt>
                <c:pt idx="604">
                  <c:v>30.775072000000002</c:v>
                </c:pt>
                <c:pt idx="605">
                  <c:v>201.966161</c:v>
                </c:pt>
                <c:pt idx="606">
                  <c:v>217.77380700000001</c:v>
                </c:pt>
                <c:pt idx="607">
                  <c:v>291.122907</c:v>
                </c:pt>
                <c:pt idx="608">
                  <c:v>286.47759499999995</c:v>
                </c:pt>
                <c:pt idx="609">
                  <c:v>272.686421</c:v>
                </c:pt>
                <c:pt idx="610">
                  <c:v>208.14687899999998</c:v>
                </c:pt>
                <c:pt idx="611">
                  <c:v>179.150834</c:v>
                </c:pt>
                <c:pt idx="612">
                  <c:v>290.76715799999999</c:v>
                </c:pt>
                <c:pt idx="613">
                  <c:v>117.624511</c:v>
                </c:pt>
                <c:pt idx="614">
                  <c:v>86.269177000000013</c:v>
                </c:pt>
                <c:pt idx="615">
                  <c:v>218.12652299999999</c:v>
                </c:pt>
                <c:pt idx="616">
                  <c:v>337.86703499999999</c:v>
                </c:pt>
                <c:pt idx="617">
                  <c:v>315.39048400000001</c:v>
                </c:pt>
                <c:pt idx="618">
                  <c:v>243.616152</c:v>
                </c:pt>
                <c:pt idx="619">
                  <c:v>251.43669500000001</c:v>
                </c:pt>
                <c:pt idx="620">
                  <c:v>310.771638</c:v>
                </c:pt>
                <c:pt idx="621">
                  <c:v>360.34454800000003</c:v>
                </c:pt>
                <c:pt idx="622">
                  <c:v>294.72533199999998</c:v>
                </c:pt>
                <c:pt idx="623">
                  <c:v>242.17004399999999</c:v>
                </c:pt>
                <c:pt idx="624">
                  <c:v>117.99015199999999</c:v>
                </c:pt>
                <c:pt idx="625">
                  <c:v>36.720639000000006</c:v>
                </c:pt>
                <c:pt idx="626">
                  <c:v>21.290453000000003</c:v>
                </c:pt>
                <c:pt idx="627">
                  <c:v>100.561142</c:v>
                </c:pt>
                <c:pt idx="628">
                  <c:v>343.28226599999999</c:v>
                </c:pt>
                <c:pt idx="629">
                  <c:v>267.18596700000001</c:v>
                </c:pt>
                <c:pt idx="630">
                  <c:v>260.81531699999999</c:v>
                </c:pt>
                <c:pt idx="631">
                  <c:v>186.970527</c:v>
                </c:pt>
                <c:pt idx="632">
                  <c:v>40.645093000000003</c:v>
                </c:pt>
                <c:pt idx="633">
                  <c:v>34.889609</c:v>
                </c:pt>
                <c:pt idx="634">
                  <c:v>56.927270999999998</c:v>
                </c:pt>
                <c:pt idx="635">
                  <c:v>117.74170100000001</c:v>
                </c:pt>
                <c:pt idx="636">
                  <c:v>83.710696999999996</c:v>
                </c:pt>
                <c:pt idx="637">
                  <c:v>39.335205000000002</c:v>
                </c:pt>
                <c:pt idx="638">
                  <c:v>137.33220799999998</c:v>
                </c:pt>
                <c:pt idx="639">
                  <c:v>234.93081400000003</c:v>
                </c:pt>
                <c:pt idx="640">
                  <c:v>159.91679400000001</c:v>
                </c:pt>
                <c:pt idx="641">
                  <c:v>306.62022899999999</c:v>
                </c:pt>
                <c:pt idx="642">
                  <c:v>284.00621099999995</c:v>
                </c:pt>
                <c:pt idx="643">
                  <c:v>138.07242199999999</c:v>
                </c:pt>
                <c:pt idx="644">
                  <c:v>305.58005700000001</c:v>
                </c:pt>
                <c:pt idx="645">
                  <c:v>313.13289199999997</c:v>
                </c:pt>
                <c:pt idx="646">
                  <c:v>265.44802699999997</c:v>
                </c:pt>
                <c:pt idx="647">
                  <c:v>194.17510300000001</c:v>
                </c:pt>
                <c:pt idx="648">
                  <c:v>24.534454</c:v>
                </c:pt>
                <c:pt idx="649">
                  <c:v>90.571016</c:v>
                </c:pt>
                <c:pt idx="650">
                  <c:v>145.85971599999999</c:v>
                </c:pt>
                <c:pt idx="651">
                  <c:v>123.47480100000001</c:v>
                </c:pt>
                <c:pt idx="652">
                  <c:v>155.63400100000001</c:v>
                </c:pt>
                <c:pt idx="653">
                  <c:v>262.547707</c:v>
                </c:pt>
                <c:pt idx="654">
                  <c:v>262.499348</c:v>
                </c:pt>
                <c:pt idx="655">
                  <c:v>314.51974700000005</c:v>
                </c:pt>
                <c:pt idx="656">
                  <c:v>415.95085600000004</c:v>
                </c:pt>
                <c:pt idx="657">
                  <c:v>316.25357700000001</c:v>
                </c:pt>
                <c:pt idx="658">
                  <c:v>284.46654000000001</c:v>
                </c:pt>
                <c:pt idx="659">
                  <c:v>128.54209699999998</c:v>
                </c:pt>
                <c:pt idx="660">
                  <c:v>122.771816</c:v>
                </c:pt>
                <c:pt idx="661">
                  <c:v>208.535315</c:v>
                </c:pt>
                <c:pt idx="662">
                  <c:v>127.144215</c:v>
                </c:pt>
                <c:pt idx="663">
                  <c:v>82.287482999999995</c:v>
                </c:pt>
                <c:pt idx="664">
                  <c:v>80.760941000000003</c:v>
                </c:pt>
                <c:pt idx="665">
                  <c:v>44.197890000000001</c:v>
                </c:pt>
                <c:pt idx="666">
                  <c:v>85.868801000000005</c:v>
                </c:pt>
                <c:pt idx="667">
                  <c:v>162.61992699999999</c:v>
                </c:pt>
                <c:pt idx="668">
                  <c:v>137.16299699999996</c:v>
                </c:pt>
                <c:pt idx="669">
                  <c:v>64.754176999999999</c:v>
                </c:pt>
                <c:pt idx="670">
                  <c:v>66.961382</c:v>
                </c:pt>
                <c:pt idx="671">
                  <c:v>159.58383000000001</c:v>
                </c:pt>
                <c:pt idx="672">
                  <c:v>203.43413699999999</c:v>
                </c:pt>
                <c:pt idx="673">
                  <c:v>75.150475999999998</c:v>
                </c:pt>
                <c:pt idx="674">
                  <c:v>28.473765</c:v>
                </c:pt>
                <c:pt idx="675">
                  <c:v>16.483723999999999</c:v>
                </c:pt>
                <c:pt idx="676">
                  <c:v>110.199319</c:v>
                </c:pt>
                <c:pt idx="677">
                  <c:v>287.64758</c:v>
                </c:pt>
                <c:pt idx="678">
                  <c:v>329.99508100000003</c:v>
                </c:pt>
                <c:pt idx="679">
                  <c:v>322.87652500000002</c:v>
                </c:pt>
                <c:pt idx="680">
                  <c:v>395.688986</c:v>
                </c:pt>
                <c:pt idx="681">
                  <c:v>309.37221199999999</c:v>
                </c:pt>
                <c:pt idx="682">
                  <c:v>326.75279</c:v>
                </c:pt>
                <c:pt idx="683">
                  <c:v>168.36830499999999</c:v>
                </c:pt>
                <c:pt idx="684">
                  <c:v>158.504411</c:v>
                </c:pt>
                <c:pt idx="685">
                  <c:v>248.21681599999999</c:v>
                </c:pt>
                <c:pt idx="686">
                  <c:v>235.14922300000001</c:v>
                </c:pt>
                <c:pt idx="687">
                  <c:v>145.90532099999999</c:v>
                </c:pt>
                <c:pt idx="688">
                  <c:v>95.067850000000007</c:v>
                </c:pt>
                <c:pt idx="689">
                  <c:v>220.32495399999999</c:v>
                </c:pt>
                <c:pt idx="690">
                  <c:v>147.90499</c:v>
                </c:pt>
                <c:pt idx="691">
                  <c:v>141.75578400000001</c:v>
                </c:pt>
                <c:pt idx="692">
                  <c:v>375.78179399999999</c:v>
                </c:pt>
                <c:pt idx="693">
                  <c:v>391.50620600000002</c:v>
                </c:pt>
                <c:pt idx="694">
                  <c:v>348.54845599999999</c:v>
                </c:pt>
                <c:pt idx="695">
                  <c:v>358.93510600000002</c:v>
                </c:pt>
                <c:pt idx="696">
                  <c:v>369.59101699999997</c:v>
                </c:pt>
                <c:pt idx="697">
                  <c:v>341.23719699999998</c:v>
                </c:pt>
                <c:pt idx="698">
                  <c:v>273.71678000000003</c:v>
                </c:pt>
                <c:pt idx="699">
                  <c:v>282.71898800000002</c:v>
                </c:pt>
                <c:pt idx="700">
                  <c:v>302.77651000000003</c:v>
                </c:pt>
                <c:pt idx="701">
                  <c:v>308.63374599999997</c:v>
                </c:pt>
                <c:pt idx="702">
                  <c:v>275.03990899999997</c:v>
                </c:pt>
                <c:pt idx="703">
                  <c:v>304.70835799999998</c:v>
                </c:pt>
                <c:pt idx="704">
                  <c:v>142.66250500000001</c:v>
                </c:pt>
                <c:pt idx="705">
                  <c:v>74.078975</c:v>
                </c:pt>
                <c:pt idx="706">
                  <c:v>288.883917</c:v>
                </c:pt>
                <c:pt idx="707">
                  <c:v>300.01671700000003</c:v>
                </c:pt>
                <c:pt idx="708">
                  <c:v>291.30543699999998</c:v>
                </c:pt>
                <c:pt idx="709">
                  <c:v>247.47479100000001</c:v>
                </c:pt>
                <c:pt idx="710">
                  <c:v>232.844573</c:v>
                </c:pt>
                <c:pt idx="711">
                  <c:v>92.908514000000011</c:v>
                </c:pt>
                <c:pt idx="712">
                  <c:v>77.373851000000002</c:v>
                </c:pt>
                <c:pt idx="713">
                  <c:v>156.11373900000001</c:v>
                </c:pt>
                <c:pt idx="714">
                  <c:v>124.17894399999999</c:v>
                </c:pt>
                <c:pt idx="715">
                  <c:v>94.424626000000004</c:v>
                </c:pt>
                <c:pt idx="716">
                  <c:v>83.422194000000005</c:v>
                </c:pt>
                <c:pt idx="717">
                  <c:v>35.761130999999992</c:v>
                </c:pt>
                <c:pt idx="718">
                  <c:v>42.875420999999996</c:v>
                </c:pt>
                <c:pt idx="719">
                  <c:v>129.87863400000001</c:v>
                </c:pt>
                <c:pt idx="720">
                  <c:v>188.33633200000003</c:v>
                </c:pt>
                <c:pt idx="721">
                  <c:v>134.00849400000001</c:v>
                </c:pt>
                <c:pt idx="722">
                  <c:v>252.91837900000002</c:v>
                </c:pt>
                <c:pt idx="723">
                  <c:v>192.43302099999997</c:v>
                </c:pt>
                <c:pt idx="724">
                  <c:v>196.87147099999999</c:v>
                </c:pt>
                <c:pt idx="725">
                  <c:v>260.28123999999997</c:v>
                </c:pt>
                <c:pt idx="726">
                  <c:v>332.93730099999999</c:v>
                </c:pt>
                <c:pt idx="727">
                  <c:v>293.166292</c:v>
                </c:pt>
                <c:pt idx="728">
                  <c:v>208.229457</c:v>
                </c:pt>
                <c:pt idx="729">
                  <c:v>185.79813300000001</c:v>
                </c:pt>
                <c:pt idx="730">
                  <c:v>226.966905</c:v>
                </c:pt>
                <c:pt idx="731">
                  <c:v>223.31678000000002</c:v>
                </c:pt>
                <c:pt idx="732">
                  <c:v>203.44586999999999</c:v>
                </c:pt>
                <c:pt idx="733">
                  <c:v>182.452865</c:v>
                </c:pt>
                <c:pt idx="734">
                  <c:v>136.395915</c:v>
                </c:pt>
                <c:pt idx="735">
                  <c:v>190.12311000000003</c:v>
                </c:pt>
                <c:pt idx="736">
                  <c:v>184.74927400000001</c:v>
                </c:pt>
                <c:pt idx="737">
                  <c:v>88.274175999999997</c:v>
                </c:pt>
                <c:pt idx="738">
                  <c:v>197.02818400000001</c:v>
                </c:pt>
                <c:pt idx="739">
                  <c:v>155.04911100000001</c:v>
                </c:pt>
                <c:pt idx="740">
                  <c:v>144.24089499999999</c:v>
                </c:pt>
                <c:pt idx="741">
                  <c:v>134.52791099999999</c:v>
                </c:pt>
                <c:pt idx="742">
                  <c:v>57.220495999999997</c:v>
                </c:pt>
                <c:pt idx="743">
                  <c:v>42.255395</c:v>
                </c:pt>
                <c:pt idx="744">
                  <c:v>46.405201999999996</c:v>
                </c:pt>
                <c:pt idx="745">
                  <c:v>140.93173100000001</c:v>
                </c:pt>
                <c:pt idx="746">
                  <c:v>196.98901999999998</c:v>
                </c:pt>
                <c:pt idx="747">
                  <c:v>210.55087499999999</c:v>
                </c:pt>
                <c:pt idx="748">
                  <c:v>222.055025</c:v>
                </c:pt>
                <c:pt idx="749">
                  <c:v>131.62171300000003</c:v>
                </c:pt>
                <c:pt idx="750">
                  <c:v>185.99266200000002</c:v>
                </c:pt>
                <c:pt idx="751">
                  <c:v>185.61886799999999</c:v>
                </c:pt>
                <c:pt idx="752">
                  <c:v>253.065483</c:v>
                </c:pt>
                <c:pt idx="753">
                  <c:v>233.25970100000001</c:v>
                </c:pt>
                <c:pt idx="754">
                  <c:v>198.14856700000001</c:v>
                </c:pt>
                <c:pt idx="755">
                  <c:v>97.85378</c:v>
                </c:pt>
                <c:pt idx="756">
                  <c:v>103.061712</c:v>
                </c:pt>
                <c:pt idx="757">
                  <c:v>207.965452</c:v>
                </c:pt>
                <c:pt idx="758">
                  <c:v>49.408285000000006</c:v>
                </c:pt>
                <c:pt idx="759">
                  <c:v>79.641248000000004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  <c:pt idx="409">
                    <c:v>M</c:v>
                  </c:pt>
                  <c:pt idx="440">
                    <c:v>J</c:v>
                  </c:pt>
                  <c:pt idx="470">
                    <c:v>J</c:v>
                  </c:pt>
                  <c:pt idx="501">
                    <c:v>A</c:v>
                  </c:pt>
                  <c:pt idx="532">
                    <c:v>S</c:v>
                  </c:pt>
                  <c:pt idx="562">
                    <c:v>O</c:v>
                  </c:pt>
                  <c:pt idx="593">
                    <c:v>N</c:v>
                  </c:pt>
                  <c:pt idx="623">
                    <c:v>D</c:v>
                  </c:pt>
                  <c:pt idx="654">
                    <c:v>E</c:v>
                  </c:pt>
                  <c:pt idx="685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2022</c:v>
                  </c:pt>
                  <c:pt idx="275">
                    <c:v>2023</c:v>
                  </c:pt>
                  <c:pt idx="640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174.14720010286683</c:v>
                </c:pt>
                <c:pt idx="1">
                  <c:v>174.14720010286683</c:v>
                </c:pt>
                <c:pt idx="2">
                  <c:v>174.14720010286683</c:v>
                </c:pt>
                <c:pt idx="3">
                  <c:v>174.14720010286683</c:v>
                </c:pt>
                <c:pt idx="4">
                  <c:v>174.14720010286683</c:v>
                </c:pt>
                <c:pt idx="5">
                  <c:v>174.14720010286683</c:v>
                </c:pt>
                <c:pt idx="6">
                  <c:v>174.14720010286683</c:v>
                </c:pt>
                <c:pt idx="7">
                  <c:v>174.14720010286683</c:v>
                </c:pt>
                <c:pt idx="8">
                  <c:v>174.14720010286683</c:v>
                </c:pt>
                <c:pt idx="9">
                  <c:v>174.14720010286683</c:v>
                </c:pt>
                <c:pt idx="10">
                  <c:v>174.14720010286683</c:v>
                </c:pt>
                <c:pt idx="11">
                  <c:v>174.14720010286683</c:v>
                </c:pt>
                <c:pt idx="12">
                  <c:v>174.14720010286683</c:v>
                </c:pt>
                <c:pt idx="13">
                  <c:v>174.14720010286683</c:v>
                </c:pt>
                <c:pt idx="14">
                  <c:v>174.14720010286683</c:v>
                </c:pt>
                <c:pt idx="15">
                  <c:v>174.14720010286683</c:v>
                </c:pt>
                <c:pt idx="16">
                  <c:v>174.14720010286683</c:v>
                </c:pt>
                <c:pt idx="17">
                  <c:v>174.14720010286683</c:v>
                </c:pt>
                <c:pt idx="18">
                  <c:v>174.14720010286683</c:v>
                </c:pt>
                <c:pt idx="19">
                  <c:v>174.14720010286683</c:v>
                </c:pt>
                <c:pt idx="20">
                  <c:v>174.14720010286683</c:v>
                </c:pt>
                <c:pt idx="21">
                  <c:v>174.14720010286683</c:v>
                </c:pt>
                <c:pt idx="22">
                  <c:v>174.14720010286683</c:v>
                </c:pt>
                <c:pt idx="23">
                  <c:v>174.14720010286683</c:v>
                </c:pt>
                <c:pt idx="24">
                  <c:v>174.14720010286683</c:v>
                </c:pt>
                <c:pt idx="25">
                  <c:v>174.14720010286683</c:v>
                </c:pt>
                <c:pt idx="26">
                  <c:v>174.14720010286683</c:v>
                </c:pt>
                <c:pt idx="27">
                  <c:v>174.14720010286683</c:v>
                </c:pt>
                <c:pt idx="28">
                  <c:v>174.14720010286683</c:v>
                </c:pt>
                <c:pt idx="29">
                  <c:v>174.14720010286683</c:v>
                </c:pt>
                <c:pt idx="30">
                  <c:v>155.82306910688072</c:v>
                </c:pt>
                <c:pt idx="31">
                  <c:v>155.82306910688072</c:v>
                </c:pt>
                <c:pt idx="32">
                  <c:v>155.82306910688072</c:v>
                </c:pt>
                <c:pt idx="33">
                  <c:v>155.82306910688072</c:v>
                </c:pt>
                <c:pt idx="34">
                  <c:v>155.82306910688072</c:v>
                </c:pt>
                <c:pt idx="35">
                  <c:v>155.82306910688072</c:v>
                </c:pt>
                <c:pt idx="36">
                  <c:v>155.82306910688072</c:v>
                </c:pt>
                <c:pt idx="37">
                  <c:v>155.82306910688072</c:v>
                </c:pt>
                <c:pt idx="38">
                  <c:v>155.82306910688072</c:v>
                </c:pt>
                <c:pt idx="39">
                  <c:v>155.82306910688072</c:v>
                </c:pt>
                <c:pt idx="40">
                  <c:v>155.82306910688072</c:v>
                </c:pt>
                <c:pt idx="41">
                  <c:v>155.82306910688072</c:v>
                </c:pt>
                <c:pt idx="42">
                  <c:v>155.82306910688072</c:v>
                </c:pt>
                <c:pt idx="43">
                  <c:v>155.82306910688072</c:v>
                </c:pt>
                <c:pt idx="44">
                  <c:v>155.82306910688072</c:v>
                </c:pt>
                <c:pt idx="45">
                  <c:v>155.82306910688072</c:v>
                </c:pt>
                <c:pt idx="46">
                  <c:v>155.82306910688072</c:v>
                </c:pt>
                <c:pt idx="47">
                  <c:v>155.82306910688072</c:v>
                </c:pt>
                <c:pt idx="48">
                  <c:v>155.82306910688072</c:v>
                </c:pt>
                <c:pt idx="49">
                  <c:v>155.82306910688072</c:v>
                </c:pt>
                <c:pt idx="50">
                  <c:v>155.82306910688072</c:v>
                </c:pt>
                <c:pt idx="51">
                  <c:v>155.82306910688072</c:v>
                </c:pt>
                <c:pt idx="52">
                  <c:v>155.82306910688072</c:v>
                </c:pt>
                <c:pt idx="53">
                  <c:v>155.82306910688072</c:v>
                </c:pt>
                <c:pt idx="54">
                  <c:v>155.82306910688072</c:v>
                </c:pt>
                <c:pt idx="55">
                  <c:v>155.82306910688072</c:v>
                </c:pt>
                <c:pt idx="56">
                  <c:v>155.82306910688072</c:v>
                </c:pt>
                <c:pt idx="57">
                  <c:v>155.82306910688072</c:v>
                </c:pt>
                <c:pt idx="58">
                  <c:v>155.82306910688072</c:v>
                </c:pt>
                <c:pt idx="59">
                  <c:v>155.82306910688072</c:v>
                </c:pt>
                <c:pt idx="60">
                  <c:v>155.82306910688072</c:v>
                </c:pt>
                <c:pt idx="61">
                  <c:v>161.01717141044341</c:v>
                </c:pt>
                <c:pt idx="62">
                  <c:v>129.36848098415183</c:v>
                </c:pt>
                <c:pt idx="63">
                  <c:v>129.36848098415183</c:v>
                </c:pt>
                <c:pt idx="64">
                  <c:v>129.36848098415183</c:v>
                </c:pt>
                <c:pt idx="65">
                  <c:v>129.36848098415183</c:v>
                </c:pt>
                <c:pt idx="66">
                  <c:v>129.36848098415183</c:v>
                </c:pt>
                <c:pt idx="67">
                  <c:v>129.36848098415183</c:v>
                </c:pt>
                <c:pt idx="68">
                  <c:v>129.36848098415183</c:v>
                </c:pt>
                <c:pt idx="69">
                  <c:v>129.36848098415183</c:v>
                </c:pt>
                <c:pt idx="70">
                  <c:v>129.36848098415183</c:v>
                </c:pt>
                <c:pt idx="71">
                  <c:v>129.36848098415183</c:v>
                </c:pt>
                <c:pt idx="72">
                  <c:v>129.36848098415183</c:v>
                </c:pt>
                <c:pt idx="73">
                  <c:v>129.36848098415183</c:v>
                </c:pt>
                <c:pt idx="74">
                  <c:v>129.36848098415183</c:v>
                </c:pt>
                <c:pt idx="75">
                  <c:v>129.36848098415183</c:v>
                </c:pt>
                <c:pt idx="76">
                  <c:v>129.36848098415183</c:v>
                </c:pt>
                <c:pt idx="77">
                  <c:v>129.36848098415183</c:v>
                </c:pt>
                <c:pt idx="78">
                  <c:v>129.36848098415183</c:v>
                </c:pt>
                <c:pt idx="79">
                  <c:v>129.36848098415183</c:v>
                </c:pt>
                <c:pt idx="80">
                  <c:v>129.36848098415183</c:v>
                </c:pt>
                <c:pt idx="81">
                  <c:v>129.36848098415183</c:v>
                </c:pt>
                <c:pt idx="82">
                  <c:v>129.36848098415183</c:v>
                </c:pt>
                <c:pt idx="83">
                  <c:v>129.36848098415183</c:v>
                </c:pt>
                <c:pt idx="84">
                  <c:v>129.36848098415183</c:v>
                </c:pt>
                <c:pt idx="85">
                  <c:v>129.36848098415183</c:v>
                </c:pt>
                <c:pt idx="86">
                  <c:v>129.36848098415183</c:v>
                </c:pt>
                <c:pt idx="87">
                  <c:v>129.36848098415183</c:v>
                </c:pt>
                <c:pt idx="88">
                  <c:v>129.36848098415183</c:v>
                </c:pt>
                <c:pt idx="89">
                  <c:v>129.36848098415183</c:v>
                </c:pt>
                <c:pt idx="90">
                  <c:v>129.36848098415183</c:v>
                </c:pt>
                <c:pt idx="91">
                  <c:v>127.91772813558414</c:v>
                </c:pt>
                <c:pt idx="92">
                  <c:v>127.91772813558414</c:v>
                </c:pt>
                <c:pt idx="93">
                  <c:v>127.91772813558414</c:v>
                </c:pt>
                <c:pt idx="94">
                  <c:v>127.91772813558414</c:v>
                </c:pt>
                <c:pt idx="95">
                  <c:v>127.91772813558414</c:v>
                </c:pt>
                <c:pt idx="96">
                  <c:v>127.91772813558414</c:v>
                </c:pt>
                <c:pt idx="97">
                  <c:v>127.91772813558414</c:v>
                </c:pt>
                <c:pt idx="98">
                  <c:v>127.91772813558414</c:v>
                </c:pt>
                <c:pt idx="99">
                  <c:v>127.91772813558414</c:v>
                </c:pt>
                <c:pt idx="100">
                  <c:v>127.91772813558414</c:v>
                </c:pt>
                <c:pt idx="101">
                  <c:v>127.91772813558414</c:v>
                </c:pt>
                <c:pt idx="102">
                  <c:v>127.91772813558414</c:v>
                </c:pt>
                <c:pt idx="103">
                  <c:v>127.91772813558414</c:v>
                </c:pt>
                <c:pt idx="104">
                  <c:v>127.91772813558414</c:v>
                </c:pt>
                <c:pt idx="105">
                  <c:v>127.91772813558414</c:v>
                </c:pt>
                <c:pt idx="106">
                  <c:v>127.91772813558414</c:v>
                </c:pt>
                <c:pt idx="107">
                  <c:v>127.91772813558414</c:v>
                </c:pt>
                <c:pt idx="108">
                  <c:v>127.91772813558414</c:v>
                </c:pt>
                <c:pt idx="109">
                  <c:v>127.91772813558414</c:v>
                </c:pt>
                <c:pt idx="110">
                  <c:v>127.91772813558414</c:v>
                </c:pt>
                <c:pt idx="111">
                  <c:v>127.91772813558414</c:v>
                </c:pt>
                <c:pt idx="112">
                  <c:v>127.91772813558414</c:v>
                </c:pt>
                <c:pt idx="113">
                  <c:v>127.91772813558414</c:v>
                </c:pt>
                <c:pt idx="114">
                  <c:v>127.91772813558414</c:v>
                </c:pt>
                <c:pt idx="115">
                  <c:v>127.91772813558414</c:v>
                </c:pt>
                <c:pt idx="116">
                  <c:v>127.91772813558414</c:v>
                </c:pt>
                <c:pt idx="117">
                  <c:v>127.91772813558414</c:v>
                </c:pt>
                <c:pt idx="118">
                  <c:v>127.91772813558414</c:v>
                </c:pt>
                <c:pt idx="119">
                  <c:v>127.91772813558414</c:v>
                </c:pt>
                <c:pt idx="120">
                  <c:v>127.91772813558414</c:v>
                </c:pt>
                <c:pt idx="121">
                  <c:v>127.91772813558414</c:v>
                </c:pt>
                <c:pt idx="122">
                  <c:v>124.95657374102763</c:v>
                </c:pt>
                <c:pt idx="123">
                  <c:v>124.95657374102763</c:v>
                </c:pt>
                <c:pt idx="124">
                  <c:v>124.95657374102763</c:v>
                </c:pt>
                <c:pt idx="125">
                  <c:v>124.95657374102763</c:v>
                </c:pt>
                <c:pt idx="126">
                  <c:v>124.95657374102763</c:v>
                </c:pt>
                <c:pt idx="127">
                  <c:v>124.95657374102763</c:v>
                </c:pt>
                <c:pt idx="128">
                  <c:v>124.95657374102763</c:v>
                </c:pt>
                <c:pt idx="129">
                  <c:v>124.95657374102763</c:v>
                </c:pt>
                <c:pt idx="130">
                  <c:v>124.95657374102763</c:v>
                </c:pt>
                <c:pt idx="131">
                  <c:v>124.95657374102763</c:v>
                </c:pt>
                <c:pt idx="132">
                  <c:v>124.95657374102763</c:v>
                </c:pt>
                <c:pt idx="133">
                  <c:v>124.95657374102763</c:v>
                </c:pt>
                <c:pt idx="134">
                  <c:v>124.95657374102763</c:v>
                </c:pt>
                <c:pt idx="135">
                  <c:v>124.95657374102763</c:v>
                </c:pt>
                <c:pt idx="136">
                  <c:v>124.95657374102763</c:v>
                </c:pt>
                <c:pt idx="137">
                  <c:v>124.95657374102763</c:v>
                </c:pt>
                <c:pt idx="138">
                  <c:v>124.95657374102763</c:v>
                </c:pt>
                <c:pt idx="139">
                  <c:v>124.95657374102763</c:v>
                </c:pt>
                <c:pt idx="140">
                  <c:v>124.95657374102763</c:v>
                </c:pt>
                <c:pt idx="141">
                  <c:v>124.95657374102763</c:v>
                </c:pt>
                <c:pt idx="142">
                  <c:v>124.95657374102763</c:v>
                </c:pt>
                <c:pt idx="143">
                  <c:v>124.95657374102763</c:v>
                </c:pt>
                <c:pt idx="144">
                  <c:v>124.95657374102763</c:v>
                </c:pt>
                <c:pt idx="145">
                  <c:v>124.95657374102763</c:v>
                </c:pt>
                <c:pt idx="146">
                  <c:v>124.95657374102763</c:v>
                </c:pt>
                <c:pt idx="147">
                  <c:v>124.95657374102763</c:v>
                </c:pt>
                <c:pt idx="148">
                  <c:v>124.95657374102763</c:v>
                </c:pt>
                <c:pt idx="149">
                  <c:v>124.95657374102763</c:v>
                </c:pt>
                <c:pt idx="150">
                  <c:v>124.95657374102763</c:v>
                </c:pt>
                <c:pt idx="151">
                  <c:v>124.95657374102763</c:v>
                </c:pt>
                <c:pt idx="152">
                  <c:v>124.95657374102763</c:v>
                </c:pt>
                <c:pt idx="153">
                  <c:v>123.0338804958604</c:v>
                </c:pt>
                <c:pt idx="154">
                  <c:v>123.0338804958604</c:v>
                </c:pt>
                <c:pt idx="155">
                  <c:v>123.0338804958604</c:v>
                </c:pt>
                <c:pt idx="156">
                  <c:v>123.0338804958604</c:v>
                </c:pt>
                <c:pt idx="157">
                  <c:v>123.0338804958604</c:v>
                </c:pt>
                <c:pt idx="158">
                  <c:v>123.0338804958604</c:v>
                </c:pt>
                <c:pt idx="159">
                  <c:v>123.0338804958604</c:v>
                </c:pt>
                <c:pt idx="160">
                  <c:v>123.0338804958604</c:v>
                </c:pt>
                <c:pt idx="161">
                  <c:v>123.0338804958604</c:v>
                </c:pt>
                <c:pt idx="162">
                  <c:v>123.0338804958604</c:v>
                </c:pt>
                <c:pt idx="163">
                  <c:v>123.0338804958604</c:v>
                </c:pt>
                <c:pt idx="164">
                  <c:v>123.0338804958604</c:v>
                </c:pt>
                <c:pt idx="165">
                  <c:v>123.0338804958604</c:v>
                </c:pt>
                <c:pt idx="166">
                  <c:v>123.0338804958604</c:v>
                </c:pt>
                <c:pt idx="167">
                  <c:v>123.0338804958604</c:v>
                </c:pt>
                <c:pt idx="168">
                  <c:v>123.0338804958604</c:v>
                </c:pt>
                <c:pt idx="169">
                  <c:v>123.0338804958604</c:v>
                </c:pt>
                <c:pt idx="170">
                  <c:v>123.0338804958604</c:v>
                </c:pt>
                <c:pt idx="171">
                  <c:v>123.0338804958604</c:v>
                </c:pt>
                <c:pt idx="172">
                  <c:v>123.0338804958604</c:v>
                </c:pt>
                <c:pt idx="173">
                  <c:v>123.0338804958604</c:v>
                </c:pt>
                <c:pt idx="174">
                  <c:v>123.0338804958604</c:v>
                </c:pt>
                <c:pt idx="175">
                  <c:v>123.0338804958604</c:v>
                </c:pt>
                <c:pt idx="176">
                  <c:v>123.0338804958604</c:v>
                </c:pt>
                <c:pt idx="177">
                  <c:v>123.0338804958604</c:v>
                </c:pt>
                <c:pt idx="178">
                  <c:v>123.0338804958604</c:v>
                </c:pt>
                <c:pt idx="179">
                  <c:v>123.0338804958604</c:v>
                </c:pt>
                <c:pt idx="180">
                  <c:v>123.0338804958604</c:v>
                </c:pt>
                <c:pt idx="181">
                  <c:v>123.0338804958604</c:v>
                </c:pt>
                <c:pt idx="182">
                  <c:v>123.0338804958604</c:v>
                </c:pt>
                <c:pt idx="183">
                  <c:v>143.56540381704846</c:v>
                </c:pt>
                <c:pt idx="184">
                  <c:v>143.56540381704846</c:v>
                </c:pt>
                <c:pt idx="185">
                  <c:v>143.56540381704846</c:v>
                </c:pt>
                <c:pt idx="186">
                  <c:v>143.56540381704846</c:v>
                </c:pt>
                <c:pt idx="187">
                  <c:v>143.56540381704846</c:v>
                </c:pt>
                <c:pt idx="188">
                  <c:v>143.56540381704846</c:v>
                </c:pt>
                <c:pt idx="189">
                  <c:v>143.56540381704846</c:v>
                </c:pt>
                <c:pt idx="190">
                  <c:v>143.56540381704846</c:v>
                </c:pt>
                <c:pt idx="191">
                  <c:v>143.56540381704846</c:v>
                </c:pt>
                <c:pt idx="192">
                  <c:v>143.56540381704846</c:v>
                </c:pt>
                <c:pt idx="193">
                  <c:v>143.56540381704846</c:v>
                </c:pt>
                <c:pt idx="194">
                  <c:v>143.56540381704846</c:v>
                </c:pt>
                <c:pt idx="195">
                  <c:v>143.56540381704846</c:v>
                </c:pt>
                <c:pt idx="196">
                  <c:v>143.56540381704846</c:v>
                </c:pt>
                <c:pt idx="197">
                  <c:v>143.56540381704846</c:v>
                </c:pt>
                <c:pt idx="198">
                  <c:v>143.56540381704846</c:v>
                </c:pt>
                <c:pt idx="199">
                  <c:v>143.56540381704846</c:v>
                </c:pt>
                <c:pt idx="200">
                  <c:v>143.56540381704846</c:v>
                </c:pt>
                <c:pt idx="201">
                  <c:v>143.56540381704846</c:v>
                </c:pt>
                <c:pt idx="202">
                  <c:v>143.56540381704846</c:v>
                </c:pt>
                <c:pt idx="203">
                  <c:v>143.56540381704846</c:v>
                </c:pt>
                <c:pt idx="204">
                  <c:v>143.56540381704846</c:v>
                </c:pt>
                <c:pt idx="205">
                  <c:v>143.56540381704846</c:v>
                </c:pt>
                <c:pt idx="206">
                  <c:v>143.56540381704846</c:v>
                </c:pt>
                <c:pt idx="207">
                  <c:v>143.56540381704846</c:v>
                </c:pt>
                <c:pt idx="208">
                  <c:v>143.56540381704846</c:v>
                </c:pt>
                <c:pt idx="209">
                  <c:v>143.56540381704846</c:v>
                </c:pt>
                <c:pt idx="210">
                  <c:v>143.56540381704846</c:v>
                </c:pt>
                <c:pt idx="211">
                  <c:v>143.56540381704846</c:v>
                </c:pt>
                <c:pt idx="212">
                  <c:v>143.56540381704846</c:v>
                </c:pt>
                <c:pt idx="213">
                  <c:v>143.56540381704846</c:v>
                </c:pt>
                <c:pt idx="214">
                  <c:v>195.92042411390756</c:v>
                </c:pt>
                <c:pt idx="215">
                  <c:v>195.92042411390756</c:v>
                </c:pt>
                <c:pt idx="216">
                  <c:v>195.92042411390756</c:v>
                </c:pt>
                <c:pt idx="217">
                  <c:v>195.92042411390756</c:v>
                </c:pt>
                <c:pt idx="218">
                  <c:v>195.92042411390756</c:v>
                </c:pt>
                <c:pt idx="219">
                  <c:v>195.92042411390756</c:v>
                </c:pt>
                <c:pt idx="220">
                  <c:v>195.92042411390756</c:v>
                </c:pt>
                <c:pt idx="221">
                  <c:v>195.92042411390756</c:v>
                </c:pt>
                <c:pt idx="222">
                  <c:v>195.92042411390756</c:v>
                </c:pt>
                <c:pt idx="223">
                  <c:v>195.92042411390756</c:v>
                </c:pt>
                <c:pt idx="224">
                  <c:v>195.92042411390756</c:v>
                </c:pt>
                <c:pt idx="225">
                  <c:v>195.92042411390756</c:v>
                </c:pt>
                <c:pt idx="226">
                  <c:v>195.92042411390756</c:v>
                </c:pt>
                <c:pt idx="227">
                  <c:v>195.92042411390756</c:v>
                </c:pt>
                <c:pt idx="228">
                  <c:v>195.92042411390756</c:v>
                </c:pt>
                <c:pt idx="229">
                  <c:v>195.92042411390756</c:v>
                </c:pt>
                <c:pt idx="230">
                  <c:v>195.92042411390756</c:v>
                </c:pt>
                <c:pt idx="231">
                  <c:v>195.92042411390756</c:v>
                </c:pt>
                <c:pt idx="232">
                  <c:v>195.92042411390756</c:v>
                </c:pt>
                <c:pt idx="233">
                  <c:v>195.92042411390756</c:v>
                </c:pt>
                <c:pt idx="234">
                  <c:v>195.92042411390756</c:v>
                </c:pt>
                <c:pt idx="235">
                  <c:v>195.92042411390756</c:v>
                </c:pt>
                <c:pt idx="236">
                  <c:v>195.92042411390756</c:v>
                </c:pt>
                <c:pt idx="237">
                  <c:v>195.92042411390756</c:v>
                </c:pt>
                <c:pt idx="238">
                  <c:v>195.92042411390756</c:v>
                </c:pt>
                <c:pt idx="239">
                  <c:v>195.92042411390756</c:v>
                </c:pt>
                <c:pt idx="240">
                  <c:v>195.92042411390756</c:v>
                </c:pt>
                <c:pt idx="241">
                  <c:v>195.92042411390756</c:v>
                </c:pt>
                <c:pt idx="242">
                  <c:v>195.92042411390756</c:v>
                </c:pt>
                <c:pt idx="243">
                  <c:v>195.92042411390756</c:v>
                </c:pt>
                <c:pt idx="244">
                  <c:v>189.60041043281379</c:v>
                </c:pt>
                <c:pt idx="245">
                  <c:v>191.29020331468453</c:v>
                </c:pt>
                <c:pt idx="246">
                  <c:v>191.29020331468453</c:v>
                </c:pt>
                <c:pt idx="247">
                  <c:v>191.29020331468453</c:v>
                </c:pt>
                <c:pt idx="248">
                  <c:v>191.29020331468453</c:v>
                </c:pt>
                <c:pt idx="249">
                  <c:v>191.29020331468453</c:v>
                </c:pt>
                <c:pt idx="250">
                  <c:v>191.29020331468453</c:v>
                </c:pt>
                <c:pt idx="251">
                  <c:v>191.29020331468453</c:v>
                </c:pt>
                <c:pt idx="252">
                  <c:v>191.29020331468453</c:v>
                </c:pt>
                <c:pt idx="253">
                  <c:v>191.29020331468453</c:v>
                </c:pt>
                <c:pt idx="254">
                  <c:v>191.29020331468453</c:v>
                </c:pt>
                <c:pt idx="255">
                  <c:v>191.29020331468453</c:v>
                </c:pt>
                <c:pt idx="256">
                  <c:v>191.29020331468453</c:v>
                </c:pt>
                <c:pt idx="257">
                  <c:v>191.29020331468453</c:v>
                </c:pt>
                <c:pt idx="258">
                  <c:v>191.29020331468453</c:v>
                </c:pt>
                <c:pt idx="259">
                  <c:v>191.29020331468453</c:v>
                </c:pt>
                <c:pt idx="260">
                  <c:v>191.29020331468453</c:v>
                </c:pt>
                <c:pt idx="261">
                  <c:v>191.29020331468453</c:v>
                </c:pt>
                <c:pt idx="262">
                  <c:v>191.29020331468453</c:v>
                </c:pt>
                <c:pt idx="263">
                  <c:v>191.29020331468453</c:v>
                </c:pt>
                <c:pt idx="264">
                  <c:v>191.29020331468453</c:v>
                </c:pt>
                <c:pt idx="265">
                  <c:v>191.29020331468453</c:v>
                </c:pt>
                <c:pt idx="266">
                  <c:v>191.29020331468453</c:v>
                </c:pt>
                <c:pt idx="267">
                  <c:v>191.29020331468453</c:v>
                </c:pt>
                <c:pt idx="268">
                  <c:v>191.29020331468453</c:v>
                </c:pt>
                <c:pt idx="269">
                  <c:v>191.29020331468453</c:v>
                </c:pt>
                <c:pt idx="270">
                  <c:v>191.29020331468453</c:v>
                </c:pt>
                <c:pt idx="271">
                  <c:v>191.29020331468453</c:v>
                </c:pt>
                <c:pt idx="272">
                  <c:v>191.29020331468453</c:v>
                </c:pt>
                <c:pt idx="273">
                  <c:v>191.29020331468453</c:v>
                </c:pt>
                <c:pt idx="274">
                  <c:v>191.29020331468453</c:v>
                </c:pt>
                <c:pt idx="275">
                  <c:v>225.38058657891492</c:v>
                </c:pt>
                <c:pt idx="276">
                  <c:v>225.38058657891492</c:v>
                </c:pt>
                <c:pt idx="277">
                  <c:v>225.38058657891492</c:v>
                </c:pt>
                <c:pt idx="278">
                  <c:v>225.38058657891492</c:v>
                </c:pt>
                <c:pt idx="279">
                  <c:v>225.38058657891492</c:v>
                </c:pt>
                <c:pt idx="280">
                  <c:v>225.38058657891492</c:v>
                </c:pt>
                <c:pt idx="281">
                  <c:v>225.38058657891492</c:v>
                </c:pt>
                <c:pt idx="282">
                  <c:v>225.38058657891492</c:v>
                </c:pt>
                <c:pt idx="283">
                  <c:v>225.38058657891492</c:v>
                </c:pt>
                <c:pt idx="284">
                  <c:v>225.38058657891492</c:v>
                </c:pt>
                <c:pt idx="285">
                  <c:v>225.38058657891492</c:v>
                </c:pt>
                <c:pt idx="286">
                  <c:v>225.38058657891492</c:v>
                </c:pt>
                <c:pt idx="287">
                  <c:v>225.38058657891492</c:v>
                </c:pt>
                <c:pt idx="288">
                  <c:v>225.38058657891492</c:v>
                </c:pt>
                <c:pt idx="289">
                  <c:v>225.38058657891492</c:v>
                </c:pt>
                <c:pt idx="290">
                  <c:v>225.38058657891492</c:v>
                </c:pt>
                <c:pt idx="291">
                  <c:v>225.38058657891492</c:v>
                </c:pt>
                <c:pt idx="292">
                  <c:v>225.38058657891492</c:v>
                </c:pt>
                <c:pt idx="293">
                  <c:v>225.38058657891492</c:v>
                </c:pt>
                <c:pt idx="294">
                  <c:v>225.38058657891492</c:v>
                </c:pt>
                <c:pt idx="295">
                  <c:v>225.38058657891492</c:v>
                </c:pt>
                <c:pt idx="296">
                  <c:v>225.38058657891492</c:v>
                </c:pt>
                <c:pt idx="297">
                  <c:v>225.38058657891492</c:v>
                </c:pt>
                <c:pt idx="298">
                  <c:v>225.38058657891492</c:v>
                </c:pt>
                <c:pt idx="299">
                  <c:v>225.38058657891492</c:v>
                </c:pt>
                <c:pt idx="300">
                  <c:v>225.38058657891492</c:v>
                </c:pt>
                <c:pt idx="301">
                  <c:v>225.38058657891492</c:v>
                </c:pt>
                <c:pt idx="302">
                  <c:v>225.38058657891492</c:v>
                </c:pt>
                <c:pt idx="303">
                  <c:v>225.38058657891492</c:v>
                </c:pt>
                <c:pt idx="304">
                  <c:v>225.38058657891492</c:v>
                </c:pt>
                <c:pt idx="305">
                  <c:v>225.38058657891492</c:v>
                </c:pt>
                <c:pt idx="306">
                  <c:v>228.62374388197802</c:v>
                </c:pt>
                <c:pt idx="307">
                  <c:v>228.62374388197802</c:v>
                </c:pt>
                <c:pt idx="308">
                  <c:v>228.62374388197802</c:v>
                </c:pt>
                <c:pt idx="309">
                  <c:v>228.62374388197802</c:v>
                </c:pt>
                <c:pt idx="310">
                  <c:v>228.62374388197802</c:v>
                </c:pt>
                <c:pt idx="311">
                  <c:v>228.62374388197802</c:v>
                </c:pt>
                <c:pt idx="312">
                  <c:v>228.62374388197802</c:v>
                </c:pt>
                <c:pt idx="313">
                  <c:v>228.62374388197802</c:v>
                </c:pt>
                <c:pt idx="314">
                  <c:v>228.62374388197802</c:v>
                </c:pt>
                <c:pt idx="315">
                  <c:v>228.62374388197802</c:v>
                </c:pt>
                <c:pt idx="316">
                  <c:v>228.62374388197802</c:v>
                </c:pt>
                <c:pt idx="317">
                  <c:v>228.62374388197802</c:v>
                </c:pt>
                <c:pt idx="318">
                  <c:v>228.62374388197802</c:v>
                </c:pt>
                <c:pt idx="319">
                  <c:v>228.62374388197802</c:v>
                </c:pt>
                <c:pt idx="320">
                  <c:v>228.62374388197802</c:v>
                </c:pt>
                <c:pt idx="321">
                  <c:v>228.62374388197802</c:v>
                </c:pt>
                <c:pt idx="322">
                  <c:v>228.62374388197802</c:v>
                </c:pt>
                <c:pt idx="323">
                  <c:v>228.62374388197802</c:v>
                </c:pt>
                <c:pt idx="324">
                  <c:v>228.62374388197802</c:v>
                </c:pt>
                <c:pt idx="325">
                  <c:v>228.62374388197802</c:v>
                </c:pt>
                <c:pt idx="326">
                  <c:v>228.62374388197802</c:v>
                </c:pt>
                <c:pt idx="327">
                  <c:v>228.62374388197802</c:v>
                </c:pt>
                <c:pt idx="328">
                  <c:v>228.62374388197802</c:v>
                </c:pt>
                <c:pt idx="329">
                  <c:v>228.62374388197802</c:v>
                </c:pt>
                <c:pt idx="330">
                  <c:v>228.62374388197802</c:v>
                </c:pt>
                <c:pt idx="331">
                  <c:v>228.62374388197802</c:v>
                </c:pt>
                <c:pt idx="332">
                  <c:v>228.62374388197802</c:v>
                </c:pt>
                <c:pt idx="333">
                  <c:v>228.62374388197802</c:v>
                </c:pt>
                <c:pt idx="334">
                  <c:v>223.10324990316312</c:v>
                </c:pt>
                <c:pt idx="335">
                  <c:v>223.10324990316312</c:v>
                </c:pt>
                <c:pt idx="336">
                  <c:v>223.10324990316312</c:v>
                </c:pt>
                <c:pt idx="337">
                  <c:v>223.10324990316312</c:v>
                </c:pt>
                <c:pt idx="338">
                  <c:v>223.10324990316312</c:v>
                </c:pt>
                <c:pt idx="339">
                  <c:v>223.10324990316312</c:v>
                </c:pt>
                <c:pt idx="340">
                  <c:v>223.10324990316312</c:v>
                </c:pt>
                <c:pt idx="341">
                  <c:v>223.10324990316312</c:v>
                </c:pt>
                <c:pt idx="342">
                  <c:v>223.10324990316312</c:v>
                </c:pt>
                <c:pt idx="343">
                  <c:v>223.10324990316312</c:v>
                </c:pt>
                <c:pt idx="344">
                  <c:v>223.10324990316312</c:v>
                </c:pt>
                <c:pt idx="345">
                  <c:v>223.10324990316312</c:v>
                </c:pt>
                <c:pt idx="346">
                  <c:v>223.10324990316312</c:v>
                </c:pt>
                <c:pt idx="347">
                  <c:v>223.10324990316312</c:v>
                </c:pt>
                <c:pt idx="348">
                  <c:v>223.10324990316312</c:v>
                </c:pt>
                <c:pt idx="349">
                  <c:v>223.10324990316312</c:v>
                </c:pt>
                <c:pt idx="350">
                  <c:v>223.10324990316312</c:v>
                </c:pt>
                <c:pt idx="351">
                  <c:v>223.10324990316312</c:v>
                </c:pt>
                <c:pt idx="352">
                  <c:v>223.10324990316312</c:v>
                </c:pt>
                <c:pt idx="353">
                  <c:v>223.10324990316312</c:v>
                </c:pt>
                <c:pt idx="354">
                  <c:v>223.10324990316312</c:v>
                </c:pt>
                <c:pt idx="355">
                  <c:v>223.10324990316312</c:v>
                </c:pt>
                <c:pt idx="356">
                  <c:v>223.10324990316312</c:v>
                </c:pt>
                <c:pt idx="357">
                  <c:v>223.10324990316312</c:v>
                </c:pt>
                <c:pt idx="358">
                  <c:v>223.10324990316312</c:v>
                </c:pt>
                <c:pt idx="359">
                  <c:v>223.10324990316312</c:v>
                </c:pt>
                <c:pt idx="360">
                  <c:v>223.10324990316312</c:v>
                </c:pt>
                <c:pt idx="361">
                  <c:v>223.10324990316312</c:v>
                </c:pt>
                <c:pt idx="362">
                  <c:v>223.10324990316312</c:v>
                </c:pt>
                <c:pt idx="363">
                  <c:v>223.10324990316312</c:v>
                </c:pt>
                <c:pt idx="364">
                  <c:v>223.10324990316312</c:v>
                </c:pt>
                <c:pt idx="365">
                  <c:v>178.28318006479986</c:v>
                </c:pt>
                <c:pt idx="366">
                  <c:v>178.28318006479986</c:v>
                </c:pt>
                <c:pt idx="367">
                  <c:v>178.28318006479986</c:v>
                </c:pt>
                <c:pt idx="368">
                  <c:v>178.28318006479986</c:v>
                </c:pt>
                <c:pt idx="369">
                  <c:v>178.28318006479986</c:v>
                </c:pt>
                <c:pt idx="370">
                  <c:v>178.28318006479986</c:v>
                </c:pt>
                <c:pt idx="371">
                  <c:v>178.28318006479986</c:v>
                </c:pt>
                <c:pt idx="372">
                  <c:v>178.28318006479986</c:v>
                </c:pt>
                <c:pt idx="373">
                  <c:v>178.28318006479986</c:v>
                </c:pt>
                <c:pt idx="374">
                  <c:v>178.28318006479986</c:v>
                </c:pt>
                <c:pt idx="375">
                  <c:v>178.28318006479986</c:v>
                </c:pt>
                <c:pt idx="376">
                  <c:v>178.28318006479986</c:v>
                </c:pt>
                <c:pt idx="377">
                  <c:v>178.28318006479986</c:v>
                </c:pt>
                <c:pt idx="378">
                  <c:v>178.28318006479986</c:v>
                </c:pt>
                <c:pt idx="379">
                  <c:v>178.28318006479986</c:v>
                </c:pt>
                <c:pt idx="380">
                  <c:v>178.28318006479986</c:v>
                </c:pt>
                <c:pt idx="381">
                  <c:v>178.28318006479986</c:v>
                </c:pt>
                <c:pt idx="382">
                  <c:v>178.28318006479986</c:v>
                </c:pt>
                <c:pt idx="383">
                  <c:v>178.28318006479986</c:v>
                </c:pt>
                <c:pt idx="384">
                  <c:v>178.28318006479986</c:v>
                </c:pt>
                <c:pt idx="385">
                  <c:v>178.28318006479986</c:v>
                </c:pt>
                <c:pt idx="386">
                  <c:v>178.28318006479986</c:v>
                </c:pt>
                <c:pt idx="387">
                  <c:v>178.28318006479986</c:v>
                </c:pt>
                <c:pt idx="388">
                  <c:v>178.28318006479986</c:v>
                </c:pt>
                <c:pt idx="389">
                  <c:v>178.28318006479986</c:v>
                </c:pt>
                <c:pt idx="390">
                  <c:v>178.28318006479986</c:v>
                </c:pt>
                <c:pt idx="391">
                  <c:v>178.28318006479986</c:v>
                </c:pt>
                <c:pt idx="392">
                  <c:v>178.28318006479986</c:v>
                </c:pt>
                <c:pt idx="393">
                  <c:v>178.28318006479986</c:v>
                </c:pt>
                <c:pt idx="394">
                  <c:v>178.28318006479986</c:v>
                </c:pt>
                <c:pt idx="395">
                  <c:v>162.71451971182302</c:v>
                </c:pt>
                <c:pt idx="396">
                  <c:v>162.71451971182302</c:v>
                </c:pt>
                <c:pt idx="397">
                  <c:v>162.71451971182302</c:v>
                </c:pt>
                <c:pt idx="398">
                  <c:v>162.71451971182302</c:v>
                </c:pt>
                <c:pt idx="399">
                  <c:v>162.71451971182302</c:v>
                </c:pt>
                <c:pt idx="400">
                  <c:v>162.71451971182302</c:v>
                </c:pt>
                <c:pt idx="401">
                  <c:v>162.71451971182302</c:v>
                </c:pt>
                <c:pt idx="402">
                  <c:v>162.71451971182302</c:v>
                </c:pt>
                <c:pt idx="403">
                  <c:v>162.71451971182302</c:v>
                </c:pt>
                <c:pt idx="404">
                  <c:v>162.71451971182302</c:v>
                </c:pt>
                <c:pt idx="405">
                  <c:v>162.71451971182302</c:v>
                </c:pt>
                <c:pt idx="406">
                  <c:v>162.71451971182302</c:v>
                </c:pt>
                <c:pt idx="407">
                  <c:v>162.71451971182302</c:v>
                </c:pt>
                <c:pt idx="408">
                  <c:v>162.71451971182302</c:v>
                </c:pt>
                <c:pt idx="409">
                  <c:v>162.71451971182302</c:v>
                </c:pt>
                <c:pt idx="410">
                  <c:v>162.71451971182302</c:v>
                </c:pt>
                <c:pt idx="411">
                  <c:v>162.71451971182302</c:v>
                </c:pt>
                <c:pt idx="412">
                  <c:v>162.71451971182302</c:v>
                </c:pt>
                <c:pt idx="413">
                  <c:v>162.71451971182302</c:v>
                </c:pt>
                <c:pt idx="414">
                  <c:v>162.71451971182302</c:v>
                </c:pt>
                <c:pt idx="415">
                  <c:v>162.71451971182302</c:v>
                </c:pt>
                <c:pt idx="416">
                  <c:v>162.71451971182302</c:v>
                </c:pt>
                <c:pt idx="417">
                  <c:v>162.71451971182302</c:v>
                </c:pt>
                <c:pt idx="418">
                  <c:v>162.71451971182302</c:v>
                </c:pt>
                <c:pt idx="419">
                  <c:v>162.71451971182302</c:v>
                </c:pt>
                <c:pt idx="420">
                  <c:v>162.71451971182302</c:v>
                </c:pt>
                <c:pt idx="421">
                  <c:v>162.71451971182302</c:v>
                </c:pt>
                <c:pt idx="422">
                  <c:v>162.71451971182302</c:v>
                </c:pt>
                <c:pt idx="423">
                  <c:v>162.71451971182302</c:v>
                </c:pt>
                <c:pt idx="424">
                  <c:v>162.71451971182302</c:v>
                </c:pt>
                <c:pt idx="425">
                  <c:v>162.71451971182302</c:v>
                </c:pt>
                <c:pt idx="426">
                  <c:v>132.98652606539645</c:v>
                </c:pt>
                <c:pt idx="427">
                  <c:v>132.98652606539645</c:v>
                </c:pt>
                <c:pt idx="428">
                  <c:v>132.98652606539645</c:v>
                </c:pt>
                <c:pt idx="429">
                  <c:v>132.98652606539645</c:v>
                </c:pt>
                <c:pt idx="430">
                  <c:v>132.98652606539645</c:v>
                </c:pt>
                <c:pt idx="431">
                  <c:v>132.98652606539645</c:v>
                </c:pt>
                <c:pt idx="432">
                  <c:v>132.98652606539645</c:v>
                </c:pt>
                <c:pt idx="433">
                  <c:v>132.98652606539645</c:v>
                </c:pt>
                <c:pt idx="434">
                  <c:v>132.98652606539645</c:v>
                </c:pt>
                <c:pt idx="435">
                  <c:v>132.98652606539645</c:v>
                </c:pt>
                <c:pt idx="436">
                  <c:v>132.98652606539645</c:v>
                </c:pt>
                <c:pt idx="437">
                  <c:v>132.98652606539645</c:v>
                </c:pt>
                <c:pt idx="438">
                  <c:v>132.98652606539645</c:v>
                </c:pt>
                <c:pt idx="439">
                  <c:v>132.98652606539645</c:v>
                </c:pt>
                <c:pt idx="440">
                  <c:v>132.98652606539645</c:v>
                </c:pt>
                <c:pt idx="441">
                  <c:v>132.98652606539645</c:v>
                </c:pt>
                <c:pt idx="442">
                  <c:v>132.98652606539645</c:v>
                </c:pt>
                <c:pt idx="443">
                  <c:v>132.98652606539645</c:v>
                </c:pt>
                <c:pt idx="444">
                  <c:v>132.98652606539645</c:v>
                </c:pt>
                <c:pt idx="445">
                  <c:v>132.98652606539645</c:v>
                </c:pt>
                <c:pt idx="446">
                  <c:v>132.98652606539645</c:v>
                </c:pt>
                <c:pt idx="447">
                  <c:v>132.98652606539645</c:v>
                </c:pt>
                <c:pt idx="448">
                  <c:v>132.98652606539645</c:v>
                </c:pt>
                <c:pt idx="449">
                  <c:v>132.98652606539645</c:v>
                </c:pt>
                <c:pt idx="450">
                  <c:v>132.98652606539645</c:v>
                </c:pt>
                <c:pt idx="451">
                  <c:v>132.98652606539645</c:v>
                </c:pt>
                <c:pt idx="452">
                  <c:v>132.98652606539645</c:v>
                </c:pt>
                <c:pt idx="453">
                  <c:v>132.98652606539645</c:v>
                </c:pt>
                <c:pt idx="454">
                  <c:v>132.98652606539645</c:v>
                </c:pt>
                <c:pt idx="455">
                  <c:v>132.98652606539645</c:v>
                </c:pt>
                <c:pt idx="456">
                  <c:v>135.99732580506085</c:v>
                </c:pt>
                <c:pt idx="457">
                  <c:v>135.99732580506085</c:v>
                </c:pt>
                <c:pt idx="458">
                  <c:v>135.99732580506085</c:v>
                </c:pt>
                <c:pt idx="459">
                  <c:v>135.99732580506085</c:v>
                </c:pt>
                <c:pt idx="460">
                  <c:v>135.99732580506085</c:v>
                </c:pt>
                <c:pt idx="461">
                  <c:v>135.99732580506085</c:v>
                </c:pt>
                <c:pt idx="462">
                  <c:v>135.99732580506085</c:v>
                </c:pt>
                <c:pt idx="463">
                  <c:v>135.99732580506085</c:v>
                </c:pt>
                <c:pt idx="464">
                  <c:v>135.99732580506085</c:v>
                </c:pt>
                <c:pt idx="465">
                  <c:v>135.99732580506085</c:v>
                </c:pt>
                <c:pt idx="466">
                  <c:v>135.99732580506085</c:v>
                </c:pt>
                <c:pt idx="467">
                  <c:v>135.99732580506085</c:v>
                </c:pt>
                <c:pt idx="468">
                  <c:v>135.99732580506085</c:v>
                </c:pt>
                <c:pt idx="469">
                  <c:v>135.99732580506085</c:v>
                </c:pt>
                <c:pt idx="470">
                  <c:v>135.99732580506085</c:v>
                </c:pt>
                <c:pt idx="471">
                  <c:v>135.99732580506085</c:v>
                </c:pt>
                <c:pt idx="472">
                  <c:v>135.99732580506085</c:v>
                </c:pt>
                <c:pt idx="473">
                  <c:v>135.99732580506085</c:v>
                </c:pt>
                <c:pt idx="474">
                  <c:v>135.99732580506085</c:v>
                </c:pt>
                <c:pt idx="475">
                  <c:v>135.99732580506085</c:v>
                </c:pt>
                <c:pt idx="476">
                  <c:v>135.99732580506085</c:v>
                </c:pt>
                <c:pt idx="477">
                  <c:v>135.99732580506085</c:v>
                </c:pt>
                <c:pt idx="478">
                  <c:v>135.99732580506085</c:v>
                </c:pt>
                <c:pt idx="479">
                  <c:v>135.99732580506085</c:v>
                </c:pt>
                <c:pt idx="480">
                  <c:v>135.99732580506085</c:v>
                </c:pt>
                <c:pt idx="481">
                  <c:v>135.99732580506085</c:v>
                </c:pt>
                <c:pt idx="482">
                  <c:v>135.99732580506085</c:v>
                </c:pt>
                <c:pt idx="483">
                  <c:v>135.99732580506085</c:v>
                </c:pt>
                <c:pt idx="484">
                  <c:v>135.99732580506085</c:v>
                </c:pt>
                <c:pt idx="485">
                  <c:v>135.99732580506085</c:v>
                </c:pt>
                <c:pt idx="486">
                  <c:v>135.99732580506085</c:v>
                </c:pt>
                <c:pt idx="487">
                  <c:v>131.30156954201399</c:v>
                </c:pt>
                <c:pt idx="488">
                  <c:v>131.30156954201399</c:v>
                </c:pt>
                <c:pt idx="489">
                  <c:v>131.30156954201399</c:v>
                </c:pt>
                <c:pt idx="490">
                  <c:v>131.30156954201399</c:v>
                </c:pt>
                <c:pt idx="491">
                  <c:v>131.30156954201399</c:v>
                </c:pt>
                <c:pt idx="492">
                  <c:v>131.30156954201399</c:v>
                </c:pt>
                <c:pt idx="493">
                  <c:v>131.30156954201399</c:v>
                </c:pt>
                <c:pt idx="494">
                  <c:v>131.30156954201399</c:v>
                </c:pt>
                <c:pt idx="495">
                  <c:v>131.30156954201399</c:v>
                </c:pt>
                <c:pt idx="496">
                  <c:v>131.30156954201399</c:v>
                </c:pt>
                <c:pt idx="497">
                  <c:v>131.30156954201399</c:v>
                </c:pt>
                <c:pt idx="498">
                  <c:v>131.30156954201399</c:v>
                </c:pt>
                <c:pt idx="499">
                  <c:v>131.30156954201399</c:v>
                </c:pt>
                <c:pt idx="500">
                  <c:v>131.30156954201399</c:v>
                </c:pt>
                <c:pt idx="501">
                  <c:v>131.30156954201399</c:v>
                </c:pt>
                <c:pt idx="502">
                  <c:v>131.30156954201399</c:v>
                </c:pt>
                <c:pt idx="503">
                  <c:v>131.30156954201399</c:v>
                </c:pt>
                <c:pt idx="504">
                  <c:v>131.30156954201399</c:v>
                </c:pt>
                <c:pt idx="505">
                  <c:v>131.30156954201399</c:v>
                </c:pt>
                <c:pt idx="506">
                  <c:v>131.30156954201399</c:v>
                </c:pt>
                <c:pt idx="507">
                  <c:v>131.30156954201399</c:v>
                </c:pt>
                <c:pt idx="508">
                  <c:v>131.30156954201399</c:v>
                </c:pt>
                <c:pt idx="509">
                  <c:v>131.30156954201399</c:v>
                </c:pt>
                <c:pt idx="510">
                  <c:v>131.30156954201399</c:v>
                </c:pt>
                <c:pt idx="511">
                  <c:v>131.30156954201399</c:v>
                </c:pt>
                <c:pt idx="512">
                  <c:v>131.30156954201399</c:v>
                </c:pt>
                <c:pt idx="513">
                  <c:v>131.30156954201399</c:v>
                </c:pt>
                <c:pt idx="514">
                  <c:v>131.30156954201399</c:v>
                </c:pt>
                <c:pt idx="515">
                  <c:v>121.54500890051587</c:v>
                </c:pt>
                <c:pt idx="516">
                  <c:v>121.54500890051587</c:v>
                </c:pt>
                <c:pt idx="517">
                  <c:v>121.54500890051587</c:v>
                </c:pt>
                <c:pt idx="518">
                  <c:v>125.59650919719974</c:v>
                </c:pt>
                <c:pt idx="519">
                  <c:v>125.59650919719974</c:v>
                </c:pt>
                <c:pt idx="520">
                  <c:v>125.59650919719974</c:v>
                </c:pt>
                <c:pt idx="521">
                  <c:v>125.59650919719974</c:v>
                </c:pt>
                <c:pt idx="522">
                  <c:v>125.59650919719974</c:v>
                </c:pt>
                <c:pt idx="523">
                  <c:v>125.59650919719974</c:v>
                </c:pt>
                <c:pt idx="524">
                  <c:v>125.59650919719974</c:v>
                </c:pt>
                <c:pt idx="525">
                  <c:v>125.59650919719974</c:v>
                </c:pt>
                <c:pt idx="526">
                  <c:v>125.59650919719974</c:v>
                </c:pt>
                <c:pt idx="527">
                  <c:v>125.59650919719974</c:v>
                </c:pt>
                <c:pt idx="528">
                  <c:v>125.59650919719974</c:v>
                </c:pt>
                <c:pt idx="529">
                  <c:v>125.59650919719974</c:v>
                </c:pt>
                <c:pt idx="530">
                  <c:v>125.59650919719974</c:v>
                </c:pt>
                <c:pt idx="531">
                  <c:v>125.59650919719974</c:v>
                </c:pt>
                <c:pt idx="532">
                  <c:v>125.59650919719974</c:v>
                </c:pt>
                <c:pt idx="533">
                  <c:v>125.59650919719974</c:v>
                </c:pt>
                <c:pt idx="534">
                  <c:v>125.59650919719974</c:v>
                </c:pt>
                <c:pt idx="535">
                  <c:v>125.59650919719974</c:v>
                </c:pt>
                <c:pt idx="536">
                  <c:v>125.59650919719974</c:v>
                </c:pt>
                <c:pt idx="537">
                  <c:v>125.59650919719974</c:v>
                </c:pt>
                <c:pt idx="538">
                  <c:v>125.59650919719974</c:v>
                </c:pt>
                <c:pt idx="539">
                  <c:v>125.59650919719974</c:v>
                </c:pt>
                <c:pt idx="540">
                  <c:v>125.59650919719974</c:v>
                </c:pt>
                <c:pt idx="541">
                  <c:v>125.59650919719974</c:v>
                </c:pt>
                <c:pt idx="542">
                  <c:v>125.59650919719974</c:v>
                </c:pt>
                <c:pt idx="543">
                  <c:v>125.59650919719974</c:v>
                </c:pt>
                <c:pt idx="544">
                  <c:v>125.59650919719974</c:v>
                </c:pt>
                <c:pt idx="545">
                  <c:v>125.59650919719974</c:v>
                </c:pt>
                <c:pt idx="546">
                  <c:v>125.59650919719974</c:v>
                </c:pt>
                <c:pt idx="547">
                  <c:v>125.59650919719974</c:v>
                </c:pt>
                <c:pt idx="548">
                  <c:v>153.8206219629925</c:v>
                </c:pt>
                <c:pt idx="549">
                  <c:v>153.8206219629925</c:v>
                </c:pt>
                <c:pt idx="550">
                  <c:v>153.8206219629925</c:v>
                </c:pt>
                <c:pt idx="551">
                  <c:v>153.8206219629925</c:v>
                </c:pt>
                <c:pt idx="552">
                  <c:v>153.8206219629925</c:v>
                </c:pt>
                <c:pt idx="553">
                  <c:v>153.8206219629925</c:v>
                </c:pt>
                <c:pt idx="554">
                  <c:v>153.8206219629925</c:v>
                </c:pt>
                <c:pt idx="555">
                  <c:v>153.8206219629925</c:v>
                </c:pt>
                <c:pt idx="556">
                  <c:v>153.8206219629925</c:v>
                </c:pt>
                <c:pt idx="557">
                  <c:v>153.8206219629925</c:v>
                </c:pt>
                <c:pt idx="558">
                  <c:v>153.8206219629925</c:v>
                </c:pt>
                <c:pt idx="559">
                  <c:v>153.8206219629925</c:v>
                </c:pt>
                <c:pt idx="560">
                  <c:v>153.8206219629925</c:v>
                </c:pt>
                <c:pt idx="561">
                  <c:v>153.8206219629925</c:v>
                </c:pt>
                <c:pt idx="562">
                  <c:v>153.8206219629925</c:v>
                </c:pt>
                <c:pt idx="563">
                  <c:v>153.8206219629925</c:v>
                </c:pt>
                <c:pt idx="564">
                  <c:v>153.8206219629925</c:v>
                </c:pt>
                <c:pt idx="565">
                  <c:v>153.8206219629925</c:v>
                </c:pt>
                <c:pt idx="566">
                  <c:v>153.8206219629925</c:v>
                </c:pt>
                <c:pt idx="567">
                  <c:v>153.8206219629925</c:v>
                </c:pt>
                <c:pt idx="568">
                  <c:v>153.8206219629925</c:v>
                </c:pt>
                <c:pt idx="569">
                  <c:v>153.8206219629925</c:v>
                </c:pt>
                <c:pt idx="570">
                  <c:v>153.8206219629925</c:v>
                </c:pt>
                <c:pt idx="571">
                  <c:v>153.8206219629925</c:v>
                </c:pt>
                <c:pt idx="572">
                  <c:v>153.8206219629925</c:v>
                </c:pt>
                <c:pt idx="573">
                  <c:v>153.8206219629925</c:v>
                </c:pt>
                <c:pt idx="574">
                  <c:v>153.8206219629925</c:v>
                </c:pt>
                <c:pt idx="575">
                  <c:v>153.8206219629925</c:v>
                </c:pt>
                <c:pt idx="576">
                  <c:v>153.8206219629925</c:v>
                </c:pt>
                <c:pt idx="577">
                  <c:v>153.8206219629925</c:v>
                </c:pt>
                <c:pt idx="578">
                  <c:v>153.8206219629925</c:v>
                </c:pt>
                <c:pt idx="579">
                  <c:v>207.78358863700876</c:v>
                </c:pt>
                <c:pt idx="580">
                  <c:v>207.78358863700876</c:v>
                </c:pt>
                <c:pt idx="581">
                  <c:v>207.78358863700876</c:v>
                </c:pt>
                <c:pt idx="582">
                  <c:v>207.78358863700876</c:v>
                </c:pt>
                <c:pt idx="583">
                  <c:v>207.78358863700876</c:v>
                </c:pt>
                <c:pt idx="584">
                  <c:v>207.78358863700876</c:v>
                </c:pt>
                <c:pt idx="585">
                  <c:v>207.78358863700876</c:v>
                </c:pt>
                <c:pt idx="586">
                  <c:v>207.78358863700876</c:v>
                </c:pt>
                <c:pt idx="587">
                  <c:v>207.78358863700876</c:v>
                </c:pt>
                <c:pt idx="588">
                  <c:v>207.78358863700876</c:v>
                </c:pt>
                <c:pt idx="589">
                  <c:v>207.78358863700876</c:v>
                </c:pt>
                <c:pt idx="590">
                  <c:v>207.78358863700876</c:v>
                </c:pt>
                <c:pt idx="591">
                  <c:v>207.78358863700876</c:v>
                </c:pt>
                <c:pt idx="592">
                  <c:v>207.78358863700876</c:v>
                </c:pt>
                <c:pt idx="593">
                  <c:v>207.78358863700876</c:v>
                </c:pt>
                <c:pt idx="594">
                  <c:v>207.78358863700876</c:v>
                </c:pt>
                <c:pt idx="595">
                  <c:v>207.78358863700876</c:v>
                </c:pt>
                <c:pt idx="596">
                  <c:v>207.78358863700876</c:v>
                </c:pt>
                <c:pt idx="597">
                  <c:v>207.78358863700876</c:v>
                </c:pt>
                <c:pt idx="598">
                  <c:v>207.78358863700876</c:v>
                </c:pt>
                <c:pt idx="599">
                  <c:v>207.78358863700876</c:v>
                </c:pt>
                <c:pt idx="600">
                  <c:v>207.78358863700876</c:v>
                </c:pt>
                <c:pt idx="601">
                  <c:v>207.78358863700876</c:v>
                </c:pt>
                <c:pt idx="602">
                  <c:v>207.78358863700876</c:v>
                </c:pt>
                <c:pt idx="603">
                  <c:v>207.78358863700876</c:v>
                </c:pt>
                <c:pt idx="604">
                  <c:v>207.78358863700876</c:v>
                </c:pt>
                <c:pt idx="605">
                  <c:v>207.78358863700876</c:v>
                </c:pt>
                <c:pt idx="606">
                  <c:v>207.78358863700876</c:v>
                </c:pt>
                <c:pt idx="607">
                  <c:v>207.78358863700876</c:v>
                </c:pt>
                <c:pt idx="608">
                  <c:v>207.78358863700876</c:v>
                </c:pt>
                <c:pt idx="609">
                  <c:v>195.83091445306223</c:v>
                </c:pt>
                <c:pt idx="610">
                  <c:v>195.83091445306223</c:v>
                </c:pt>
                <c:pt idx="611">
                  <c:v>195.83091445306223</c:v>
                </c:pt>
                <c:pt idx="612">
                  <c:v>195.83091445306223</c:v>
                </c:pt>
                <c:pt idx="613">
                  <c:v>195.83091445306223</c:v>
                </c:pt>
                <c:pt idx="614">
                  <c:v>195.83091445306223</c:v>
                </c:pt>
                <c:pt idx="615">
                  <c:v>195.83091445306223</c:v>
                </c:pt>
                <c:pt idx="616">
                  <c:v>195.83091445306223</c:v>
                </c:pt>
                <c:pt idx="617">
                  <c:v>195.83091445306223</c:v>
                </c:pt>
                <c:pt idx="618">
                  <c:v>195.83091445306223</c:v>
                </c:pt>
                <c:pt idx="619">
                  <c:v>195.83091445306223</c:v>
                </c:pt>
                <c:pt idx="620">
                  <c:v>195.83091445306223</c:v>
                </c:pt>
                <c:pt idx="621">
                  <c:v>195.83091445306223</c:v>
                </c:pt>
                <c:pt idx="622">
                  <c:v>195.83091445306223</c:v>
                </c:pt>
                <c:pt idx="623">
                  <c:v>195.83091445306223</c:v>
                </c:pt>
                <c:pt idx="624">
                  <c:v>195.83091445306223</c:v>
                </c:pt>
                <c:pt idx="625">
                  <c:v>195.83091445306223</c:v>
                </c:pt>
                <c:pt idx="626">
                  <c:v>195.83091445306223</c:v>
                </c:pt>
                <c:pt idx="627">
                  <c:v>195.83091445306223</c:v>
                </c:pt>
                <c:pt idx="628">
                  <c:v>195.83091445306223</c:v>
                </c:pt>
                <c:pt idx="629">
                  <c:v>195.83091445306223</c:v>
                </c:pt>
                <c:pt idx="630">
                  <c:v>195.83091445306223</c:v>
                </c:pt>
                <c:pt idx="631">
                  <c:v>195.83091445306223</c:v>
                </c:pt>
                <c:pt idx="632">
                  <c:v>195.83091445306223</c:v>
                </c:pt>
                <c:pt idx="633">
                  <c:v>195.83091445306223</c:v>
                </c:pt>
                <c:pt idx="634">
                  <c:v>195.83091445306223</c:v>
                </c:pt>
                <c:pt idx="635">
                  <c:v>195.83091445306223</c:v>
                </c:pt>
                <c:pt idx="636">
                  <c:v>195.83091445306223</c:v>
                </c:pt>
                <c:pt idx="637">
                  <c:v>195.83091445306223</c:v>
                </c:pt>
                <c:pt idx="638">
                  <c:v>195.83091445306223</c:v>
                </c:pt>
                <c:pt idx="639">
                  <c:v>195.83091445306223</c:v>
                </c:pt>
                <c:pt idx="640">
                  <c:v>227.30076482855398</c:v>
                </c:pt>
                <c:pt idx="641">
                  <c:v>227.30076482855398</c:v>
                </c:pt>
                <c:pt idx="642">
                  <c:v>227.30076482855398</c:v>
                </c:pt>
                <c:pt idx="643">
                  <c:v>227.30076482855398</c:v>
                </c:pt>
                <c:pt idx="644">
                  <c:v>227.30076482855398</c:v>
                </c:pt>
                <c:pt idx="645">
                  <c:v>227.30076482855398</c:v>
                </c:pt>
                <c:pt idx="646">
                  <c:v>227.30076482855398</c:v>
                </c:pt>
                <c:pt idx="647">
                  <c:v>227.30076482855398</c:v>
                </c:pt>
                <c:pt idx="648">
                  <c:v>227.30076482855398</c:v>
                </c:pt>
                <c:pt idx="649">
                  <c:v>227.30076482855398</c:v>
                </c:pt>
                <c:pt idx="650">
                  <c:v>227.30076482855398</c:v>
                </c:pt>
                <c:pt idx="651">
                  <c:v>227.30076482855398</c:v>
                </c:pt>
                <c:pt idx="652">
                  <c:v>227.30076482855398</c:v>
                </c:pt>
                <c:pt idx="653">
                  <c:v>227.30076482855398</c:v>
                </c:pt>
                <c:pt idx="654">
                  <c:v>227.30076482855398</c:v>
                </c:pt>
                <c:pt idx="655">
                  <c:v>227.30076482855398</c:v>
                </c:pt>
                <c:pt idx="656">
                  <c:v>227.30076482855398</c:v>
                </c:pt>
                <c:pt idx="657">
                  <c:v>227.30076482855398</c:v>
                </c:pt>
                <c:pt idx="658">
                  <c:v>227.30076482855398</c:v>
                </c:pt>
                <c:pt idx="659">
                  <c:v>227.30076482855398</c:v>
                </c:pt>
                <c:pt idx="660">
                  <c:v>227.30076482855398</c:v>
                </c:pt>
                <c:pt idx="661">
                  <c:v>227.30076482855398</c:v>
                </c:pt>
                <c:pt idx="662">
                  <c:v>227.30076482855398</c:v>
                </c:pt>
                <c:pt idx="663">
                  <c:v>227.30076482855398</c:v>
                </c:pt>
                <c:pt idx="664">
                  <c:v>227.30076482855398</c:v>
                </c:pt>
                <c:pt idx="665">
                  <c:v>227.30076482855398</c:v>
                </c:pt>
                <c:pt idx="666">
                  <c:v>227.30076482855398</c:v>
                </c:pt>
                <c:pt idx="667">
                  <c:v>227.30076482855398</c:v>
                </c:pt>
                <c:pt idx="668">
                  <c:v>227.30076482855398</c:v>
                </c:pt>
                <c:pt idx="669">
                  <c:v>227.30076482855398</c:v>
                </c:pt>
                <c:pt idx="670">
                  <c:v>227.30076482855398</c:v>
                </c:pt>
                <c:pt idx="671">
                  <c:v>217.42496358493582</c:v>
                </c:pt>
                <c:pt idx="672">
                  <c:v>217.42496358493582</c:v>
                </c:pt>
                <c:pt idx="673">
                  <c:v>217.42496358493582</c:v>
                </c:pt>
                <c:pt idx="674">
                  <c:v>217.42496358493582</c:v>
                </c:pt>
                <c:pt idx="675">
                  <c:v>217.42496358493582</c:v>
                </c:pt>
                <c:pt idx="676">
                  <c:v>217.42496358493582</c:v>
                </c:pt>
                <c:pt idx="677">
                  <c:v>217.42496358493582</c:v>
                </c:pt>
                <c:pt idx="678">
                  <c:v>217.42496358493582</c:v>
                </c:pt>
                <c:pt idx="679">
                  <c:v>217.42496358493582</c:v>
                </c:pt>
                <c:pt idx="680">
                  <c:v>217.42496358493582</c:v>
                </c:pt>
                <c:pt idx="681">
                  <c:v>217.42496358493582</c:v>
                </c:pt>
                <c:pt idx="682">
                  <c:v>217.42496358493582</c:v>
                </c:pt>
                <c:pt idx="683">
                  <c:v>217.42496358493582</c:v>
                </c:pt>
                <c:pt idx="684">
                  <c:v>217.42496358493582</c:v>
                </c:pt>
                <c:pt idx="685">
                  <c:v>217.42496358493582</c:v>
                </c:pt>
                <c:pt idx="686">
                  <c:v>217.42496358493582</c:v>
                </c:pt>
                <c:pt idx="687">
                  <c:v>217.42496358493582</c:v>
                </c:pt>
                <c:pt idx="688">
                  <c:v>217.42496358493582</c:v>
                </c:pt>
                <c:pt idx="689">
                  <c:v>217.42496358493582</c:v>
                </c:pt>
                <c:pt idx="690">
                  <c:v>217.42496358493582</c:v>
                </c:pt>
                <c:pt idx="691">
                  <c:v>217.42496358493582</c:v>
                </c:pt>
                <c:pt idx="692">
                  <c:v>217.42496358493582</c:v>
                </c:pt>
                <c:pt idx="693">
                  <c:v>217.42496358493582</c:v>
                </c:pt>
                <c:pt idx="694">
                  <c:v>217.42496358493582</c:v>
                </c:pt>
                <c:pt idx="695">
                  <c:v>217.42496358493582</c:v>
                </c:pt>
                <c:pt idx="696">
                  <c:v>217.42496358493582</c:v>
                </c:pt>
                <c:pt idx="697">
                  <c:v>217.42496358493582</c:v>
                </c:pt>
                <c:pt idx="698">
                  <c:v>217.42496358493582</c:v>
                </c:pt>
                <c:pt idx="699">
                  <c:v>217.42496358493582</c:v>
                </c:pt>
                <c:pt idx="700">
                  <c:v>223.44713434856826</c:v>
                </c:pt>
                <c:pt idx="701">
                  <c:v>223.44713434856826</c:v>
                </c:pt>
                <c:pt idx="702">
                  <c:v>223.44713434856826</c:v>
                </c:pt>
                <c:pt idx="703">
                  <c:v>223.44713434856826</c:v>
                </c:pt>
                <c:pt idx="704">
                  <c:v>223.44713434856826</c:v>
                </c:pt>
                <c:pt idx="705">
                  <c:v>223.44713434856826</c:v>
                </c:pt>
                <c:pt idx="706">
                  <c:v>223.44713434856826</c:v>
                </c:pt>
                <c:pt idx="707">
                  <c:v>223.44713434856826</c:v>
                </c:pt>
                <c:pt idx="708">
                  <c:v>223.44713434856826</c:v>
                </c:pt>
                <c:pt idx="709">
                  <c:v>223.44713434856826</c:v>
                </c:pt>
                <c:pt idx="710">
                  <c:v>223.44713434856826</c:v>
                </c:pt>
                <c:pt idx="711">
                  <c:v>223.44713434856826</c:v>
                </c:pt>
                <c:pt idx="712">
                  <c:v>223.44713434856826</c:v>
                </c:pt>
                <c:pt idx="713">
                  <c:v>223.44713434856826</c:v>
                </c:pt>
                <c:pt idx="714">
                  <c:v>223.44713434856826</c:v>
                </c:pt>
                <c:pt idx="715">
                  <c:v>223.44713434856826</c:v>
                </c:pt>
                <c:pt idx="716">
                  <c:v>223.44713434856826</c:v>
                </c:pt>
                <c:pt idx="717">
                  <c:v>223.44713434856826</c:v>
                </c:pt>
                <c:pt idx="718">
                  <c:v>223.44713434856826</c:v>
                </c:pt>
                <c:pt idx="719">
                  <c:v>223.44713434856826</c:v>
                </c:pt>
                <c:pt idx="720">
                  <c:v>223.44713434856826</c:v>
                </c:pt>
                <c:pt idx="721">
                  <c:v>223.44713434856826</c:v>
                </c:pt>
                <c:pt idx="722">
                  <c:v>223.44713434856826</c:v>
                </c:pt>
                <c:pt idx="723">
                  <c:v>223.44713434856826</c:v>
                </c:pt>
                <c:pt idx="724">
                  <c:v>223.44713434856826</c:v>
                </c:pt>
                <c:pt idx="725">
                  <c:v>223.44713434856826</c:v>
                </c:pt>
                <c:pt idx="726">
                  <c:v>223.44713434856826</c:v>
                </c:pt>
                <c:pt idx="727">
                  <c:v>223.44713434856826</c:v>
                </c:pt>
                <c:pt idx="728">
                  <c:v>223.44713434856826</c:v>
                </c:pt>
                <c:pt idx="729">
                  <c:v>223.44713434856826</c:v>
                </c:pt>
                <c:pt idx="730">
                  <c:v>223.44713434856826</c:v>
                </c:pt>
                <c:pt idx="731">
                  <c:v>177.65792506565489</c:v>
                </c:pt>
                <c:pt idx="732">
                  <c:v>177.65792506565489</c:v>
                </c:pt>
                <c:pt idx="733">
                  <c:v>177.65792506565489</c:v>
                </c:pt>
                <c:pt idx="734">
                  <c:v>177.65792506565489</c:v>
                </c:pt>
                <c:pt idx="735">
                  <c:v>177.65792506565489</c:v>
                </c:pt>
                <c:pt idx="736">
                  <c:v>177.65792506565489</c:v>
                </c:pt>
                <c:pt idx="737">
                  <c:v>177.65792506565489</c:v>
                </c:pt>
                <c:pt idx="738">
                  <c:v>177.65792506565489</c:v>
                </c:pt>
                <c:pt idx="739">
                  <c:v>177.65792506565489</c:v>
                </c:pt>
                <c:pt idx="740">
                  <c:v>177.65792506565489</c:v>
                </c:pt>
                <c:pt idx="741">
                  <c:v>177.65792506565489</c:v>
                </c:pt>
                <c:pt idx="742">
                  <c:v>177.65792506565489</c:v>
                </c:pt>
                <c:pt idx="743">
                  <c:v>177.65792506565489</c:v>
                </c:pt>
                <c:pt idx="744">
                  <c:v>177.65792506565489</c:v>
                </c:pt>
                <c:pt idx="745">
                  <c:v>177.65792506565489</c:v>
                </c:pt>
                <c:pt idx="746">
                  <c:v>177.65792506565489</c:v>
                </c:pt>
                <c:pt idx="747">
                  <c:v>177.65792506565489</c:v>
                </c:pt>
                <c:pt idx="748">
                  <c:v>177.65792506565489</c:v>
                </c:pt>
                <c:pt idx="749">
                  <c:v>177.65792506565489</c:v>
                </c:pt>
                <c:pt idx="750">
                  <c:v>177.65792506565489</c:v>
                </c:pt>
                <c:pt idx="751">
                  <c:v>177.65792506565489</c:v>
                </c:pt>
                <c:pt idx="752">
                  <c:v>177.65792506565489</c:v>
                </c:pt>
                <c:pt idx="753">
                  <c:v>177.65792506565489</c:v>
                </c:pt>
                <c:pt idx="754">
                  <c:v>177.65792506565489</c:v>
                </c:pt>
                <c:pt idx="755">
                  <c:v>177.65792506565489</c:v>
                </c:pt>
                <c:pt idx="756">
                  <c:v>177.65792506565489</c:v>
                </c:pt>
                <c:pt idx="757">
                  <c:v>177.65792506565489</c:v>
                </c:pt>
                <c:pt idx="758">
                  <c:v>177.65792506565489</c:v>
                </c:pt>
                <c:pt idx="759">
                  <c:v>177.65792506565489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174.14720010286683</c:v>
                </c:pt>
                <c:pt idx="1">
                  <c:v>174.14720010286683</c:v>
                </c:pt>
                <c:pt idx="2">
                  <c:v>174.14720010286683</c:v>
                </c:pt>
                <c:pt idx="3">
                  <c:v>174.14720010286683</c:v>
                </c:pt>
                <c:pt idx="4">
                  <c:v>174.14720010286683</c:v>
                </c:pt>
                <c:pt idx="5">
                  <c:v>140.25377900000001</c:v>
                </c:pt>
                <c:pt idx="6">
                  <c:v>174.14720010286683</c:v>
                </c:pt>
                <c:pt idx="7">
                  <c:v>174.14720010286683</c:v>
                </c:pt>
                <c:pt idx="8">
                  <c:v>143.24871599999997</c:v>
                </c:pt>
                <c:pt idx="9">
                  <c:v>174.14720010286683</c:v>
                </c:pt>
                <c:pt idx="10">
                  <c:v>174.14720010286683</c:v>
                </c:pt>
                <c:pt idx="11">
                  <c:v>172.513589</c:v>
                </c:pt>
                <c:pt idx="12">
                  <c:v>115.37458000000001</c:v>
                </c:pt>
                <c:pt idx="13">
                  <c:v>111.75668899999999</c:v>
                </c:pt>
                <c:pt idx="14">
                  <c:v>61.966009</c:v>
                </c:pt>
                <c:pt idx="15">
                  <c:v>139.814052</c:v>
                </c:pt>
                <c:pt idx="16">
                  <c:v>123.50425800000001</c:v>
                </c:pt>
                <c:pt idx="17">
                  <c:v>169.95030299999999</c:v>
                </c:pt>
                <c:pt idx="18">
                  <c:v>174.14720010286683</c:v>
                </c:pt>
                <c:pt idx="19">
                  <c:v>174.14720010286683</c:v>
                </c:pt>
                <c:pt idx="20">
                  <c:v>174.14720010286683</c:v>
                </c:pt>
                <c:pt idx="21">
                  <c:v>174.14720010286683</c:v>
                </c:pt>
                <c:pt idx="22">
                  <c:v>174.14720010286683</c:v>
                </c:pt>
                <c:pt idx="23">
                  <c:v>169.876394</c:v>
                </c:pt>
                <c:pt idx="24">
                  <c:v>33.183503999999999</c:v>
                </c:pt>
                <c:pt idx="25">
                  <c:v>64.831130000000002</c:v>
                </c:pt>
                <c:pt idx="26">
                  <c:v>42.717091000000003</c:v>
                </c:pt>
                <c:pt idx="27">
                  <c:v>83.537083999999993</c:v>
                </c:pt>
                <c:pt idx="28">
                  <c:v>76.722093000000001</c:v>
                </c:pt>
                <c:pt idx="29">
                  <c:v>120.190377</c:v>
                </c:pt>
                <c:pt idx="30">
                  <c:v>96.096043999999992</c:v>
                </c:pt>
                <c:pt idx="31">
                  <c:v>153.68695600000001</c:v>
                </c:pt>
                <c:pt idx="32">
                  <c:v>155.82306910688072</c:v>
                </c:pt>
                <c:pt idx="33">
                  <c:v>155.82306910688072</c:v>
                </c:pt>
                <c:pt idx="34">
                  <c:v>155.82306910688072</c:v>
                </c:pt>
                <c:pt idx="35">
                  <c:v>155.82306910688072</c:v>
                </c:pt>
                <c:pt idx="36">
                  <c:v>149.83393699999999</c:v>
                </c:pt>
                <c:pt idx="37">
                  <c:v>96.709091000000001</c:v>
                </c:pt>
                <c:pt idx="38">
                  <c:v>59.726546999999997</c:v>
                </c:pt>
                <c:pt idx="39">
                  <c:v>78.450384</c:v>
                </c:pt>
                <c:pt idx="40">
                  <c:v>124.94933999999999</c:v>
                </c:pt>
                <c:pt idx="41">
                  <c:v>131.41469699999999</c:v>
                </c:pt>
                <c:pt idx="42">
                  <c:v>50.087854</c:v>
                </c:pt>
                <c:pt idx="43">
                  <c:v>107.470359</c:v>
                </c:pt>
                <c:pt idx="44">
                  <c:v>155.82306910688072</c:v>
                </c:pt>
                <c:pt idx="45">
                  <c:v>122.860924</c:v>
                </c:pt>
                <c:pt idx="46">
                  <c:v>106.02160799999999</c:v>
                </c:pt>
                <c:pt idx="47">
                  <c:v>111.491327</c:v>
                </c:pt>
                <c:pt idx="48">
                  <c:v>155.82306910688072</c:v>
                </c:pt>
                <c:pt idx="49">
                  <c:v>155.82306910688072</c:v>
                </c:pt>
                <c:pt idx="50">
                  <c:v>155.82306910688072</c:v>
                </c:pt>
                <c:pt idx="51">
                  <c:v>151.68245999999999</c:v>
                </c:pt>
                <c:pt idx="52">
                  <c:v>155.82306910688072</c:v>
                </c:pt>
                <c:pt idx="53">
                  <c:v>155.82306910688072</c:v>
                </c:pt>
                <c:pt idx="54">
                  <c:v>155.82306910688072</c:v>
                </c:pt>
                <c:pt idx="55">
                  <c:v>155.82306910688072</c:v>
                </c:pt>
                <c:pt idx="56">
                  <c:v>155.82306910688072</c:v>
                </c:pt>
                <c:pt idx="57">
                  <c:v>142.279314</c:v>
                </c:pt>
                <c:pt idx="58">
                  <c:v>146.910132</c:v>
                </c:pt>
                <c:pt idx="59">
                  <c:v>102.34971</c:v>
                </c:pt>
                <c:pt idx="60">
                  <c:v>50.245029000000002</c:v>
                </c:pt>
                <c:pt idx="61">
                  <c:v>114.650094</c:v>
                </c:pt>
                <c:pt idx="62">
                  <c:v>70.022176999999999</c:v>
                </c:pt>
                <c:pt idx="63">
                  <c:v>74.921839000000006</c:v>
                </c:pt>
                <c:pt idx="64">
                  <c:v>81.725461999999993</c:v>
                </c:pt>
                <c:pt idx="65">
                  <c:v>74.882744000000002</c:v>
                </c:pt>
                <c:pt idx="66">
                  <c:v>89.300550000000001</c:v>
                </c:pt>
                <c:pt idx="67">
                  <c:v>83.455425000000005</c:v>
                </c:pt>
                <c:pt idx="68">
                  <c:v>129.36848098415183</c:v>
                </c:pt>
                <c:pt idx="69">
                  <c:v>129.36848098415183</c:v>
                </c:pt>
                <c:pt idx="70">
                  <c:v>125.350195</c:v>
                </c:pt>
                <c:pt idx="71">
                  <c:v>129.36848098415183</c:v>
                </c:pt>
                <c:pt idx="72">
                  <c:v>129.36848098415183</c:v>
                </c:pt>
                <c:pt idx="73">
                  <c:v>129.36848098415183</c:v>
                </c:pt>
                <c:pt idx="74">
                  <c:v>85.605266</c:v>
                </c:pt>
                <c:pt idx="75">
                  <c:v>96.403323999999998</c:v>
                </c:pt>
                <c:pt idx="76">
                  <c:v>102.102265</c:v>
                </c:pt>
                <c:pt idx="77">
                  <c:v>122.43620599999998</c:v>
                </c:pt>
                <c:pt idx="78">
                  <c:v>129.36848098415183</c:v>
                </c:pt>
                <c:pt idx="79">
                  <c:v>129.36848098415183</c:v>
                </c:pt>
                <c:pt idx="80">
                  <c:v>110.389706</c:v>
                </c:pt>
                <c:pt idx="81">
                  <c:v>91.590792000000008</c:v>
                </c:pt>
                <c:pt idx="82">
                  <c:v>80.453779999999995</c:v>
                </c:pt>
                <c:pt idx="83">
                  <c:v>115.679757</c:v>
                </c:pt>
                <c:pt idx="84">
                  <c:v>129.36848098415183</c:v>
                </c:pt>
                <c:pt idx="85">
                  <c:v>111.78855800000001</c:v>
                </c:pt>
                <c:pt idx="86">
                  <c:v>120.904725</c:v>
                </c:pt>
                <c:pt idx="87">
                  <c:v>129.36848098415183</c:v>
                </c:pt>
                <c:pt idx="88">
                  <c:v>77.670271999999997</c:v>
                </c:pt>
                <c:pt idx="89">
                  <c:v>109.308645</c:v>
                </c:pt>
                <c:pt idx="90">
                  <c:v>129.36848098415183</c:v>
                </c:pt>
                <c:pt idx="91">
                  <c:v>112.46567000000002</c:v>
                </c:pt>
                <c:pt idx="92">
                  <c:v>127.91772813558414</c:v>
                </c:pt>
                <c:pt idx="93">
                  <c:v>127.91772813558414</c:v>
                </c:pt>
                <c:pt idx="94">
                  <c:v>127.91772813558414</c:v>
                </c:pt>
                <c:pt idx="95">
                  <c:v>127.91772813558414</c:v>
                </c:pt>
                <c:pt idx="96">
                  <c:v>127.91772813558414</c:v>
                </c:pt>
                <c:pt idx="97">
                  <c:v>127.91772813558414</c:v>
                </c:pt>
                <c:pt idx="98">
                  <c:v>127.91772813558414</c:v>
                </c:pt>
                <c:pt idx="99">
                  <c:v>127.91772813558414</c:v>
                </c:pt>
                <c:pt idx="100">
                  <c:v>103.909155</c:v>
                </c:pt>
                <c:pt idx="101">
                  <c:v>111.88668799999999</c:v>
                </c:pt>
                <c:pt idx="102">
                  <c:v>107.204695</c:v>
                </c:pt>
                <c:pt idx="103">
                  <c:v>100.425472</c:v>
                </c:pt>
                <c:pt idx="104">
                  <c:v>113.15161599999999</c:v>
                </c:pt>
                <c:pt idx="105">
                  <c:v>127.91772813558414</c:v>
                </c:pt>
                <c:pt idx="106">
                  <c:v>90.574712999999988</c:v>
                </c:pt>
                <c:pt idx="107">
                  <c:v>108.22179100000001</c:v>
                </c:pt>
                <c:pt idx="108">
                  <c:v>127.91772813558414</c:v>
                </c:pt>
                <c:pt idx="109">
                  <c:v>127.91772813558414</c:v>
                </c:pt>
                <c:pt idx="110">
                  <c:v>109.05057999999998</c:v>
                </c:pt>
                <c:pt idx="111">
                  <c:v>127.91772813558414</c:v>
                </c:pt>
                <c:pt idx="112">
                  <c:v>127.91772813558414</c:v>
                </c:pt>
                <c:pt idx="113">
                  <c:v>117.07852899999999</c:v>
                </c:pt>
                <c:pt idx="114">
                  <c:v>83.900807999999998</c:v>
                </c:pt>
                <c:pt idx="115">
                  <c:v>127.91772813558414</c:v>
                </c:pt>
                <c:pt idx="116">
                  <c:v>127.91772813558414</c:v>
                </c:pt>
                <c:pt idx="117">
                  <c:v>124.632328</c:v>
                </c:pt>
                <c:pt idx="118">
                  <c:v>77.430592000000004</c:v>
                </c:pt>
                <c:pt idx="119">
                  <c:v>113.920464</c:v>
                </c:pt>
                <c:pt idx="120">
                  <c:v>127.91772813558414</c:v>
                </c:pt>
                <c:pt idx="121">
                  <c:v>127.91772813558414</c:v>
                </c:pt>
                <c:pt idx="122">
                  <c:v>120.07507200000001</c:v>
                </c:pt>
                <c:pt idx="123">
                  <c:v>96.893426000000005</c:v>
                </c:pt>
                <c:pt idx="124">
                  <c:v>122.67897000000001</c:v>
                </c:pt>
                <c:pt idx="125">
                  <c:v>124.95657374102763</c:v>
                </c:pt>
                <c:pt idx="126">
                  <c:v>124.95657374102763</c:v>
                </c:pt>
                <c:pt idx="127">
                  <c:v>124.95657374102763</c:v>
                </c:pt>
                <c:pt idx="128">
                  <c:v>124.95657374102763</c:v>
                </c:pt>
                <c:pt idx="129">
                  <c:v>109.813095</c:v>
                </c:pt>
                <c:pt idx="130">
                  <c:v>124.95657374102763</c:v>
                </c:pt>
                <c:pt idx="131">
                  <c:v>123.34950500000001</c:v>
                </c:pt>
                <c:pt idx="132">
                  <c:v>98.322434999999999</c:v>
                </c:pt>
                <c:pt idx="133">
                  <c:v>71.192278000000002</c:v>
                </c:pt>
                <c:pt idx="134">
                  <c:v>124.95657374102763</c:v>
                </c:pt>
                <c:pt idx="135">
                  <c:v>124.95657374102763</c:v>
                </c:pt>
                <c:pt idx="136">
                  <c:v>114.142624</c:v>
                </c:pt>
                <c:pt idx="137">
                  <c:v>124.95657374102763</c:v>
                </c:pt>
                <c:pt idx="138">
                  <c:v>124.95657374102763</c:v>
                </c:pt>
                <c:pt idx="139">
                  <c:v>124.95657374102763</c:v>
                </c:pt>
                <c:pt idx="140">
                  <c:v>124.95657374102763</c:v>
                </c:pt>
                <c:pt idx="141">
                  <c:v>81.896906000000001</c:v>
                </c:pt>
                <c:pt idx="142">
                  <c:v>118.67038099999999</c:v>
                </c:pt>
                <c:pt idx="143">
                  <c:v>124.95657374102763</c:v>
                </c:pt>
                <c:pt idx="144">
                  <c:v>120.39282799999999</c:v>
                </c:pt>
                <c:pt idx="145">
                  <c:v>96.681668000000002</c:v>
                </c:pt>
                <c:pt idx="146">
                  <c:v>124.95657374102763</c:v>
                </c:pt>
                <c:pt idx="147">
                  <c:v>124.95657374102763</c:v>
                </c:pt>
                <c:pt idx="148">
                  <c:v>101.60244</c:v>
                </c:pt>
                <c:pt idx="149">
                  <c:v>106.690758</c:v>
                </c:pt>
                <c:pt idx="150">
                  <c:v>124.95657374102763</c:v>
                </c:pt>
                <c:pt idx="151">
                  <c:v>57.546745999999999</c:v>
                </c:pt>
                <c:pt idx="152">
                  <c:v>93.822602000000003</c:v>
                </c:pt>
                <c:pt idx="153">
                  <c:v>59.959332000000003</c:v>
                </c:pt>
                <c:pt idx="154">
                  <c:v>100.20235699999999</c:v>
                </c:pt>
                <c:pt idx="155">
                  <c:v>108.900893</c:v>
                </c:pt>
                <c:pt idx="156">
                  <c:v>123.0338804958604</c:v>
                </c:pt>
                <c:pt idx="157">
                  <c:v>123.0338804958604</c:v>
                </c:pt>
                <c:pt idx="158">
                  <c:v>123.0338804958604</c:v>
                </c:pt>
                <c:pt idx="159">
                  <c:v>123.0338804958604</c:v>
                </c:pt>
                <c:pt idx="160">
                  <c:v>82.52366099999999</c:v>
                </c:pt>
                <c:pt idx="161">
                  <c:v>61.911677000000005</c:v>
                </c:pt>
                <c:pt idx="162">
                  <c:v>41.058446000000004</c:v>
                </c:pt>
                <c:pt idx="163">
                  <c:v>103.561556</c:v>
                </c:pt>
                <c:pt idx="164">
                  <c:v>123.0338804958604</c:v>
                </c:pt>
                <c:pt idx="165">
                  <c:v>123.0338804958604</c:v>
                </c:pt>
                <c:pt idx="166">
                  <c:v>123.0338804958604</c:v>
                </c:pt>
                <c:pt idx="167">
                  <c:v>55.414898999999998</c:v>
                </c:pt>
                <c:pt idx="168">
                  <c:v>123.0338804958604</c:v>
                </c:pt>
                <c:pt idx="169">
                  <c:v>123.0338804958604</c:v>
                </c:pt>
                <c:pt idx="170">
                  <c:v>119.394966</c:v>
                </c:pt>
                <c:pt idx="171">
                  <c:v>80.285039999999995</c:v>
                </c:pt>
                <c:pt idx="172">
                  <c:v>100.68550399999999</c:v>
                </c:pt>
                <c:pt idx="173">
                  <c:v>99.861918000000003</c:v>
                </c:pt>
                <c:pt idx="174">
                  <c:v>46.921576000000002</c:v>
                </c:pt>
                <c:pt idx="175">
                  <c:v>84.22133500000001</c:v>
                </c:pt>
                <c:pt idx="176">
                  <c:v>123.0338804958604</c:v>
                </c:pt>
                <c:pt idx="177">
                  <c:v>123.0338804958604</c:v>
                </c:pt>
                <c:pt idx="178">
                  <c:v>123.0338804958604</c:v>
                </c:pt>
                <c:pt idx="179">
                  <c:v>123.0338804958604</c:v>
                </c:pt>
                <c:pt idx="180">
                  <c:v>123.0338804958604</c:v>
                </c:pt>
                <c:pt idx="181">
                  <c:v>123.0338804958604</c:v>
                </c:pt>
                <c:pt idx="182">
                  <c:v>123.0338804958604</c:v>
                </c:pt>
                <c:pt idx="183">
                  <c:v>68.157316000000009</c:v>
                </c:pt>
                <c:pt idx="184">
                  <c:v>84.822161999999992</c:v>
                </c:pt>
                <c:pt idx="185">
                  <c:v>42.348008</c:v>
                </c:pt>
                <c:pt idx="186">
                  <c:v>45.256483000000003</c:v>
                </c:pt>
                <c:pt idx="187">
                  <c:v>89.600700000000003</c:v>
                </c:pt>
                <c:pt idx="188">
                  <c:v>143.56540381704846</c:v>
                </c:pt>
                <c:pt idx="189">
                  <c:v>84.162767000000002</c:v>
                </c:pt>
                <c:pt idx="190">
                  <c:v>136.85900000000001</c:v>
                </c:pt>
                <c:pt idx="191">
                  <c:v>96.914221999999995</c:v>
                </c:pt>
                <c:pt idx="192">
                  <c:v>52.384353000000004</c:v>
                </c:pt>
                <c:pt idx="193">
                  <c:v>45.633096999999999</c:v>
                </c:pt>
                <c:pt idx="194">
                  <c:v>58.152637999999996</c:v>
                </c:pt>
                <c:pt idx="195">
                  <c:v>60.686548999999999</c:v>
                </c:pt>
                <c:pt idx="196">
                  <c:v>97.748600999999994</c:v>
                </c:pt>
                <c:pt idx="197">
                  <c:v>117.641891</c:v>
                </c:pt>
                <c:pt idx="198">
                  <c:v>143.56540381704846</c:v>
                </c:pt>
                <c:pt idx="199">
                  <c:v>143.56540381704846</c:v>
                </c:pt>
                <c:pt idx="200">
                  <c:v>143.56540381704846</c:v>
                </c:pt>
                <c:pt idx="201">
                  <c:v>143.56540381704846</c:v>
                </c:pt>
                <c:pt idx="202">
                  <c:v>143.56540381704846</c:v>
                </c:pt>
                <c:pt idx="203">
                  <c:v>143.56540381704846</c:v>
                </c:pt>
                <c:pt idx="204">
                  <c:v>143.56540381704846</c:v>
                </c:pt>
                <c:pt idx="205">
                  <c:v>143.56540381704846</c:v>
                </c:pt>
                <c:pt idx="206">
                  <c:v>137.70208400000001</c:v>
                </c:pt>
                <c:pt idx="207">
                  <c:v>143.56540381704846</c:v>
                </c:pt>
                <c:pt idx="208">
                  <c:v>143.56540381704846</c:v>
                </c:pt>
                <c:pt idx="209">
                  <c:v>143.56540381704846</c:v>
                </c:pt>
                <c:pt idx="210">
                  <c:v>143.56540381704846</c:v>
                </c:pt>
                <c:pt idx="211">
                  <c:v>143.56540381704846</c:v>
                </c:pt>
                <c:pt idx="212">
                  <c:v>121.67089299999999</c:v>
                </c:pt>
                <c:pt idx="213">
                  <c:v>143.56540381704846</c:v>
                </c:pt>
                <c:pt idx="214">
                  <c:v>70.175501999999994</c:v>
                </c:pt>
                <c:pt idx="215">
                  <c:v>71.457744000000005</c:v>
                </c:pt>
                <c:pt idx="216">
                  <c:v>195.92042411390756</c:v>
                </c:pt>
                <c:pt idx="217">
                  <c:v>195.92042411390756</c:v>
                </c:pt>
                <c:pt idx="218">
                  <c:v>116.367098</c:v>
                </c:pt>
                <c:pt idx="219">
                  <c:v>143.60430300000002</c:v>
                </c:pt>
                <c:pt idx="220">
                  <c:v>175.55631199999999</c:v>
                </c:pt>
                <c:pt idx="221">
                  <c:v>195.92042411390756</c:v>
                </c:pt>
                <c:pt idx="222">
                  <c:v>141.32268500000001</c:v>
                </c:pt>
                <c:pt idx="223">
                  <c:v>72.621297000000013</c:v>
                </c:pt>
                <c:pt idx="224">
                  <c:v>180.16626399999998</c:v>
                </c:pt>
                <c:pt idx="225">
                  <c:v>195.92042411390756</c:v>
                </c:pt>
                <c:pt idx="226">
                  <c:v>146.40533600000001</c:v>
                </c:pt>
                <c:pt idx="227">
                  <c:v>187.89150700000002</c:v>
                </c:pt>
                <c:pt idx="228">
                  <c:v>195.92042411390756</c:v>
                </c:pt>
                <c:pt idx="229">
                  <c:v>195.92042411390756</c:v>
                </c:pt>
                <c:pt idx="230">
                  <c:v>195.92042411390756</c:v>
                </c:pt>
                <c:pt idx="231">
                  <c:v>195.92042411390756</c:v>
                </c:pt>
                <c:pt idx="232">
                  <c:v>195.92042411390756</c:v>
                </c:pt>
                <c:pt idx="233">
                  <c:v>195.92042411390756</c:v>
                </c:pt>
                <c:pt idx="234">
                  <c:v>195.92042411390756</c:v>
                </c:pt>
                <c:pt idx="235">
                  <c:v>195.92042411390756</c:v>
                </c:pt>
                <c:pt idx="236">
                  <c:v>195.92042411390756</c:v>
                </c:pt>
                <c:pt idx="237">
                  <c:v>176.46814900000001</c:v>
                </c:pt>
                <c:pt idx="238">
                  <c:v>195.92042411390756</c:v>
                </c:pt>
                <c:pt idx="239">
                  <c:v>136.01001200000002</c:v>
                </c:pt>
                <c:pt idx="240">
                  <c:v>120.033357</c:v>
                </c:pt>
                <c:pt idx="241">
                  <c:v>195.92042411390756</c:v>
                </c:pt>
                <c:pt idx="242">
                  <c:v>185.585184</c:v>
                </c:pt>
                <c:pt idx="243">
                  <c:v>56.089641</c:v>
                </c:pt>
                <c:pt idx="244">
                  <c:v>155.51653300000001</c:v>
                </c:pt>
                <c:pt idx="245">
                  <c:v>79.187899999999999</c:v>
                </c:pt>
                <c:pt idx="246">
                  <c:v>66.065214000000012</c:v>
                </c:pt>
                <c:pt idx="247">
                  <c:v>52.734241000000004</c:v>
                </c:pt>
                <c:pt idx="248">
                  <c:v>129.03492500000002</c:v>
                </c:pt>
                <c:pt idx="249">
                  <c:v>29.196757000000002</c:v>
                </c:pt>
                <c:pt idx="250">
                  <c:v>42.074168</c:v>
                </c:pt>
                <c:pt idx="251">
                  <c:v>177.85182599999999</c:v>
                </c:pt>
                <c:pt idx="252">
                  <c:v>178.00170900000001</c:v>
                </c:pt>
                <c:pt idx="253">
                  <c:v>191.29020331468453</c:v>
                </c:pt>
                <c:pt idx="254">
                  <c:v>140.70862700000001</c:v>
                </c:pt>
                <c:pt idx="255">
                  <c:v>191.29020331468453</c:v>
                </c:pt>
                <c:pt idx="256">
                  <c:v>191.29020331468453</c:v>
                </c:pt>
                <c:pt idx="257">
                  <c:v>191.29020331468453</c:v>
                </c:pt>
                <c:pt idx="258">
                  <c:v>189.77288799999999</c:v>
                </c:pt>
                <c:pt idx="259">
                  <c:v>139.390693</c:v>
                </c:pt>
                <c:pt idx="260">
                  <c:v>58.323466000000003</c:v>
                </c:pt>
                <c:pt idx="261">
                  <c:v>185.34718100000001</c:v>
                </c:pt>
                <c:pt idx="262">
                  <c:v>191.29020331468453</c:v>
                </c:pt>
                <c:pt idx="263">
                  <c:v>191.29020331468453</c:v>
                </c:pt>
                <c:pt idx="264">
                  <c:v>191.29020331468453</c:v>
                </c:pt>
                <c:pt idx="265">
                  <c:v>191.29020331468453</c:v>
                </c:pt>
                <c:pt idx="266">
                  <c:v>191.29020331468453</c:v>
                </c:pt>
                <c:pt idx="267">
                  <c:v>173.962073</c:v>
                </c:pt>
                <c:pt idx="268">
                  <c:v>170.491027</c:v>
                </c:pt>
                <c:pt idx="269">
                  <c:v>56.465977000000002</c:v>
                </c:pt>
                <c:pt idx="270">
                  <c:v>66.91897800000001</c:v>
                </c:pt>
                <c:pt idx="271">
                  <c:v>191.29020331468453</c:v>
                </c:pt>
                <c:pt idx="272">
                  <c:v>191.29020331468453</c:v>
                </c:pt>
                <c:pt idx="273">
                  <c:v>191.29020331468453</c:v>
                </c:pt>
                <c:pt idx="274">
                  <c:v>168.84421799999998</c:v>
                </c:pt>
                <c:pt idx="275">
                  <c:v>160.935801</c:v>
                </c:pt>
                <c:pt idx="276">
                  <c:v>96.966331999999994</c:v>
                </c:pt>
                <c:pt idx="277">
                  <c:v>69.069948999999994</c:v>
                </c:pt>
                <c:pt idx="278">
                  <c:v>65.706111000000007</c:v>
                </c:pt>
                <c:pt idx="279">
                  <c:v>43.798284000000002</c:v>
                </c:pt>
                <c:pt idx="280">
                  <c:v>84.453948999999994</c:v>
                </c:pt>
                <c:pt idx="281">
                  <c:v>225.38058657891492</c:v>
                </c:pt>
                <c:pt idx="282">
                  <c:v>225.38058657891492</c:v>
                </c:pt>
                <c:pt idx="283">
                  <c:v>225.38058657891492</c:v>
                </c:pt>
                <c:pt idx="284">
                  <c:v>208.80787000000004</c:v>
                </c:pt>
                <c:pt idx="285">
                  <c:v>197.88169099999999</c:v>
                </c:pt>
                <c:pt idx="286">
                  <c:v>148.073992</c:v>
                </c:pt>
                <c:pt idx="287">
                  <c:v>150.789468</c:v>
                </c:pt>
                <c:pt idx="288">
                  <c:v>180.418012</c:v>
                </c:pt>
                <c:pt idx="289">
                  <c:v>225.38058657891492</c:v>
                </c:pt>
                <c:pt idx="290">
                  <c:v>225.38058657891492</c:v>
                </c:pt>
                <c:pt idx="291">
                  <c:v>225.38058657891492</c:v>
                </c:pt>
                <c:pt idx="292">
                  <c:v>225.38058657891492</c:v>
                </c:pt>
                <c:pt idx="293">
                  <c:v>225.38058657891492</c:v>
                </c:pt>
                <c:pt idx="294">
                  <c:v>225.38058657891492</c:v>
                </c:pt>
                <c:pt idx="295">
                  <c:v>225.38058657891492</c:v>
                </c:pt>
                <c:pt idx="296">
                  <c:v>225.38058657891492</c:v>
                </c:pt>
                <c:pt idx="297">
                  <c:v>225.38058657891492</c:v>
                </c:pt>
                <c:pt idx="298">
                  <c:v>225.38058657891492</c:v>
                </c:pt>
                <c:pt idx="299">
                  <c:v>219.82315800000001</c:v>
                </c:pt>
                <c:pt idx="300">
                  <c:v>225.38058657891492</c:v>
                </c:pt>
                <c:pt idx="301">
                  <c:v>225.38058657891492</c:v>
                </c:pt>
                <c:pt idx="302">
                  <c:v>225.38058657891492</c:v>
                </c:pt>
                <c:pt idx="303">
                  <c:v>225.38058657891492</c:v>
                </c:pt>
                <c:pt idx="304">
                  <c:v>154.95181599999998</c:v>
                </c:pt>
                <c:pt idx="305">
                  <c:v>209.53903200000002</c:v>
                </c:pt>
                <c:pt idx="306">
                  <c:v>214.66819099999998</c:v>
                </c:pt>
                <c:pt idx="307">
                  <c:v>113.531948</c:v>
                </c:pt>
                <c:pt idx="308">
                  <c:v>62.026834000000001</c:v>
                </c:pt>
                <c:pt idx="309">
                  <c:v>186.65705500000001</c:v>
                </c:pt>
                <c:pt idx="310">
                  <c:v>228.62374388197802</c:v>
                </c:pt>
                <c:pt idx="311">
                  <c:v>228.62374388197802</c:v>
                </c:pt>
                <c:pt idx="312">
                  <c:v>188.20928000000001</c:v>
                </c:pt>
                <c:pt idx="313">
                  <c:v>171.25630999999998</c:v>
                </c:pt>
                <c:pt idx="314">
                  <c:v>137.45270300000001</c:v>
                </c:pt>
                <c:pt idx="315">
                  <c:v>127.43710400000001</c:v>
                </c:pt>
                <c:pt idx="316">
                  <c:v>156.803438</c:v>
                </c:pt>
                <c:pt idx="317">
                  <c:v>146.98482899999999</c:v>
                </c:pt>
                <c:pt idx="318">
                  <c:v>153.12428299999999</c:v>
                </c:pt>
                <c:pt idx="319">
                  <c:v>216.527355</c:v>
                </c:pt>
                <c:pt idx="320">
                  <c:v>116.140531</c:v>
                </c:pt>
                <c:pt idx="321">
                  <c:v>58.767522</c:v>
                </c:pt>
                <c:pt idx="322">
                  <c:v>135.07408600000002</c:v>
                </c:pt>
                <c:pt idx="323">
                  <c:v>108.783957</c:v>
                </c:pt>
                <c:pt idx="324">
                  <c:v>119.477476</c:v>
                </c:pt>
                <c:pt idx="325">
                  <c:v>140.929328</c:v>
                </c:pt>
                <c:pt idx="326">
                  <c:v>71.582761000000005</c:v>
                </c:pt>
                <c:pt idx="327">
                  <c:v>61.505489999999995</c:v>
                </c:pt>
                <c:pt idx="328">
                  <c:v>149.07123499999997</c:v>
                </c:pt>
                <c:pt idx="329">
                  <c:v>73.495833000000005</c:v>
                </c:pt>
                <c:pt idx="330">
                  <c:v>106.81062300000001</c:v>
                </c:pt>
                <c:pt idx="331">
                  <c:v>228.62374388197802</c:v>
                </c:pt>
                <c:pt idx="332">
                  <c:v>228.62374388197802</c:v>
                </c:pt>
                <c:pt idx="333">
                  <c:v>228.62374388197802</c:v>
                </c:pt>
                <c:pt idx="334">
                  <c:v>185.59480000000002</c:v>
                </c:pt>
                <c:pt idx="335">
                  <c:v>213.273202</c:v>
                </c:pt>
                <c:pt idx="336">
                  <c:v>186.28067100000001</c:v>
                </c:pt>
                <c:pt idx="337">
                  <c:v>100.62047800000001</c:v>
                </c:pt>
                <c:pt idx="338">
                  <c:v>62.971162999999997</c:v>
                </c:pt>
                <c:pt idx="339">
                  <c:v>150.92666299999999</c:v>
                </c:pt>
                <c:pt idx="340">
                  <c:v>223.10324990316312</c:v>
                </c:pt>
                <c:pt idx="341">
                  <c:v>223.10324990316312</c:v>
                </c:pt>
                <c:pt idx="342">
                  <c:v>223.10324990316312</c:v>
                </c:pt>
                <c:pt idx="343">
                  <c:v>223.10324990316312</c:v>
                </c:pt>
                <c:pt idx="344">
                  <c:v>223.10324990316312</c:v>
                </c:pt>
                <c:pt idx="345">
                  <c:v>178.25022899999999</c:v>
                </c:pt>
                <c:pt idx="346">
                  <c:v>223.10324990316312</c:v>
                </c:pt>
                <c:pt idx="347">
                  <c:v>223.10324990316312</c:v>
                </c:pt>
                <c:pt idx="348">
                  <c:v>90.629958999999999</c:v>
                </c:pt>
                <c:pt idx="349">
                  <c:v>223.10324990316312</c:v>
                </c:pt>
                <c:pt idx="350">
                  <c:v>223.10324990316312</c:v>
                </c:pt>
                <c:pt idx="351">
                  <c:v>180.76785999999998</c:v>
                </c:pt>
                <c:pt idx="352">
                  <c:v>86.936273</c:v>
                </c:pt>
                <c:pt idx="353">
                  <c:v>70.575141000000002</c:v>
                </c:pt>
                <c:pt idx="354">
                  <c:v>55.325400000000002</c:v>
                </c:pt>
                <c:pt idx="355">
                  <c:v>123.629965</c:v>
                </c:pt>
                <c:pt idx="356">
                  <c:v>202.31703899999999</c:v>
                </c:pt>
                <c:pt idx="357">
                  <c:v>223.10324990316312</c:v>
                </c:pt>
                <c:pt idx="358">
                  <c:v>161.71668300000002</c:v>
                </c:pt>
                <c:pt idx="359">
                  <c:v>223.10324990316312</c:v>
                </c:pt>
                <c:pt idx="360">
                  <c:v>167.02627900000002</c:v>
                </c:pt>
                <c:pt idx="361">
                  <c:v>105.00079600000001</c:v>
                </c:pt>
                <c:pt idx="362">
                  <c:v>205.651105</c:v>
                </c:pt>
                <c:pt idx="363">
                  <c:v>223.10324990316312</c:v>
                </c:pt>
                <c:pt idx="364">
                  <c:v>223.10324990316312</c:v>
                </c:pt>
                <c:pt idx="365">
                  <c:v>178.28318006479986</c:v>
                </c:pt>
                <c:pt idx="366">
                  <c:v>178.28318006479986</c:v>
                </c:pt>
                <c:pt idx="367">
                  <c:v>168.98988600000001</c:v>
                </c:pt>
                <c:pt idx="368">
                  <c:v>178.28318006479986</c:v>
                </c:pt>
                <c:pt idx="369">
                  <c:v>133.22168599999998</c:v>
                </c:pt>
                <c:pt idx="370">
                  <c:v>123.13645999999999</c:v>
                </c:pt>
                <c:pt idx="371">
                  <c:v>72.103903000000003</c:v>
                </c:pt>
                <c:pt idx="372">
                  <c:v>63.974411999999994</c:v>
                </c:pt>
                <c:pt idx="373">
                  <c:v>58.372976999999999</c:v>
                </c:pt>
                <c:pt idx="374">
                  <c:v>105.38267399999999</c:v>
                </c:pt>
                <c:pt idx="375">
                  <c:v>129.31147899999999</c:v>
                </c:pt>
                <c:pt idx="376">
                  <c:v>178.28318006479986</c:v>
                </c:pt>
                <c:pt idx="377">
                  <c:v>178.28318006479986</c:v>
                </c:pt>
                <c:pt idx="378">
                  <c:v>178.28318006479986</c:v>
                </c:pt>
                <c:pt idx="379">
                  <c:v>178.28318006479986</c:v>
                </c:pt>
                <c:pt idx="380">
                  <c:v>178.28318006479986</c:v>
                </c:pt>
                <c:pt idx="381">
                  <c:v>178.28318006479986</c:v>
                </c:pt>
                <c:pt idx="382">
                  <c:v>178.28318006479986</c:v>
                </c:pt>
                <c:pt idx="383">
                  <c:v>124.696827</c:v>
                </c:pt>
                <c:pt idx="384">
                  <c:v>75.424081000000001</c:v>
                </c:pt>
                <c:pt idx="385">
                  <c:v>149.41644999999997</c:v>
                </c:pt>
                <c:pt idx="386">
                  <c:v>155.217277</c:v>
                </c:pt>
                <c:pt idx="387">
                  <c:v>178.28318006479986</c:v>
                </c:pt>
                <c:pt idx="388">
                  <c:v>112.955091</c:v>
                </c:pt>
                <c:pt idx="389">
                  <c:v>128.05962399999999</c:v>
                </c:pt>
                <c:pt idx="390">
                  <c:v>61.154694000000006</c:v>
                </c:pt>
                <c:pt idx="391">
                  <c:v>58.792078000000004</c:v>
                </c:pt>
                <c:pt idx="392">
                  <c:v>123.820443</c:v>
                </c:pt>
                <c:pt idx="393">
                  <c:v>159.60740799999999</c:v>
                </c:pt>
                <c:pt idx="394">
                  <c:v>178.28318006479986</c:v>
                </c:pt>
                <c:pt idx="395">
                  <c:v>130.87986800000002</c:v>
                </c:pt>
                <c:pt idx="396">
                  <c:v>97.258459000000002</c:v>
                </c:pt>
                <c:pt idx="397">
                  <c:v>162.71451971182302</c:v>
                </c:pt>
                <c:pt idx="398">
                  <c:v>162.71451971182302</c:v>
                </c:pt>
                <c:pt idx="399">
                  <c:v>92.117947999999998</c:v>
                </c:pt>
                <c:pt idx="400">
                  <c:v>107.17424700000001</c:v>
                </c:pt>
                <c:pt idx="401">
                  <c:v>128.140511</c:v>
                </c:pt>
                <c:pt idx="402">
                  <c:v>116.596818</c:v>
                </c:pt>
                <c:pt idx="403">
                  <c:v>162.71451971182302</c:v>
                </c:pt>
                <c:pt idx="404">
                  <c:v>162.71451971182302</c:v>
                </c:pt>
                <c:pt idx="405">
                  <c:v>162.71451971182302</c:v>
                </c:pt>
                <c:pt idx="406">
                  <c:v>162.71451971182302</c:v>
                </c:pt>
                <c:pt idx="407">
                  <c:v>162.71451971182302</c:v>
                </c:pt>
                <c:pt idx="408">
                  <c:v>162.71451971182302</c:v>
                </c:pt>
                <c:pt idx="409">
                  <c:v>162.71451971182302</c:v>
                </c:pt>
                <c:pt idx="410">
                  <c:v>162.71451971182302</c:v>
                </c:pt>
                <c:pt idx="411">
                  <c:v>162.71451971182302</c:v>
                </c:pt>
                <c:pt idx="412">
                  <c:v>162.71451971182302</c:v>
                </c:pt>
                <c:pt idx="413">
                  <c:v>162.71451971182302</c:v>
                </c:pt>
                <c:pt idx="414">
                  <c:v>162.71451971182302</c:v>
                </c:pt>
                <c:pt idx="415">
                  <c:v>162.71451971182302</c:v>
                </c:pt>
                <c:pt idx="416">
                  <c:v>162.71451971182302</c:v>
                </c:pt>
                <c:pt idx="417">
                  <c:v>162.71451971182302</c:v>
                </c:pt>
                <c:pt idx="418">
                  <c:v>153.58468199999999</c:v>
                </c:pt>
                <c:pt idx="419">
                  <c:v>162.71451971182302</c:v>
                </c:pt>
                <c:pt idx="420">
                  <c:v>162.71451971182302</c:v>
                </c:pt>
                <c:pt idx="421">
                  <c:v>92.437611000000004</c:v>
                </c:pt>
                <c:pt idx="422">
                  <c:v>60.718599000000005</c:v>
                </c:pt>
                <c:pt idx="423">
                  <c:v>77.339357000000007</c:v>
                </c:pt>
                <c:pt idx="424">
                  <c:v>48.257879000000003</c:v>
                </c:pt>
                <c:pt idx="425">
                  <c:v>39.278196999999999</c:v>
                </c:pt>
                <c:pt idx="426">
                  <c:v>64.848319000000004</c:v>
                </c:pt>
                <c:pt idx="427">
                  <c:v>60.041919</c:v>
                </c:pt>
                <c:pt idx="428">
                  <c:v>36.900244999999998</c:v>
                </c:pt>
                <c:pt idx="429">
                  <c:v>35.288677999999997</c:v>
                </c:pt>
                <c:pt idx="430">
                  <c:v>43.103693999999997</c:v>
                </c:pt>
                <c:pt idx="431">
                  <c:v>84.836683000000008</c:v>
                </c:pt>
                <c:pt idx="432">
                  <c:v>132.98652606539645</c:v>
                </c:pt>
                <c:pt idx="433">
                  <c:v>113.36186199999999</c:v>
                </c:pt>
                <c:pt idx="434">
                  <c:v>132.98652606539645</c:v>
                </c:pt>
                <c:pt idx="435">
                  <c:v>56.332107000000001</c:v>
                </c:pt>
                <c:pt idx="436">
                  <c:v>49.588062000000001</c:v>
                </c:pt>
                <c:pt idx="437">
                  <c:v>47.401758000000001</c:v>
                </c:pt>
                <c:pt idx="438">
                  <c:v>115.672867</c:v>
                </c:pt>
                <c:pt idx="439">
                  <c:v>132.98652606539645</c:v>
                </c:pt>
                <c:pt idx="440">
                  <c:v>94.676838000000004</c:v>
                </c:pt>
                <c:pt idx="441">
                  <c:v>54.174422</c:v>
                </c:pt>
                <c:pt idx="442">
                  <c:v>99.016702000000009</c:v>
                </c:pt>
                <c:pt idx="443">
                  <c:v>132.98652606539645</c:v>
                </c:pt>
                <c:pt idx="444">
                  <c:v>107.032618</c:v>
                </c:pt>
                <c:pt idx="445">
                  <c:v>68.042588000000009</c:v>
                </c:pt>
                <c:pt idx="446">
                  <c:v>61.215654999999998</c:v>
                </c:pt>
                <c:pt idx="447">
                  <c:v>67.878197</c:v>
                </c:pt>
                <c:pt idx="448">
                  <c:v>90.557951000000003</c:v>
                </c:pt>
                <c:pt idx="449">
                  <c:v>90.246732000000009</c:v>
                </c:pt>
                <c:pt idx="450">
                  <c:v>77.545083000000005</c:v>
                </c:pt>
                <c:pt idx="451">
                  <c:v>132.98652606539645</c:v>
                </c:pt>
                <c:pt idx="452">
                  <c:v>132.98652606539645</c:v>
                </c:pt>
                <c:pt idx="453">
                  <c:v>129.75580600000001</c:v>
                </c:pt>
                <c:pt idx="454">
                  <c:v>132.98652606539645</c:v>
                </c:pt>
                <c:pt idx="455">
                  <c:v>132.98652606539645</c:v>
                </c:pt>
                <c:pt idx="456">
                  <c:v>132.32410700000003</c:v>
                </c:pt>
                <c:pt idx="457">
                  <c:v>135.99732580506085</c:v>
                </c:pt>
                <c:pt idx="458">
                  <c:v>107.858456</c:v>
                </c:pt>
                <c:pt idx="459">
                  <c:v>89.588671999999988</c:v>
                </c:pt>
                <c:pt idx="460">
                  <c:v>80.008012999999991</c:v>
                </c:pt>
                <c:pt idx="461">
                  <c:v>94.558845000000005</c:v>
                </c:pt>
                <c:pt idx="462">
                  <c:v>135.99732580506085</c:v>
                </c:pt>
                <c:pt idx="463">
                  <c:v>97.420476000000008</c:v>
                </c:pt>
                <c:pt idx="464">
                  <c:v>60.981344000000007</c:v>
                </c:pt>
                <c:pt idx="465">
                  <c:v>75.633587000000006</c:v>
                </c:pt>
                <c:pt idx="466">
                  <c:v>127.059776</c:v>
                </c:pt>
                <c:pt idx="467">
                  <c:v>134.62556799999999</c:v>
                </c:pt>
                <c:pt idx="468">
                  <c:v>86.025322999999986</c:v>
                </c:pt>
                <c:pt idx="469">
                  <c:v>135.99732580506085</c:v>
                </c:pt>
                <c:pt idx="470">
                  <c:v>135.99732580506085</c:v>
                </c:pt>
                <c:pt idx="471">
                  <c:v>106.74356000000002</c:v>
                </c:pt>
                <c:pt idx="472">
                  <c:v>135.99732580506085</c:v>
                </c:pt>
                <c:pt idx="473">
                  <c:v>123.192228</c:v>
                </c:pt>
                <c:pt idx="474">
                  <c:v>131.82254500000002</c:v>
                </c:pt>
                <c:pt idx="475">
                  <c:v>135.99732580506085</c:v>
                </c:pt>
                <c:pt idx="476">
                  <c:v>135.99732580506085</c:v>
                </c:pt>
                <c:pt idx="477">
                  <c:v>90.833253999999997</c:v>
                </c:pt>
                <c:pt idx="478">
                  <c:v>111.06450100000001</c:v>
                </c:pt>
                <c:pt idx="479">
                  <c:v>135.99732580506085</c:v>
                </c:pt>
                <c:pt idx="480">
                  <c:v>135.99732580506085</c:v>
                </c:pt>
                <c:pt idx="481">
                  <c:v>90.113211000000007</c:v>
                </c:pt>
                <c:pt idx="482">
                  <c:v>101.30331</c:v>
                </c:pt>
                <c:pt idx="483">
                  <c:v>91.831913</c:v>
                </c:pt>
                <c:pt idx="484">
                  <c:v>95.894732000000005</c:v>
                </c:pt>
                <c:pt idx="485">
                  <c:v>106.50113400000001</c:v>
                </c:pt>
                <c:pt idx="486">
                  <c:v>94.632080999999985</c:v>
                </c:pt>
                <c:pt idx="487">
                  <c:v>131.30156954201399</c:v>
                </c:pt>
                <c:pt idx="488">
                  <c:v>131.30156954201399</c:v>
                </c:pt>
                <c:pt idx="489">
                  <c:v>131.30156954201399</c:v>
                </c:pt>
                <c:pt idx="490">
                  <c:v>131.30156954201399</c:v>
                </c:pt>
                <c:pt idx="491">
                  <c:v>131.30156954201399</c:v>
                </c:pt>
                <c:pt idx="492">
                  <c:v>131.30156954201399</c:v>
                </c:pt>
                <c:pt idx="493">
                  <c:v>131.30156954201399</c:v>
                </c:pt>
                <c:pt idx="494">
                  <c:v>98.711280000000002</c:v>
                </c:pt>
                <c:pt idx="495">
                  <c:v>77.230891</c:v>
                </c:pt>
                <c:pt idx="496">
                  <c:v>131.30156954201399</c:v>
                </c:pt>
                <c:pt idx="497">
                  <c:v>69.566501000000002</c:v>
                </c:pt>
                <c:pt idx="498">
                  <c:v>83.857038000000003</c:v>
                </c:pt>
                <c:pt idx="499">
                  <c:v>126.08589300000001</c:v>
                </c:pt>
                <c:pt idx="500">
                  <c:v>124.765607</c:v>
                </c:pt>
                <c:pt idx="501">
                  <c:v>100.309477</c:v>
                </c:pt>
                <c:pt idx="502">
                  <c:v>103.35340099999999</c:v>
                </c:pt>
                <c:pt idx="503">
                  <c:v>68.473529999999997</c:v>
                </c:pt>
                <c:pt idx="504">
                  <c:v>131.30156954201399</c:v>
                </c:pt>
                <c:pt idx="505">
                  <c:v>54.812764000000001</c:v>
                </c:pt>
                <c:pt idx="506">
                  <c:v>48.375432999999994</c:v>
                </c:pt>
                <c:pt idx="507">
                  <c:v>94.320954999999998</c:v>
                </c:pt>
                <c:pt idx="508">
                  <c:v>112.312376</c:v>
                </c:pt>
                <c:pt idx="509">
                  <c:v>106.91978399999999</c:v>
                </c:pt>
                <c:pt idx="510">
                  <c:v>103.96957399999999</c:v>
                </c:pt>
                <c:pt idx="511">
                  <c:v>124.961916</c:v>
                </c:pt>
                <c:pt idx="512">
                  <c:v>131.30156954201399</c:v>
                </c:pt>
                <c:pt idx="513">
                  <c:v>131.30156954201399</c:v>
                </c:pt>
                <c:pt idx="514">
                  <c:v>131.30156954201399</c:v>
                </c:pt>
                <c:pt idx="515">
                  <c:v>121.54500890051587</c:v>
                </c:pt>
                <c:pt idx="516">
                  <c:v>121.54500890051587</c:v>
                </c:pt>
                <c:pt idx="517">
                  <c:v>69.031127000000012</c:v>
                </c:pt>
                <c:pt idx="518">
                  <c:v>125.59650919719974</c:v>
                </c:pt>
                <c:pt idx="519">
                  <c:v>125.59650919719974</c:v>
                </c:pt>
                <c:pt idx="520">
                  <c:v>125.59650919719974</c:v>
                </c:pt>
                <c:pt idx="521">
                  <c:v>125.59650919719974</c:v>
                </c:pt>
                <c:pt idx="522">
                  <c:v>112.38191900000001</c:v>
                </c:pt>
                <c:pt idx="523">
                  <c:v>80.776531000000006</c:v>
                </c:pt>
                <c:pt idx="524">
                  <c:v>87.522403000000011</c:v>
                </c:pt>
                <c:pt idx="525">
                  <c:v>90.356054999999998</c:v>
                </c:pt>
                <c:pt idx="526">
                  <c:v>109.17641500000001</c:v>
                </c:pt>
                <c:pt idx="527">
                  <c:v>69.485922000000002</c:v>
                </c:pt>
                <c:pt idx="528">
                  <c:v>51.628383999999997</c:v>
                </c:pt>
                <c:pt idx="529">
                  <c:v>56.067138</c:v>
                </c:pt>
                <c:pt idx="530">
                  <c:v>115.823863</c:v>
                </c:pt>
                <c:pt idx="531">
                  <c:v>109.821997</c:v>
                </c:pt>
                <c:pt idx="532">
                  <c:v>98.99597</c:v>
                </c:pt>
                <c:pt idx="533">
                  <c:v>122.68096299999999</c:v>
                </c:pt>
                <c:pt idx="534">
                  <c:v>125.59650919719974</c:v>
                </c:pt>
                <c:pt idx="535">
                  <c:v>120.037711</c:v>
                </c:pt>
                <c:pt idx="536">
                  <c:v>54.820813999999999</c:v>
                </c:pt>
                <c:pt idx="537">
                  <c:v>125.59650919719974</c:v>
                </c:pt>
                <c:pt idx="538">
                  <c:v>125.59650919719974</c:v>
                </c:pt>
                <c:pt idx="539">
                  <c:v>125.59650919719974</c:v>
                </c:pt>
                <c:pt idx="540">
                  <c:v>57.579948999999999</c:v>
                </c:pt>
                <c:pt idx="541">
                  <c:v>77.505499999999998</c:v>
                </c:pt>
                <c:pt idx="542">
                  <c:v>56.627802000000003</c:v>
                </c:pt>
                <c:pt idx="543">
                  <c:v>61.718131999999997</c:v>
                </c:pt>
                <c:pt idx="544">
                  <c:v>112.85413199999999</c:v>
                </c:pt>
                <c:pt idx="545">
                  <c:v>87.531103000000002</c:v>
                </c:pt>
                <c:pt idx="546">
                  <c:v>47.591654999999996</c:v>
                </c:pt>
                <c:pt idx="547">
                  <c:v>71.114446999999998</c:v>
                </c:pt>
                <c:pt idx="548">
                  <c:v>65.029567</c:v>
                </c:pt>
                <c:pt idx="549">
                  <c:v>119.838758</c:v>
                </c:pt>
                <c:pt idx="550">
                  <c:v>119.40086500000001</c:v>
                </c:pt>
                <c:pt idx="551">
                  <c:v>100.63997999999999</c:v>
                </c:pt>
                <c:pt idx="552">
                  <c:v>47.995635</c:v>
                </c:pt>
                <c:pt idx="553">
                  <c:v>62.843841999999995</c:v>
                </c:pt>
                <c:pt idx="554">
                  <c:v>73.692979999999991</c:v>
                </c:pt>
                <c:pt idx="555">
                  <c:v>58.420811</c:v>
                </c:pt>
                <c:pt idx="556">
                  <c:v>53.104754</c:v>
                </c:pt>
                <c:pt idx="557">
                  <c:v>39.580199999999998</c:v>
                </c:pt>
                <c:pt idx="558">
                  <c:v>44.569582000000004</c:v>
                </c:pt>
                <c:pt idx="559">
                  <c:v>85.098466999999999</c:v>
                </c:pt>
                <c:pt idx="560">
                  <c:v>153.8206219629925</c:v>
                </c:pt>
                <c:pt idx="561">
                  <c:v>77.73487200000001</c:v>
                </c:pt>
                <c:pt idx="562">
                  <c:v>55.872681</c:v>
                </c:pt>
                <c:pt idx="563">
                  <c:v>100.59680499999999</c:v>
                </c:pt>
                <c:pt idx="564">
                  <c:v>153.8206219629925</c:v>
                </c:pt>
                <c:pt idx="565">
                  <c:v>153.8206219629925</c:v>
                </c:pt>
                <c:pt idx="566">
                  <c:v>153.8206219629925</c:v>
                </c:pt>
                <c:pt idx="567">
                  <c:v>153.8206219629925</c:v>
                </c:pt>
                <c:pt idx="568">
                  <c:v>153.8206219629925</c:v>
                </c:pt>
                <c:pt idx="569">
                  <c:v>153.8206219629925</c:v>
                </c:pt>
                <c:pt idx="570">
                  <c:v>148.168317</c:v>
                </c:pt>
                <c:pt idx="571">
                  <c:v>153.8206219629925</c:v>
                </c:pt>
                <c:pt idx="572">
                  <c:v>153.8206219629925</c:v>
                </c:pt>
                <c:pt idx="573">
                  <c:v>153.8206219629925</c:v>
                </c:pt>
                <c:pt idx="574">
                  <c:v>153.8206219629925</c:v>
                </c:pt>
                <c:pt idx="575">
                  <c:v>153.8206219629925</c:v>
                </c:pt>
                <c:pt idx="576">
                  <c:v>153.8206219629925</c:v>
                </c:pt>
                <c:pt idx="577">
                  <c:v>153.8206219629925</c:v>
                </c:pt>
                <c:pt idx="578">
                  <c:v>153.8206219629925</c:v>
                </c:pt>
                <c:pt idx="579">
                  <c:v>207.78358863700876</c:v>
                </c:pt>
                <c:pt idx="580">
                  <c:v>207.78358863700876</c:v>
                </c:pt>
                <c:pt idx="581">
                  <c:v>207.78358863700876</c:v>
                </c:pt>
                <c:pt idx="582">
                  <c:v>207.78358863700876</c:v>
                </c:pt>
                <c:pt idx="583">
                  <c:v>207.78358863700876</c:v>
                </c:pt>
                <c:pt idx="584">
                  <c:v>207.78358863700876</c:v>
                </c:pt>
                <c:pt idx="585">
                  <c:v>167.03232200000002</c:v>
                </c:pt>
                <c:pt idx="586">
                  <c:v>181.77795</c:v>
                </c:pt>
                <c:pt idx="587">
                  <c:v>207.78358863700876</c:v>
                </c:pt>
                <c:pt idx="588">
                  <c:v>207.78358863700876</c:v>
                </c:pt>
                <c:pt idx="589">
                  <c:v>207.78358863700876</c:v>
                </c:pt>
                <c:pt idx="590">
                  <c:v>207.78358863700876</c:v>
                </c:pt>
                <c:pt idx="591">
                  <c:v>207.78358863700876</c:v>
                </c:pt>
                <c:pt idx="592">
                  <c:v>195.99373900000001</c:v>
                </c:pt>
                <c:pt idx="593">
                  <c:v>103.760564</c:v>
                </c:pt>
                <c:pt idx="594">
                  <c:v>164.64532700000001</c:v>
                </c:pt>
                <c:pt idx="595">
                  <c:v>106.64206</c:v>
                </c:pt>
                <c:pt idx="596">
                  <c:v>92.486569000000003</c:v>
                </c:pt>
                <c:pt idx="597">
                  <c:v>33.756366999999997</c:v>
                </c:pt>
                <c:pt idx="598">
                  <c:v>127.631986</c:v>
                </c:pt>
                <c:pt idx="599">
                  <c:v>207.78358863700876</c:v>
                </c:pt>
                <c:pt idx="600">
                  <c:v>207.78358863700876</c:v>
                </c:pt>
                <c:pt idx="601">
                  <c:v>207.78358863700876</c:v>
                </c:pt>
                <c:pt idx="602">
                  <c:v>207.78358863700876</c:v>
                </c:pt>
                <c:pt idx="603">
                  <c:v>171.30001300000001</c:v>
                </c:pt>
                <c:pt idx="604">
                  <c:v>30.775072000000002</c:v>
                </c:pt>
                <c:pt idx="605">
                  <c:v>201.966161</c:v>
                </c:pt>
                <c:pt idx="606">
                  <c:v>207.78358863700876</c:v>
                </c:pt>
                <c:pt idx="607">
                  <c:v>207.78358863700876</c:v>
                </c:pt>
                <c:pt idx="608">
                  <c:v>207.78358863700876</c:v>
                </c:pt>
                <c:pt idx="609">
                  <c:v>195.83091445306223</c:v>
                </c:pt>
                <c:pt idx="610">
                  <c:v>195.83091445306223</c:v>
                </c:pt>
                <c:pt idx="611">
                  <c:v>179.150834</c:v>
                </c:pt>
                <c:pt idx="612">
                  <c:v>195.83091445306223</c:v>
                </c:pt>
                <c:pt idx="613">
                  <c:v>117.624511</c:v>
                </c:pt>
                <c:pt idx="614">
                  <c:v>86.269177000000013</c:v>
                </c:pt>
                <c:pt idx="615">
                  <c:v>195.83091445306223</c:v>
                </c:pt>
                <c:pt idx="616">
                  <c:v>195.83091445306223</c:v>
                </c:pt>
                <c:pt idx="617">
                  <c:v>195.83091445306223</c:v>
                </c:pt>
                <c:pt idx="618">
                  <c:v>195.83091445306223</c:v>
                </c:pt>
                <c:pt idx="619">
                  <c:v>195.83091445306223</c:v>
                </c:pt>
                <c:pt idx="620">
                  <c:v>195.83091445306223</c:v>
                </c:pt>
                <c:pt idx="621">
                  <c:v>195.83091445306223</c:v>
                </c:pt>
                <c:pt idx="622">
                  <c:v>195.83091445306223</c:v>
                </c:pt>
                <c:pt idx="623">
                  <c:v>195.83091445306223</c:v>
                </c:pt>
                <c:pt idx="624">
                  <c:v>117.99015199999999</c:v>
                </c:pt>
                <c:pt idx="625">
                  <c:v>36.720639000000006</c:v>
                </c:pt>
                <c:pt idx="626">
                  <c:v>21.290453000000003</c:v>
                </c:pt>
                <c:pt idx="627">
                  <c:v>100.561142</c:v>
                </c:pt>
                <c:pt idx="628">
                  <c:v>195.83091445306223</c:v>
                </c:pt>
                <c:pt idx="629">
                  <c:v>195.83091445306223</c:v>
                </c:pt>
                <c:pt idx="630">
                  <c:v>195.83091445306223</c:v>
                </c:pt>
                <c:pt idx="631">
                  <c:v>186.970527</c:v>
                </c:pt>
                <c:pt idx="632">
                  <c:v>40.645093000000003</c:v>
                </c:pt>
                <c:pt idx="633">
                  <c:v>34.889609</c:v>
                </c:pt>
                <c:pt idx="634">
                  <c:v>56.927270999999998</c:v>
                </c:pt>
                <c:pt idx="635">
                  <c:v>117.74170100000001</c:v>
                </c:pt>
                <c:pt idx="636">
                  <c:v>83.710696999999996</c:v>
                </c:pt>
                <c:pt idx="637">
                  <c:v>39.335205000000002</c:v>
                </c:pt>
                <c:pt idx="638">
                  <c:v>137.33220799999998</c:v>
                </c:pt>
                <c:pt idx="639">
                  <c:v>195.83091445306223</c:v>
                </c:pt>
                <c:pt idx="640">
                  <c:v>159.91679400000001</c:v>
                </c:pt>
                <c:pt idx="641">
                  <c:v>227.30076482855398</c:v>
                </c:pt>
                <c:pt idx="642">
                  <c:v>227.30076482855398</c:v>
                </c:pt>
                <c:pt idx="643">
                  <c:v>138.07242199999999</c:v>
                </c:pt>
                <c:pt idx="644">
                  <c:v>227.30076482855398</c:v>
                </c:pt>
                <c:pt idx="645">
                  <c:v>227.30076482855398</c:v>
                </c:pt>
                <c:pt idx="646">
                  <c:v>227.30076482855398</c:v>
                </c:pt>
                <c:pt idx="647">
                  <c:v>194.17510300000001</c:v>
                </c:pt>
                <c:pt idx="648">
                  <c:v>24.534454</c:v>
                </c:pt>
                <c:pt idx="649">
                  <c:v>90.571016</c:v>
                </c:pt>
                <c:pt idx="650">
                  <c:v>145.85971599999999</c:v>
                </c:pt>
                <c:pt idx="651">
                  <c:v>123.47480100000001</c:v>
                </c:pt>
                <c:pt idx="652">
                  <c:v>155.63400100000001</c:v>
                </c:pt>
                <c:pt idx="653">
                  <c:v>227.30076482855398</c:v>
                </c:pt>
                <c:pt idx="654">
                  <c:v>227.30076482855398</c:v>
                </c:pt>
                <c:pt idx="655">
                  <c:v>227.30076482855398</c:v>
                </c:pt>
                <c:pt idx="656">
                  <c:v>227.30076482855398</c:v>
                </c:pt>
                <c:pt idx="657">
                  <c:v>227.30076482855398</c:v>
                </c:pt>
                <c:pt idx="658">
                  <c:v>227.30076482855398</c:v>
                </c:pt>
                <c:pt idx="659">
                  <c:v>128.54209699999998</c:v>
                </c:pt>
                <c:pt idx="660">
                  <c:v>122.771816</c:v>
                </c:pt>
                <c:pt idx="661">
                  <c:v>208.535315</c:v>
                </c:pt>
                <c:pt idx="662">
                  <c:v>127.144215</c:v>
                </c:pt>
                <c:pt idx="663">
                  <c:v>82.287482999999995</c:v>
                </c:pt>
                <c:pt idx="664">
                  <c:v>80.760941000000003</c:v>
                </c:pt>
                <c:pt idx="665">
                  <c:v>44.197890000000001</c:v>
                </c:pt>
                <c:pt idx="666">
                  <c:v>85.868801000000005</c:v>
                </c:pt>
                <c:pt idx="667">
                  <c:v>162.61992699999999</c:v>
                </c:pt>
                <c:pt idx="668">
                  <c:v>137.16299699999996</c:v>
                </c:pt>
                <c:pt idx="669">
                  <c:v>64.754176999999999</c:v>
                </c:pt>
                <c:pt idx="670">
                  <c:v>66.961382</c:v>
                </c:pt>
                <c:pt idx="671">
                  <c:v>159.58383000000001</c:v>
                </c:pt>
                <c:pt idx="672">
                  <c:v>203.43413699999999</c:v>
                </c:pt>
                <c:pt idx="673">
                  <c:v>75.150475999999998</c:v>
                </c:pt>
                <c:pt idx="674">
                  <c:v>28.473765</c:v>
                </c:pt>
                <c:pt idx="675">
                  <c:v>16.483723999999999</c:v>
                </c:pt>
                <c:pt idx="676">
                  <c:v>110.199319</c:v>
                </c:pt>
                <c:pt idx="677">
                  <c:v>217.42496358493582</c:v>
                </c:pt>
                <c:pt idx="678">
                  <c:v>217.42496358493582</c:v>
                </c:pt>
                <c:pt idx="679">
                  <c:v>217.42496358493582</c:v>
                </c:pt>
                <c:pt idx="680">
                  <c:v>217.42496358493582</c:v>
                </c:pt>
                <c:pt idx="681">
                  <c:v>217.42496358493582</c:v>
                </c:pt>
                <c:pt idx="682">
                  <c:v>217.42496358493582</c:v>
                </c:pt>
                <c:pt idx="683">
                  <c:v>168.36830499999999</c:v>
                </c:pt>
                <c:pt idx="684">
                  <c:v>158.504411</c:v>
                </c:pt>
                <c:pt idx="685">
                  <c:v>217.42496358493582</c:v>
                </c:pt>
                <c:pt idx="686">
                  <c:v>217.42496358493582</c:v>
                </c:pt>
                <c:pt idx="687">
                  <c:v>145.90532099999999</c:v>
                </c:pt>
                <c:pt idx="688">
                  <c:v>95.067850000000007</c:v>
                </c:pt>
                <c:pt idx="689">
                  <c:v>217.42496358493582</c:v>
                </c:pt>
                <c:pt idx="690">
                  <c:v>147.90499</c:v>
                </c:pt>
                <c:pt idx="691">
                  <c:v>141.75578400000001</c:v>
                </c:pt>
                <c:pt idx="692">
                  <c:v>217.42496358493582</c:v>
                </c:pt>
                <c:pt idx="693">
                  <c:v>217.42496358493582</c:v>
                </c:pt>
                <c:pt idx="694">
                  <c:v>217.42496358493582</c:v>
                </c:pt>
                <c:pt idx="695">
                  <c:v>217.42496358493582</c:v>
                </c:pt>
                <c:pt idx="696">
                  <c:v>217.42496358493582</c:v>
                </c:pt>
                <c:pt idx="697">
                  <c:v>217.42496358493582</c:v>
                </c:pt>
                <c:pt idx="698">
                  <c:v>217.42496358493582</c:v>
                </c:pt>
                <c:pt idx="699">
                  <c:v>217.42496358493582</c:v>
                </c:pt>
                <c:pt idx="700">
                  <c:v>223.44713434856826</c:v>
                </c:pt>
                <c:pt idx="701">
                  <c:v>223.44713434856826</c:v>
                </c:pt>
                <c:pt idx="702">
                  <c:v>223.44713434856826</c:v>
                </c:pt>
                <c:pt idx="703">
                  <c:v>223.44713434856826</c:v>
                </c:pt>
                <c:pt idx="704">
                  <c:v>142.66250500000001</c:v>
                </c:pt>
                <c:pt idx="705">
                  <c:v>74.078975</c:v>
                </c:pt>
                <c:pt idx="706">
                  <c:v>223.44713434856826</c:v>
                </c:pt>
                <c:pt idx="707">
                  <c:v>223.44713434856826</c:v>
                </c:pt>
                <c:pt idx="708">
                  <c:v>223.44713434856826</c:v>
                </c:pt>
                <c:pt idx="709">
                  <c:v>223.44713434856826</c:v>
                </c:pt>
                <c:pt idx="710">
                  <c:v>223.44713434856826</c:v>
                </c:pt>
                <c:pt idx="711">
                  <c:v>92.908514000000011</c:v>
                </c:pt>
                <c:pt idx="712">
                  <c:v>77.373851000000002</c:v>
                </c:pt>
                <c:pt idx="713">
                  <c:v>156.11373900000001</c:v>
                </c:pt>
                <c:pt idx="714">
                  <c:v>124.17894399999999</c:v>
                </c:pt>
                <c:pt idx="715">
                  <c:v>94.424626000000004</c:v>
                </c:pt>
                <c:pt idx="716">
                  <c:v>83.422194000000005</c:v>
                </c:pt>
                <c:pt idx="717">
                  <c:v>35.761130999999992</c:v>
                </c:pt>
                <c:pt idx="718">
                  <c:v>42.875420999999996</c:v>
                </c:pt>
                <c:pt idx="719">
                  <c:v>129.87863400000001</c:v>
                </c:pt>
                <c:pt idx="720">
                  <c:v>188.33633200000003</c:v>
                </c:pt>
                <c:pt idx="721">
                  <c:v>134.00849400000001</c:v>
                </c:pt>
                <c:pt idx="722">
                  <c:v>223.44713434856826</c:v>
                </c:pt>
                <c:pt idx="723">
                  <c:v>192.43302099999997</c:v>
                </c:pt>
                <c:pt idx="724">
                  <c:v>196.87147099999999</c:v>
                </c:pt>
                <c:pt idx="725">
                  <c:v>223.44713434856826</c:v>
                </c:pt>
                <c:pt idx="726">
                  <c:v>223.44713434856826</c:v>
                </c:pt>
                <c:pt idx="727">
                  <c:v>223.44713434856826</c:v>
                </c:pt>
                <c:pt idx="728">
                  <c:v>208.229457</c:v>
                </c:pt>
                <c:pt idx="729">
                  <c:v>185.79813300000001</c:v>
                </c:pt>
                <c:pt idx="730">
                  <c:v>223.44713434856826</c:v>
                </c:pt>
                <c:pt idx="731">
                  <c:v>177.65792506565489</c:v>
                </c:pt>
                <c:pt idx="732">
                  <c:v>177.65792506565489</c:v>
                </c:pt>
                <c:pt idx="733">
                  <c:v>177.65792506565489</c:v>
                </c:pt>
                <c:pt idx="734">
                  <c:v>136.395915</c:v>
                </c:pt>
                <c:pt idx="735">
                  <c:v>177.65792506565489</c:v>
                </c:pt>
                <c:pt idx="736">
                  <c:v>177.65792506565489</c:v>
                </c:pt>
                <c:pt idx="737">
                  <c:v>88.274175999999997</c:v>
                </c:pt>
                <c:pt idx="738">
                  <c:v>177.65792506565489</c:v>
                </c:pt>
                <c:pt idx="739">
                  <c:v>155.04911100000001</c:v>
                </c:pt>
                <c:pt idx="740">
                  <c:v>144.24089499999999</c:v>
                </c:pt>
                <c:pt idx="741">
                  <c:v>134.52791099999999</c:v>
                </c:pt>
                <c:pt idx="742">
                  <c:v>57.220495999999997</c:v>
                </c:pt>
                <c:pt idx="743">
                  <c:v>42.255395</c:v>
                </c:pt>
                <c:pt idx="744">
                  <c:v>46.405201999999996</c:v>
                </c:pt>
                <c:pt idx="745">
                  <c:v>140.93173100000001</c:v>
                </c:pt>
                <c:pt idx="746">
                  <c:v>177.65792506565489</c:v>
                </c:pt>
                <c:pt idx="747">
                  <c:v>177.65792506565489</c:v>
                </c:pt>
                <c:pt idx="748">
                  <c:v>177.65792506565489</c:v>
                </c:pt>
                <c:pt idx="749">
                  <c:v>131.62171300000003</c:v>
                </c:pt>
                <c:pt idx="750">
                  <c:v>177.65792506565489</c:v>
                </c:pt>
                <c:pt idx="751">
                  <c:v>177.65792506565489</c:v>
                </c:pt>
                <c:pt idx="752">
                  <c:v>177.65792506565489</c:v>
                </c:pt>
                <c:pt idx="753">
                  <c:v>177.65792506565489</c:v>
                </c:pt>
                <c:pt idx="754">
                  <c:v>177.65792506565489</c:v>
                </c:pt>
                <c:pt idx="755">
                  <c:v>97.85378</c:v>
                </c:pt>
                <c:pt idx="756">
                  <c:v>103.061712</c:v>
                </c:pt>
                <c:pt idx="757">
                  <c:v>177.65792506565489</c:v>
                </c:pt>
                <c:pt idx="758">
                  <c:v>49.408285000000006</c:v>
                </c:pt>
                <c:pt idx="759">
                  <c:v>79.641248000000004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  <c:pt idx="409">
                  <c:v>M</c:v>
                </c:pt>
                <c:pt idx="440">
                  <c:v>J</c:v>
                </c:pt>
                <c:pt idx="470">
                  <c:v>J</c:v>
                </c:pt>
                <c:pt idx="501">
                  <c:v>A</c:v>
                </c:pt>
                <c:pt idx="532">
                  <c:v>S</c:v>
                </c:pt>
                <c:pt idx="562">
                  <c:v>O</c:v>
                </c:pt>
                <c:pt idx="593">
                  <c:v>N</c:v>
                </c:pt>
                <c:pt idx="623">
                  <c:v>D</c:v>
                </c:pt>
                <c:pt idx="654">
                  <c:v>E</c:v>
                </c:pt>
                <c:pt idx="685">
                  <c:v>F</c:v>
                </c:pt>
                <c:pt idx="714">
                  <c:v>M</c:v>
                </c:pt>
                <c:pt idx="745">
                  <c:v>A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Dat_01!$Y$180:$Y$209</c:f>
              <c:numCache>
                <c:formatCode>0_)</c:formatCode>
                <c:ptCount val="30"/>
                <c:pt idx="0">
                  <c:v>110.304766</c:v>
                </c:pt>
                <c:pt idx="1">
                  <c:v>100.269643</c:v>
                </c:pt>
                <c:pt idx="2">
                  <c:v>127.041355</c:v>
                </c:pt>
                <c:pt idx="3">
                  <c:v>132.763777</c:v>
                </c:pt>
                <c:pt idx="4">
                  <c:v>129.23637399999998</c:v>
                </c:pt>
                <c:pt idx="5">
                  <c:v>66.902007999999995</c:v>
                </c:pt>
                <c:pt idx="6">
                  <c:v>87.304795999999996</c:v>
                </c:pt>
                <c:pt idx="7">
                  <c:v>102.586512</c:v>
                </c:pt>
                <c:pt idx="8">
                  <c:v>138.76998</c:v>
                </c:pt>
                <c:pt idx="9">
                  <c:v>135.40342699999999</c:v>
                </c:pt>
                <c:pt idx="10">
                  <c:v>145.246624</c:v>
                </c:pt>
                <c:pt idx="11">
                  <c:v>152.31305399999999</c:v>
                </c:pt>
                <c:pt idx="12">
                  <c:v>130.76165</c:v>
                </c:pt>
                <c:pt idx="13">
                  <c:v>121.319823</c:v>
                </c:pt>
                <c:pt idx="14">
                  <c:v>137.83495600000001</c:v>
                </c:pt>
                <c:pt idx="15">
                  <c:v>145.68018900000001</c:v>
                </c:pt>
                <c:pt idx="16">
                  <c:v>144.68420900000001</c:v>
                </c:pt>
                <c:pt idx="17">
                  <c:v>148.179641</c:v>
                </c:pt>
                <c:pt idx="18">
                  <c:v>156.185069</c:v>
                </c:pt>
                <c:pt idx="19">
                  <c:v>138.40803500000001</c:v>
                </c:pt>
                <c:pt idx="20">
                  <c:v>134.27543700000001</c:v>
                </c:pt>
                <c:pt idx="21">
                  <c:v>142.877883</c:v>
                </c:pt>
                <c:pt idx="22">
                  <c:v>158.14534400000002</c:v>
                </c:pt>
                <c:pt idx="23">
                  <c:v>179.11011300000001</c:v>
                </c:pt>
                <c:pt idx="24">
                  <c:v>140.32268999999999</c:v>
                </c:pt>
                <c:pt idx="25">
                  <c:v>126.570925</c:v>
                </c:pt>
                <c:pt idx="26">
                  <c:v>108.862224</c:v>
                </c:pt>
                <c:pt idx="27">
                  <c:v>135.10383199999998</c:v>
                </c:pt>
                <c:pt idx="28">
                  <c:v>127.24167999999999</c:v>
                </c:pt>
                <c:pt idx="29">
                  <c:v>127.550488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Dat_01!$X$180:$X$209</c:f>
              <c:numCache>
                <c:formatCode>0.0_)</c:formatCode>
                <c:ptCount val="30"/>
                <c:pt idx="0">
                  <c:v>16.122984495128538</c:v>
                </c:pt>
                <c:pt idx="1">
                  <c:v>14.583546869367472</c:v>
                </c:pt>
                <c:pt idx="2">
                  <c:v>17.917505664294666</c:v>
                </c:pt>
                <c:pt idx="3">
                  <c:v>19.302240350278655</c:v>
                </c:pt>
                <c:pt idx="4">
                  <c:v>18.384784642096278</c:v>
                </c:pt>
                <c:pt idx="5">
                  <c:v>10.717817283931952</c:v>
                </c:pt>
                <c:pt idx="6">
                  <c:v>15.750815663966813</c:v>
                </c:pt>
                <c:pt idx="7">
                  <c:v>15.238775554831498</c:v>
                </c:pt>
                <c:pt idx="8">
                  <c:v>20.409996308255927</c:v>
                </c:pt>
                <c:pt idx="9">
                  <c:v>19.477557735631983</c:v>
                </c:pt>
                <c:pt idx="10">
                  <c:v>21.483502544112547</c:v>
                </c:pt>
                <c:pt idx="11">
                  <c:v>24.128840823195773</c:v>
                </c:pt>
                <c:pt idx="12">
                  <c:v>22.830041795002511</c:v>
                </c:pt>
                <c:pt idx="13">
                  <c:v>22.086646088009758</c:v>
                </c:pt>
                <c:pt idx="14">
                  <c:v>20.941728793113622</c:v>
                </c:pt>
                <c:pt idx="15">
                  <c:v>20.593674579401604</c:v>
                </c:pt>
                <c:pt idx="16">
                  <c:v>20.251648577052219</c:v>
                </c:pt>
                <c:pt idx="17">
                  <c:v>20.386661702372287</c:v>
                </c:pt>
                <c:pt idx="18">
                  <c:v>23.169971965372465</c:v>
                </c:pt>
                <c:pt idx="19">
                  <c:v>20.92515756596061</c:v>
                </c:pt>
                <c:pt idx="20">
                  <c:v>21.073440861836318</c:v>
                </c:pt>
                <c:pt idx="21">
                  <c:v>19.634536189887182</c:v>
                </c:pt>
                <c:pt idx="22">
                  <c:v>21.544082957174396</c:v>
                </c:pt>
                <c:pt idx="23">
                  <c:v>23.950198514417899</c:v>
                </c:pt>
                <c:pt idx="24">
                  <c:v>20.443308749074344</c:v>
                </c:pt>
                <c:pt idx="25">
                  <c:v>18.50959326143942</c:v>
                </c:pt>
                <c:pt idx="26">
                  <c:v>16.805468275387682</c:v>
                </c:pt>
                <c:pt idx="27">
                  <c:v>24.419630728308974</c:v>
                </c:pt>
                <c:pt idx="28">
                  <c:v>19.686530935728364</c:v>
                </c:pt>
                <c:pt idx="29">
                  <c:v>19.207703685348914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  <c:pt idx="409">
                    <c:v>M</c:v>
                  </c:pt>
                  <c:pt idx="440">
                    <c:v>J</c:v>
                  </c:pt>
                  <c:pt idx="470">
                    <c:v>J</c:v>
                  </c:pt>
                  <c:pt idx="501">
                    <c:v>A</c:v>
                  </c:pt>
                  <c:pt idx="532">
                    <c:v>S</c:v>
                  </c:pt>
                  <c:pt idx="562">
                    <c:v>O</c:v>
                  </c:pt>
                  <c:pt idx="593">
                    <c:v>N</c:v>
                  </c:pt>
                  <c:pt idx="623">
                    <c:v>D</c:v>
                  </c:pt>
                  <c:pt idx="654">
                    <c:v>E</c:v>
                  </c:pt>
                  <c:pt idx="685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2022</c:v>
                  </c:pt>
                  <c:pt idx="275">
                    <c:v>2023</c:v>
                  </c:pt>
                  <c:pt idx="640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87.895004</c:v>
                </c:pt>
                <c:pt idx="1">
                  <c:v>104.82602</c:v>
                </c:pt>
                <c:pt idx="2">
                  <c:v>99.979323000000008</c:v>
                </c:pt>
                <c:pt idx="3">
                  <c:v>55.087336000000001</c:v>
                </c:pt>
                <c:pt idx="4">
                  <c:v>39.091197000000001</c:v>
                </c:pt>
                <c:pt idx="5">
                  <c:v>93.150326000000007</c:v>
                </c:pt>
                <c:pt idx="6">
                  <c:v>105.14336499999999</c:v>
                </c:pt>
                <c:pt idx="7">
                  <c:v>77.472667000000001</c:v>
                </c:pt>
                <c:pt idx="8">
                  <c:v>80.196585999999996</c:v>
                </c:pt>
                <c:pt idx="9">
                  <c:v>97.129922000000008</c:v>
                </c:pt>
                <c:pt idx="10">
                  <c:v>69.466175000000007</c:v>
                </c:pt>
                <c:pt idx="11">
                  <c:v>51.714264999999997</c:v>
                </c:pt>
                <c:pt idx="12">
                  <c:v>75.035882000000001</c:v>
                </c:pt>
                <c:pt idx="13">
                  <c:v>95.315332999999995</c:v>
                </c:pt>
                <c:pt idx="14">
                  <c:v>103.832346</c:v>
                </c:pt>
                <c:pt idx="15">
                  <c:v>110.89655999999999</c:v>
                </c:pt>
                <c:pt idx="16">
                  <c:v>101.88423</c:v>
                </c:pt>
                <c:pt idx="17">
                  <c:v>106.44025000000001</c:v>
                </c:pt>
                <c:pt idx="18">
                  <c:v>69.877051999999992</c:v>
                </c:pt>
                <c:pt idx="19">
                  <c:v>49.988691999999993</c:v>
                </c:pt>
                <c:pt idx="20">
                  <c:v>98.236498000000012</c:v>
                </c:pt>
                <c:pt idx="21">
                  <c:v>37.812838999999997</c:v>
                </c:pt>
                <c:pt idx="22">
                  <c:v>70.766553999999999</c:v>
                </c:pt>
                <c:pt idx="23">
                  <c:v>105.22932</c:v>
                </c:pt>
                <c:pt idx="24">
                  <c:v>115.178146</c:v>
                </c:pt>
                <c:pt idx="25">
                  <c:v>84.243058999999988</c:v>
                </c:pt>
                <c:pt idx="26">
                  <c:v>66.081136999999998</c:v>
                </c:pt>
                <c:pt idx="27">
                  <c:v>67.240855999999994</c:v>
                </c:pt>
                <c:pt idx="28">
                  <c:v>112.928438</c:v>
                </c:pt>
                <c:pt idx="29">
                  <c:v>103.47963300000001</c:v>
                </c:pt>
                <c:pt idx="30">
                  <c:v>111.138558</c:v>
                </c:pt>
                <c:pt idx="31">
                  <c:v>85.090758000000008</c:v>
                </c:pt>
                <c:pt idx="32">
                  <c:v>66.185267999999994</c:v>
                </c:pt>
                <c:pt idx="33">
                  <c:v>72.241969999999995</c:v>
                </c:pt>
                <c:pt idx="34">
                  <c:v>111.378096</c:v>
                </c:pt>
                <c:pt idx="35">
                  <c:v>121.32761000000001</c:v>
                </c:pt>
                <c:pt idx="36">
                  <c:v>120.202611</c:v>
                </c:pt>
                <c:pt idx="37">
                  <c:v>117.552834</c:v>
                </c:pt>
                <c:pt idx="38">
                  <c:v>119.16309800000001</c:v>
                </c:pt>
                <c:pt idx="39">
                  <c:v>119.58870300000001</c:v>
                </c:pt>
                <c:pt idx="40">
                  <c:v>112.651034</c:v>
                </c:pt>
                <c:pt idx="41">
                  <c:v>100.531626</c:v>
                </c:pt>
                <c:pt idx="42">
                  <c:v>114.21579700000001</c:v>
                </c:pt>
                <c:pt idx="43">
                  <c:v>97.462623999999991</c:v>
                </c:pt>
                <c:pt idx="44">
                  <c:v>96.442486000000002</c:v>
                </c:pt>
                <c:pt idx="45">
                  <c:v>116.139053</c:v>
                </c:pt>
                <c:pt idx="46">
                  <c:v>117.95047199999999</c:v>
                </c:pt>
                <c:pt idx="47">
                  <c:v>108.768536</c:v>
                </c:pt>
                <c:pt idx="48">
                  <c:v>107.064959</c:v>
                </c:pt>
                <c:pt idx="49">
                  <c:v>92.292722999999995</c:v>
                </c:pt>
                <c:pt idx="50">
                  <c:v>82.564250999999999</c:v>
                </c:pt>
                <c:pt idx="51">
                  <c:v>80.571767000000008</c:v>
                </c:pt>
                <c:pt idx="52">
                  <c:v>113.180476</c:v>
                </c:pt>
                <c:pt idx="53">
                  <c:v>95.798518999999999</c:v>
                </c:pt>
                <c:pt idx="54">
                  <c:v>115.30036800000001</c:v>
                </c:pt>
                <c:pt idx="55">
                  <c:v>126.23812800000002</c:v>
                </c:pt>
                <c:pt idx="56">
                  <c:v>124.336591</c:v>
                </c:pt>
                <c:pt idx="57">
                  <c:v>120.71422</c:v>
                </c:pt>
                <c:pt idx="58">
                  <c:v>112.37822199999999</c:v>
                </c:pt>
                <c:pt idx="59">
                  <c:v>94.097832999999994</c:v>
                </c:pt>
                <c:pt idx="60">
                  <c:v>120.835729</c:v>
                </c:pt>
                <c:pt idx="61">
                  <c:v>104.083229</c:v>
                </c:pt>
                <c:pt idx="62">
                  <c:v>96.941939000000005</c:v>
                </c:pt>
                <c:pt idx="63">
                  <c:v>106.861419</c:v>
                </c:pt>
                <c:pt idx="64">
                  <c:v>107.799632</c:v>
                </c:pt>
                <c:pt idx="65">
                  <c:v>122.337391</c:v>
                </c:pt>
                <c:pt idx="66">
                  <c:v>111.287632</c:v>
                </c:pt>
                <c:pt idx="67">
                  <c:v>119.504161</c:v>
                </c:pt>
                <c:pt idx="68">
                  <c:v>96.868734000000003</c:v>
                </c:pt>
                <c:pt idx="69">
                  <c:v>121.76086599999999</c:v>
                </c:pt>
                <c:pt idx="70">
                  <c:v>104.01856600000001</c:v>
                </c:pt>
                <c:pt idx="71">
                  <c:v>108.42855800000001</c:v>
                </c:pt>
                <c:pt idx="72">
                  <c:v>103.64943799999999</c:v>
                </c:pt>
                <c:pt idx="73">
                  <c:v>94.731854000000013</c:v>
                </c:pt>
                <c:pt idx="74">
                  <c:v>98.790509</c:v>
                </c:pt>
                <c:pt idx="75">
                  <c:v>84.602587999999997</c:v>
                </c:pt>
                <c:pt idx="76">
                  <c:v>88.870991000000004</c:v>
                </c:pt>
                <c:pt idx="77">
                  <c:v>96.983722</c:v>
                </c:pt>
                <c:pt idx="78">
                  <c:v>105.176568</c:v>
                </c:pt>
                <c:pt idx="79">
                  <c:v>103.564939</c:v>
                </c:pt>
                <c:pt idx="80">
                  <c:v>98.235765999999998</c:v>
                </c:pt>
                <c:pt idx="81">
                  <c:v>90.255692999999994</c:v>
                </c:pt>
                <c:pt idx="82">
                  <c:v>91.027507</c:v>
                </c:pt>
                <c:pt idx="83">
                  <c:v>92.468627999999995</c:v>
                </c:pt>
                <c:pt idx="84">
                  <c:v>120.737334</c:v>
                </c:pt>
                <c:pt idx="85">
                  <c:v>112.647632</c:v>
                </c:pt>
                <c:pt idx="86">
                  <c:v>119.115561</c:v>
                </c:pt>
                <c:pt idx="87">
                  <c:v>110.757907</c:v>
                </c:pt>
                <c:pt idx="88">
                  <c:v>119.171032</c:v>
                </c:pt>
                <c:pt idx="89">
                  <c:v>122.26088100000001</c:v>
                </c:pt>
                <c:pt idx="90">
                  <c:v>115.170466</c:v>
                </c:pt>
                <c:pt idx="91">
                  <c:v>116.58381299999999</c:v>
                </c:pt>
                <c:pt idx="92">
                  <c:v>110.452427</c:v>
                </c:pt>
                <c:pt idx="93">
                  <c:v>98.633498000000003</c:v>
                </c:pt>
                <c:pt idx="94">
                  <c:v>116.44512</c:v>
                </c:pt>
                <c:pt idx="95">
                  <c:v>103.126893</c:v>
                </c:pt>
                <c:pt idx="96">
                  <c:v>99.138910999999993</c:v>
                </c:pt>
                <c:pt idx="97">
                  <c:v>115.21581500000001</c:v>
                </c:pt>
                <c:pt idx="98">
                  <c:v>115.75514</c:v>
                </c:pt>
                <c:pt idx="99">
                  <c:v>118.009929</c:v>
                </c:pt>
                <c:pt idx="100">
                  <c:v>110.51159699999999</c:v>
                </c:pt>
                <c:pt idx="101">
                  <c:v>106.59627</c:v>
                </c:pt>
                <c:pt idx="102">
                  <c:v>95.874361000000007</c:v>
                </c:pt>
                <c:pt idx="103">
                  <c:v>103.022245</c:v>
                </c:pt>
                <c:pt idx="104">
                  <c:v>97.873906000000005</c:v>
                </c:pt>
                <c:pt idx="105">
                  <c:v>97.851228000000006</c:v>
                </c:pt>
                <c:pt idx="106">
                  <c:v>105.386781</c:v>
                </c:pt>
                <c:pt idx="107">
                  <c:v>98.98554399999999</c:v>
                </c:pt>
                <c:pt idx="108">
                  <c:v>105.91879999999999</c:v>
                </c:pt>
                <c:pt idx="109">
                  <c:v>114.513373</c:v>
                </c:pt>
                <c:pt idx="110">
                  <c:v>116.04289600000001</c:v>
                </c:pt>
                <c:pt idx="111">
                  <c:v>113.04319599999999</c:v>
                </c:pt>
                <c:pt idx="112">
                  <c:v>108.79373199999999</c:v>
                </c:pt>
                <c:pt idx="113">
                  <c:v>111.474874</c:v>
                </c:pt>
                <c:pt idx="114">
                  <c:v>106.53438800000001</c:v>
                </c:pt>
                <c:pt idx="115">
                  <c:v>106.168576</c:v>
                </c:pt>
                <c:pt idx="116">
                  <c:v>111.07996399999999</c:v>
                </c:pt>
                <c:pt idx="117">
                  <c:v>111.32187399999999</c:v>
                </c:pt>
                <c:pt idx="118">
                  <c:v>110.28612700000001</c:v>
                </c:pt>
                <c:pt idx="119">
                  <c:v>106.11463900000001</c:v>
                </c:pt>
                <c:pt idx="120">
                  <c:v>98.030478000000002</c:v>
                </c:pt>
                <c:pt idx="121">
                  <c:v>107.301874</c:v>
                </c:pt>
                <c:pt idx="122">
                  <c:v>104.883492</c:v>
                </c:pt>
                <c:pt idx="123">
                  <c:v>103.92816499999999</c:v>
                </c:pt>
                <c:pt idx="124">
                  <c:v>105.714797</c:v>
                </c:pt>
                <c:pt idx="125">
                  <c:v>107.61541099999999</c:v>
                </c:pt>
                <c:pt idx="126">
                  <c:v>113.442243</c:v>
                </c:pt>
                <c:pt idx="127">
                  <c:v>111.025901</c:v>
                </c:pt>
                <c:pt idx="128">
                  <c:v>108.75178100000001</c:v>
                </c:pt>
                <c:pt idx="129">
                  <c:v>106.94131</c:v>
                </c:pt>
                <c:pt idx="130">
                  <c:v>100.025716</c:v>
                </c:pt>
                <c:pt idx="131">
                  <c:v>98.243588000000003</c:v>
                </c:pt>
                <c:pt idx="132">
                  <c:v>104.675783</c:v>
                </c:pt>
                <c:pt idx="133">
                  <c:v>95.983908999999997</c:v>
                </c:pt>
                <c:pt idx="134">
                  <c:v>50.748120999999998</c:v>
                </c:pt>
                <c:pt idx="135">
                  <c:v>108.196793</c:v>
                </c:pt>
                <c:pt idx="136">
                  <c:v>114.16419500000001</c:v>
                </c:pt>
                <c:pt idx="137">
                  <c:v>105.23657</c:v>
                </c:pt>
                <c:pt idx="138">
                  <c:v>109.50990700000001</c:v>
                </c:pt>
                <c:pt idx="139">
                  <c:v>112.26128</c:v>
                </c:pt>
                <c:pt idx="140">
                  <c:v>114.770071</c:v>
                </c:pt>
                <c:pt idx="141">
                  <c:v>111.32323</c:v>
                </c:pt>
                <c:pt idx="142">
                  <c:v>112.944857</c:v>
                </c:pt>
                <c:pt idx="143">
                  <c:v>112.02901800000001</c:v>
                </c:pt>
                <c:pt idx="144">
                  <c:v>103.475763</c:v>
                </c:pt>
                <c:pt idx="145">
                  <c:v>95.388464000000013</c:v>
                </c:pt>
                <c:pt idx="146">
                  <c:v>100.801827</c:v>
                </c:pt>
                <c:pt idx="147">
                  <c:v>100.194118</c:v>
                </c:pt>
                <c:pt idx="148">
                  <c:v>103.183612</c:v>
                </c:pt>
                <c:pt idx="149">
                  <c:v>99.031807000000001</c:v>
                </c:pt>
                <c:pt idx="150">
                  <c:v>79.453776999999988</c:v>
                </c:pt>
                <c:pt idx="151">
                  <c:v>86.174580000000006</c:v>
                </c:pt>
                <c:pt idx="152">
                  <c:v>100.05690300000001</c:v>
                </c:pt>
                <c:pt idx="153">
                  <c:v>90.975528999999995</c:v>
                </c:pt>
                <c:pt idx="154">
                  <c:v>95.764218</c:v>
                </c:pt>
                <c:pt idx="155">
                  <c:v>103.73116400000001</c:v>
                </c:pt>
                <c:pt idx="156">
                  <c:v>111.029898</c:v>
                </c:pt>
                <c:pt idx="157">
                  <c:v>108.017042</c:v>
                </c:pt>
                <c:pt idx="158">
                  <c:v>103.323973</c:v>
                </c:pt>
                <c:pt idx="159">
                  <c:v>89.186820000000012</c:v>
                </c:pt>
                <c:pt idx="160">
                  <c:v>90.566204999999997</c:v>
                </c:pt>
                <c:pt idx="161">
                  <c:v>99.45468799999999</c:v>
                </c:pt>
                <c:pt idx="162">
                  <c:v>104.498205</c:v>
                </c:pt>
                <c:pt idx="163">
                  <c:v>97.449359000000001</c:v>
                </c:pt>
                <c:pt idx="164">
                  <c:v>44.881042000000001</c:v>
                </c:pt>
                <c:pt idx="165">
                  <c:v>43.219239000000002</c:v>
                </c:pt>
                <c:pt idx="166">
                  <c:v>64.212167999999991</c:v>
                </c:pt>
                <c:pt idx="167">
                  <c:v>75.54827499999999</c:v>
                </c:pt>
                <c:pt idx="168">
                  <c:v>98.857866000000016</c:v>
                </c:pt>
                <c:pt idx="169">
                  <c:v>97.618347999999997</c:v>
                </c:pt>
                <c:pt idx="170">
                  <c:v>84.792062999999999</c:v>
                </c:pt>
                <c:pt idx="171">
                  <c:v>85.655837000000005</c:v>
                </c:pt>
                <c:pt idx="172">
                  <c:v>94.4238</c:v>
                </c:pt>
                <c:pt idx="173">
                  <c:v>73.583860999999999</c:v>
                </c:pt>
                <c:pt idx="174">
                  <c:v>94.146371000000002</c:v>
                </c:pt>
                <c:pt idx="175">
                  <c:v>89.998292000000006</c:v>
                </c:pt>
                <c:pt idx="176">
                  <c:v>84.75018399999999</c:v>
                </c:pt>
                <c:pt idx="177">
                  <c:v>77.135643000000002</c:v>
                </c:pt>
                <c:pt idx="178">
                  <c:v>88.685634999999991</c:v>
                </c:pt>
                <c:pt idx="179">
                  <c:v>99.836092999999991</c:v>
                </c:pt>
                <c:pt idx="180">
                  <c:v>94.513408999999996</c:v>
                </c:pt>
                <c:pt idx="181">
                  <c:v>60.079542000000004</c:v>
                </c:pt>
                <c:pt idx="182">
                  <c:v>101.46353300000001</c:v>
                </c:pt>
                <c:pt idx="183">
                  <c:v>102.002253</c:v>
                </c:pt>
                <c:pt idx="184">
                  <c:v>95.179627999999994</c:v>
                </c:pt>
                <c:pt idx="185">
                  <c:v>72.560278000000011</c:v>
                </c:pt>
                <c:pt idx="186">
                  <c:v>84.722206</c:v>
                </c:pt>
                <c:pt idx="187">
                  <c:v>82.966399999999993</c:v>
                </c:pt>
                <c:pt idx="188">
                  <c:v>79.116305999999994</c:v>
                </c:pt>
                <c:pt idx="189">
                  <c:v>81.048804000000004</c:v>
                </c:pt>
                <c:pt idx="190">
                  <c:v>85.245213000000007</c:v>
                </c:pt>
                <c:pt idx="191">
                  <c:v>77.987379000000004</c:v>
                </c:pt>
                <c:pt idx="192">
                  <c:v>50.409033999999998</c:v>
                </c:pt>
                <c:pt idx="193">
                  <c:v>58.465622000000003</c:v>
                </c:pt>
                <c:pt idx="194">
                  <c:v>83.235032000000004</c:v>
                </c:pt>
                <c:pt idx="195">
                  <c:v>87.707205000000002</c:v>
                </c:pt>
                <c:pt idx="196">
                  <c:v>91.32136100000001</c:v>
                </c:pt>
                <c:pt idx="197">
                  <c:v>89.414111999999989</c:v>
                </c:pt>
                <c:pt idx="198">
                  <c:v>55.389625000000002</c:v>
                </c:pt>
                <c:pt idx="199">
                  <c:v>72.229038000000003</c:v>
                </c:pt>
                <c:pt idx="200">
                  <c:v>68.891384000000002</c:v>
                </c:pt>
                <c:pt idx="201">
                  <c:v>32.231015999999997</c:v>
                </c:pt>
                <c:pt idx="202">
                  <c:v>17.944908999999999</c:v>
                </c:pt>
                <c:pt idx="203">
                  <c:v>28.016767999999999</c:v>
                </c:pt>
                <c:pt idx="204">
                  <c:v>52.259012000000006</c:v>
                </c:pt>
                <c:pt idx="205">
                  <c:v>40.707363999999998</c:v>
                </c:pt>
                <c:pt idx="206">
                  <c:v>49.593767999999997</c:v>
                </c:pt>
                <c:pt idx="207">
                  <c:v>45.384362000000003</c:v>
                </c:pt>
                <c:pt idx="208">
                  <c:v>43.150815999999999</c:v>
                </c:pt>
                <c:pt idx="209">
                  <c:v>58.521273999999998</c:v>
                </c:pt>
                <c:pt idx="210">
                  <c:v>56.667131999999995</c:v>
                </c:pt>
                <c:pt idx="211">
                  <c:v>62.325137000000005</c:v>
                </c:pt>
                <c:pt idx="212">
                  <c:v>48.903733000000003</c:v>
                </c:pt>
                <c:pt idx="213">
                  <c:v>23.888902999999999</c:v>
                </c:pt>
                <c:pt idx="214">
                  <c:v>65.973414999999989</c:v>
                </c:pt>
                <c:pt idx="215">
                  <c:v>66.712455000000006</c:v>
                </c:pt>
                <c:pt idx="216">
                  <c:v>32.841544999999996</c:v>
                </c:pt>
                <c:pt idx="217">
                  <c:v>63.790446000000003</c:v>
                </c:pt>
                <c:pt idx="218">
                  <c:v>83.030772999999996</c:v>
                </c:pt>
                <c:pt idx="219">
                  <c:v>78.164403000000007</c:v>
                </c:pt>
                <c:pt idx="220">
                  <c:v>69.787165999999999</c:v>
                </c:pt>
                <c:pt idx="221">
                  <c:v>43.503295000000001</c:v>
                </c:pt>
                <c:pt idx="222">
                  <c:v>41.389898000000002</c:v>
                </c:pt>
                <c:pt idx="223">
                  <c:v>71.225363000000002</c:v>
                </c:pt>
                <c:pt idx="224">
                  <c:v>53.491374999999998</c:v>
                </c:pt>
                <c:pt idx="225">
                  <c:v>52.760112999999997</c:v>
                </c:pt>
                <c:pt idx="226">
                  <c:v>66.839287999999996</c:v>
                </c:pt>
                <c:pt idx="227">
                  <c:v>37.535010999999997</c:v>
                </c:pt>
                <c:pt idx="228">
                  <c:v>27.310642999999999</c:v>
                </c:pt>
                <c:pt idx="229">
                  <c:v>17.075662000000001</c:v>
                </c:pt>
                <c:pt idx="230">
                  <c:v>33.559718999999994</c:v>
                </c:pt>
                <c:pt idx="231">
                  <c:v>37.354078000000001</c:v>
                </c:pt>
                <c:pt idx="232">
                  <c:v>55.645926999999993</c:v>
                </c:pt>
                <c:pt idx="233">
                  <c:v>47.439793999999999</c:v>
                </c:pt>
                <c:pt idx="234">
                  <c:v>19.948184999999999</c:v>
                </c:pt>
                <c:pt idx="235">
                  <c:v>22.616401999999997</c:v>
                </c:pt>
                <c:pt idx="236">
                  <c:v>29.251636999999999</c:v>
                </c:pt>
                <c:pt idx="237">
                  <c:v>29.942883000000002</c:v>
                </c:pt>
                <c:pt idx="238">
                  <c:v>56.534925000000001</c:v>
                </c:pt>
                <c:pt idx="239">
                  <c:v>67.33386999999999</c:v>
                </c:pt>
                <c:pt idx="240">
                  <c:v>58.553756999999997</c:v>
                </c:pt>
                <c:pt idx="241">
                  <c:v>64.551169999999999</c:v>
                </c:pt>
                <c:pt idx="242">
                  <c:v>61.353738</c:v>
                </c:pt>
                <c:pt idx="243">
                  <c:v>45.062063999999999</c:v>
                </c:pt>
                <c:pt idx="244">
                  <c:v>46.886746000000002</c:v>
                </c:pt>
                <c:pt idx="245">
                  <c:v>50.67116</c:v>
                </c:pt>
                <c:pt idx="246">
                  <c:v>44.133541999999998</c:v>
                </c:pt>
                <c:pt idx="247">
                  <c:v>37.185421999999996</c:v>
                </c:pt>
                <c:pt idx="248">
                  <c:v>14.289721999999999</c:v>
                </c:pt>
                <c:pt idx="249">
                  <c:v>23.730008000000002</c:v>
                </c:pt>
                <c:pt idx="250">
                  <c:v>28.687491000000001</c:v>
                </c:pt>
                <c:pt idx="251">
                  <c:v>17.119696000000001</c:v>
                </c:pt>
                <c:pt idx="252">
                  <c:v>16.471001000000001</c:v>
                </c:pt>
                <c:pt idx="253">
                  <c:v>34.717674000000009</c:v>
                </c:pt>
                <c:pt idx="254">
                  <c:v>18.780669999999997</c:v>
                </c:pt>
                <c:pt idx="255">
                  <c:v>15.768985000000001</c:v>
                </c:pt>
                <c:pt idx="256">
                  <c:v>10.982524999999999</c:v>
                </c:pt>
                <c:pt idx="257">
                  <c:v>23.570340000000002</c:v>
                </c:pt>
                <c:pt idx="258">
                  <c:v>31.111670999999998</c:v>
                </c:pt>
                <c:pt idx="259">
                  <c:v>29.784642999999999</c:v>
                </c:pt>
                <c:pt idx="260">
                  <c:v>37.532074999999999</c:v>
                </c:pt>
                <c:pt idx="261">
                  <c:v>53.596322000000001</c:v>
                </c:pt>
                <c:pt idx="262">
                  <c:v>47.079932999999997</c:v>
                </c:pt>
                <c:pt idx="263">
                  <c:v>25.723277</c:v>
                </c:pt>
                <c:pt idx="264">
                  <c:v>31.128603999999999</c:v>
                </c:pt>
                <c:pt idx="265">
                  <c:v>32.173569999999998</c:v>
                </c:pt>
                <c:pt idx="266">
                  <c:v>41.164495000000002</c:v>
                </c:pt>
                <c:pt idx="267">
                  <c:v>47.874561999999997</c:v>
                </c:pt>
                <c:pt idx="268">
                  <c:v>42.630766000000001</c:v>
                </c:pt>
                <c:pt idx="269">
                  <c:v>56.757370000000002</c:v>
                </c:pt>
                <c:pt idx="270">
                  <c:v>61.114052000000001</c:v>
                </c:pt>
                <c:pt idx="271">
                  <c:v>56.928246000000001</c:v>
                </c:pt>
                <c:pt idx="272">
                  <c:v>32.912245999999996</c:v>
                </c:pt>
                <c:pt idx="273">
                  <c:v>36.463912999999998</c:v>
                </c:pt>
                <c:pt idx="274">
                  <c:v>50.449203000000004</c:v>
                </c:pt>
                <c:pt idx="275">
                  <c:v>33.473076999999996</c:v>
                </c:pt>
                <c:pt idx="276">
                  <c:v>30.679369999999999</c:v>
                </c:pt>
                <c:pt idx="277">
                  <c:v>52.748882999999999</c:v>
                </c:pt>
                <c:pt idx="278">
                  <c:v>56.922052999999998</c:v>
                </c:pt>
                <c:pt idx="279">
                  <c:v>56.962680999999996</c:v>
                </c:pt>
                <c:pt idx="280">
                  <c:v>53.861737999999995</c:v>
                </c:pt>
                <c:pt idx="281">
                  <c:v>34.926500999999995</c:v>
                </c:pt>
                <c:pt idx="282">
                  <c:v>16.516825000000001</c:v>
                </c:pt>
                <c:pt idx="283">
                  <c:v>48.540538999999995</c:v>
                </c:pt>
                <c:pt idx="284">
                  <c:v>45.012703999999999</c:v>
                </c:pt>
                <c:pt idx="285">
                  <c:v>35.881593000000002</c:v>
                </c:pt>
                <c:pt idx="286">
                  <c:v>59.340322999999998</c:v>
                </c:pt>
                <c:pt idx="287">
                  <c:v>54.161625999999998</c:v>
                </c:pt>
                <c:pt idx="288">
                  <c:v>56.192132999999998</c:v>
                </c:pt>
                <c:pt idx="289">
                  <c:v>40.939911000000002</c:v>
                </c:pt>
                <c:pt idx="290">
                  <c:v>29.573712</c:v>
                </c:pt>
                <c:pt idx="291">
                  <c:v>36.903005999999991</c:v>
                </c:pt>
                <c:pt idx="292">
                  <c:v>55.997805</c:v>
                </c:pt>
                <c:pt idx="293">
                  <c:v>59.907061999999996</c:v>
                </c:pt>
                <c:pt idx="294">
                  <c:v>53.090128000000007</c:v>
                </c:pt>
                <c:pt idx="295">
                  <c:v>58.987027999999995</c:v>
                </c:pt>
                <c:pt idx="296">
                  <c:v>73.917321000000001</c:v>
                </c:pt>
                <c:pt idx="297">
                  <c:v>72.698616000000001</c:v>
                </c:pt>
                <c:pt idx="298">
                  <c:v>60.787726999999997</c:v>
                </c:pt>
                <c:pt idx="299">
                  <c:v>73.094904</c:v>
                </c:pt>
                <c:pt idx="300">
                  <c:v>53.021622000000001</c:v>
                </c:pt>
                <c:pt idx="301">
                  <c:v>75.791345000000007</c:v>
                </c:pt>
                <c:pt idx="302">
                  <c:v>82.199021999999999</c:v>
                </c:pt>
                <c:pt idx="303">
                  <c:v>79.251259000000005</c:v>
                </c:pt>
                <c:pt idx="304">
                  <c:v>79.953611000000009</c:v>
                </c:pt>
                <c:pt idx="305">
                  <c:v>82.789330000000007</c:v>
                </c:pt>
                <c:pt idx="306">
                  <c:v>81.991658999999999</c:v>
                </c:pt>
                <c:pt idx="307">
                  <c:v>86.131803000000005</c:v>
                </c:pt>
                <c:pt idx="308">
                  <c:v>89.821308000000002</c:v>
                </c:pt>
                <c:pt idx="309">
                  <c:v>92.349772999999999</c:v>
                </c:pt>
                <c:pt idx="310">
                  <c:v>87.295928000000004</c:v>
                </c:pt>
                <c:pt idx="311">
                  <c:v>77.827664999999996</c:v>
                </c:pt>
                <c:pt idx="312">
                  <c:v>42.269485000000003</c:v>
                </c:pt>
                <c:pt idx="313">
                  <c:v>40.880480000000006</c:v>
                </c:pt>
                <c:pt idx="314">
                  <c:v>71.397311999999999</c:v>
                </c:pt>
                <c:pt idx="315">
                  <c:v>73.991411999999997</c:v>
                </c:pt>
                <c:pt idx="316">
                  <c:v>73.875215999999995</c:v>
                </c:pt>
                <c:pt idx="317">
                  <c:v>67.877244000000005</c:v>
                </c:pt>
                <c:pt idx="318">
                  <c:v>78.837722999999997</c:v>
                </c:pt>
                <c:pt idx="319">
                  <c:v>58.580880999999998</c:v>
                </c:pt>
                <c:pt idx="320">
                  <c:v>71.233261999999996</c:v>
                </c:pt>
                <c:pt idx="321">
                  <c:v>87.471001000000001</c:v>
                </c:pt>
                <c:pt idx="322">
                  <c:v>74.355675000000005</c:v>
                </c:pt>
                <c:pt idx="323">
                  <c:v>65.193995999999999</c:v>
                </c:pt>
                <c:pt idx="324">
                  <c:v>65.838386</c:v>
                </c:pt>
                <c:pt idx="325">
                  <c:v>62.712156</c:v>
                </c:pt>
                <c:pt idx="326">
                  <c:v>68.458113999999995</c:v>
                </c:pt>
                <c:pt idx="327">
                  <c:v>79.482206000000005</c:v>
                </c:pt>
                <c:pt idx="328">
                  <c:v>69.471451999999999</c:v>
                </c:pt>
                <c:pt idx="329">
                  <c:v>91.260942</c:v>
                </c:pt>
                <c:pt idx="330">
                  <c:v>68.566562999999988</c:v>
                </c:pt>
                <c:pt idx="331">
                  <c:v>77.522385999999997</c:v>
                </c:pt>
                <c:pt idx="332">
                  <c:v>98.971661000000012</c:v>
                </c:pt>
                <c:pt idx="333">
                  <c:v>105.192836</c:v>
                </c:pt>
                <c:pt idx="334">
                  <c:v>103.88728599999999</c:v>
                </c:pt>
                <c:pt idx="335">
                  <c:v>107.41644199999999</c:v>
                </c:pt>
                <c:pt idx="336">
                  <c:v>111.39163500000001</c:v>
                </c:pt>
                <c:pt idx="337">
                  <c:v>105.19561900000001</c:v>
                </c:pt>
                <c:pt idx="338">
                  <c:v>48.224021</c:v>
                </c:pt>
                <c:pt idx="339">
                  <c:v>50.220936999999999</c:v>
                </c:pt>
                <c:pt idx="340">
                  <c:v>68.332671000000005</c:v>
                </c:pt>
                <c:pt idx="341">
                  <c:v>57.486546000000004</c:v>
                </c:pt>
                <c:pt idx="342">
                  <c:v>52.949077000000003</c:v>
                </c:pt>
                <c:pt idx="343">
                  <c:v>93.388345000000001</c:v>
                </c:pt>
                <c:pt idx="344">
                  <c:v>76.177322000000004</c:v>
                </c:pt>
                <c:pt idx="345">
                  <c:v>105.977114</c:v>
                </c:pt>
                <c:pt idx="346">
                  <c:v>93.086540000000014</c:v>
                </c:pt>
                <c:pt idx="347">
                  <c:v>113.345946</c:v>
                </c:pt>
                <c:pt idx="348">
                  <c:v>123.621416</c:v>
                </c:pt>
                <c:pt idx="349">
                  <c:v>108.752245</c:v>
                </c:pt>
                <c:pt idx="350">
                  <c:v>84.476140999999998</c:v>
                </c:pt>
                <c:pt idx="351">
                  <c:v>81.092484999999996</c:v>
                </c:pt>
                <c:pt idx="352">
                  <c:v>114.33947000000001</c:v>
                </c:pt>
                <c:pt idx="353">
                  <c:v>122.47652599999999</c:v>
                </c:pt>
                <c:pt idx="354">
                  <c:v>121.20030499999999</c:v>
                </c:pt>
                <c:pt idx="355">
                  <c:v>120.31924900000001</c:v>
                </c:pt>
                <c:pt idx="356">
                  <c:v>112.50420899999999</c:v>
                </c:pt>
                <c:pt idx="357">
                  <c:v>86.795782000000003</c:v>
                </c:pt>
                <c:pt idx="358">
                  <c:v>110.51758700000001</c:v>
                </c:pt>
                <c:pt idx="359">
                  <c:v>95.732820000000004</c:v>
                </c:pt>
                <c:pt idx="360">
                  <c:v>123.93846600000001</c:v>
                </c:pt>
                <c:pt idx="361">
                  <c:v>130.57944000000001</c:v>
                </c:pt>
                <c:pt idx="362">
                  <c:v>115.39781699999999</c:v>
                </c:pt>
                <c:pt idx="363">
                  <c:v>104.973912</c:v>
                </c:pt>
                <c:pt idx="364">
                  <c:v>87.645728999999989</c:v>
                </c:pt>
                <c:pt idx="365">
                  <c:v>94.474620999999999</c:v>
                </c:pt>
                <c:pt idx="366">
                  <c:v>111.07881999999999</c:v>
                </c:pt>
                <c:pt idx="367">
                  <c:v>128.394869</c:v>
                </c:pt>
                <c:pt idx="368">
                  <c:v>118.02050699999999</c:v>
                </c:pt>
                <c:pt idx="369">
                  <c:v>139.78294</c:v>
                </c:pt>
                <c:pt idx="370">
                  <c:v>132.732506</c:v>
                </c:pt>
                <c:pt idx="371">
                  <c:v>127.66541099999999</c:v>
                </c:pt>
                <c:pt idx="372">
                  <c:v>133.00523800000002</c:v>
                </c:pt>
                <c:pt idx="373">
                  <c:v>117.42438</c:v>
                </c:pt>
                <c:pt idx="374">
                  <c:v>114.567409</c:v>
                </c:pt>
                <c:pt idx="375">
                  <c:v>138.715889</c:v>
                </c:pt>
                <c:pt idx="376">
                  <c:v>104.34186800000001</c:v>
                </c:pt>
                <c:pt idx="377">
                  <c:v>121.45959699999999</c:v>
                </c:pt>
                <c:pt idx="378">
                  <c:v>110.73155100000001</c:v>
                </c:pt>
                <c:pt idx="379">
                  <c:v>122.481409</c:v>
                </c:pt>
                <c:pt idx="380">
                  <c:v>119.48966499999999</c:v>
                </c:pt>
                <c:pt idx="381">
                  <c:v>144.348206</c:v>
                </c:pt>
                <c:pt idx="382">
                  <c:v>145.230435</c:v>
                </c:pt>
                <c:pt idx="383">
                  <c:v>136.336049</c:v>
                </c:pt>
                <c:pt idx="384">
                  <c:v>139.934067</c:v>
                </c:pt>
                <c:pt idx="385">
                  <c:v>114.47796500000001</c:v>
                </c:pt>
                <c:pt idx="386">
                  <c:v>107.879701</c:v>
                </c:pt>
                <c:pt idx="387">
                  <c:v>116.47612600000001</c:v>
                </c:pt>
                <c:pt idx="388">
                  <c:v>145.378535</c:v>
                </c:pt>
                <c:pt idx="389">
                  <c:v>144.297257</c:v>
                </c:pt>
                <c:pt idx="390">
                  <c:v>145.45477800000003</c:v>
                </c:pt>
                <c:pt idx="391">
                  <c:v>125.53267100000001</c:v>
                </c:pt>
                <c:pt idx="392">
                  <c:v>110.054847</c:v>
                </c:pt>
                <c:pt idx="393">
                  <c:v>103.469021</c:v>
                </c:pt>
                <c:pt idx="394">
                  <c:v>110.166133</c:v>
                </c:pt>
                <c:pt idx="395">
                  <c:v>127.68592699999999</c:v>
                </c:pt>
                <c:pt idx="396">
                  <c:v>133.821943</c:v>
                </c:pt>
                <c:pt idx="397">
                  <c:v>125.101328</c:v>
                </c:pt>
                <c:pt idx="398">
                  <c:v>140.613223</c:v>
                </c:pt>
                <c:pt idx="399">
                  <c:v>155.17612100000002</c:v>
                </c:pt>
                <c:pt idx="400">
                  <c:v>142.43364199999999</c:v>
                </c:pt>
                <c:pt idx="401">
                  <c:v>142.153064</c:v>
                </c:pt>
                <c:pt idx="402">
                  <c:v>140.81432500000003</c:v>
                </c:pt>
                <c:pt idx="403">
                  <c:v>138.52641699999998</c:v>
                </c:pt>
                <c:pt idx="404">
                  <c:v>154.55765899999997</c:v>
                </c:pt>
                <c:pt idx="405">
                  <c:v>147.19962799999999</c:v>
                </c:pt>
                <c:pt idx="406">
                  <c:v>136.247536</c:v>
                </c:pt>
                <c:pt idx="407">
                  <c:v>139.22963799999999</c:v>
                </c:pt>
                <c:pt idx="408">
                  <c:v>122.357724</c:v>
                </c:pt>
                <c:pt idx="409">
                  <c:v>144.84080599999999</c:v>
                </c:pt>
                <c:pt idx="410">
                  <c:v>150.79169999999999</c:v>
                </c:pt>
                <c:pt idx="411">
                  <c:v>121.869011</c:v>
                </c:pt>
                <c:pt idx="412">
                  <c:v>126.37382799999999</c:v>
                </c:pt>
                <c:pt idx="413">
                  <c:v>127.511504</c:v>
                </c:pt>
                <c:pt idx="414">
                  <c:v>109.796486</c:v>
                </c:pt>
                <c:pt idx="415">
                  <c:v>100.68059100000001</c:v>
                </c:pt>
                <c:pt idx="416">
                  <c:v>76.977353000000008</c:v>
                </c:pt>
                <c:pt idx="417">
                  <c:v>77.097671000000005</c:v>
                </c:pt>
                <c:pt idx="418">
                  <c:v>112.155106</c:v>
                </c:pt>
                <c:pt idx="419">
                  <c:v>123.17369599999999</c:v>
                </c:pt>
                <c:pt idx="420">
                  <c:v>93.703944000000007</c:v>
                </c:pt>
                <c:pt idx="421">
                  <c:v>73.307054000000008</c:v>
                </c:pt>
                <c:pt idx="422">
                  <c:v>85.692005999999992</c:v>
                </c:pt>
                <c:pt idx="423">
                  <c:v>105.98385400000001</c:v>
                </c:pt>
                <c:pt idx="424">
                  <c:v>106.67753399999999</c:v>
                </c:pt>
                <c:pt idx="425">
                  <c:v>129.93654700000002</c:v>
                </c:pt>
                <c:pt idx="426">
                  <c:v>98.780150000000006</c:v>
                </c:pt>
                <c:pt idx="427">
                  <c:v>103.785715</c:v>
                </c:pt>
                <c:pt idx="428">
                  <c:v>120.964947</c:v>
                </c:pt>
                <c:pt idx="429">
                  <c:v>125.64759300000001</c:v>
                </c:pt>
                <c:pt idx="430">
                  <c:v>128.358689</c:v>
                </c:pt>
                <c:pt idx="431">
                  <c:v>141.840362</c:v>
                </c:pt>
                <c:pt idx="432">
                  <c:v>59.915303999999999</c:v>
                </c:pt>
                <c:pt idx="433">
                  <c:v>66.000652000000002</c:v>
                </c:pt>
                <c:pt idx="434">
                  <c:v>119.79801499999999</c:v>
                </c:pt>
                <c:pt idx="435">
                  <c:v>134.00204600000001</c:v>
                </c:pt>
                <c:pt idx="436">
                  <c:v>130.340529</c:v>
                </c:pt>
                <c:pt idx="437">
                  <c:v>124.10681899999999</c:v>
                </c:pt>
                <c:pt idx="438">
                  <c:v>125.323785</c:v>
                </c:pt>
                <c:pt idx="439">
                  <c:v>149.145261</c:v>
                </c:pt>
                <c:pt idx="440">
                  <c:v>158.67502900000002</c:v>
                </c:pt>
                <c:pt idx="441">
                  <c:v>153.06759199999999</c:v>
                </c:pt>
                <c:pt idx="442">
                  <c:v>142.31124300000002</c:v>
                </c:pt>
                <c:pt idx="443">
                  <c:v>113.567876</c:v>
                </c:pt>
                <c:pt idx="444">
                  <c:v>117.80808400000001</c:v>
                </c:pt>
                <c:pt idx="445">
                  <c:v>119.889152</c:v>
                </c:pt>
                <c:pt idx="446">
                  <c:v>100.02434600000001</c:v>
                </c:pt>
                <c:pt idx="447">
                  <c:v>156.38357200000002</c:v>
                </c:pt>
                <c:pt idx="448">
                  <c:v>152.62837699999997</c:v>
                </c:pt>
                <c:pt idx="449">
                  <c:v>148.60626599999998</c:v>
                </c:pt>
                <c:pt idx="450">
                  <c:v>135.538059</c:v>
                </c:pt>
                <c:pt idx="451">
                  <c:v>148.698308</c:v>
                </c:pt>
                <c:pt idx="452">
                  <c:v>138.142505</c:v>
                </c:pt>
                <c:pt idx="453">
                  <c:v>138.29292599999999</c:v>
                </c:pt>
                <c:pt idx="454">
                  <c:v>145.226812</c:v>
                </c:pt>
                <c:pt idx="455">
                  <c:v>155.660751</c:v>
                </c:pt>
                <c:pt idx="456">
                  <c:v>147.26787999999999</c:v>
                </c:pt>
                <c:pt idx="457">
                  <c:v>135.33186499999999</c:v>
                </c:pt>
                <c:pt idx="458">
                  <c:v>141.37290400000001</c:v>
                </c:pt>
                <c:pt idx="459">
                  <c:v>151.37266600000001</c:v>
                </c:pt>
                <c:pt idx="460">
                  <c:v>130.17901900000001</c:v>
                </c:pt>
                <c:pt idx="461">
                  <c:v>131.99346599999998</c:v>
                </c:pt>
                <c:pt idx="462">
                  <c:v>145.07520099999999</c:v>
                </c:pt>
                <c:pt idx="463">
                  <c:v>156.293218</c:v>
                </c:pt>
                <c:pt idx="464">
                  <c:v>155.38544700000003</c:v>
                </c:pt>
                <c:pt idx="465">
                  <c:v>147.67274699999999</c:v>
                </c:pt>
                <c:pt idx="466">
                  <c:v>147.98532900000001</c:v>
                </c:pt>
                <c:pt idx="467">
                  <c:v>143.33209099999999</c:v>
                </c:pt>
                <c:pt idx="468">
                  <c:v>161.72886200000002</c:v>
                </c:pt>
                <c:pt idx="469">
                  <c:v>159.71809200000001</c:v>
                </c:pt>
                <c:pt idx="470">
                  <c:v>151.679193</c:v>
                </c:pt>
                <c:pt idx="471">
                  <c:v>145.24675600000003</c:v>
                </c:pt>
                <c:pt idx="472">
                  <c:v>137.755685</c:v>
                </c:pt>
                <c:pt idx="473">
                  <c:v>132.00930000000002</c:v>
                </c:pt>
                <c:pt idx="474">
                  <c:v>141.70179999999999</c:v>
                </c:pt>
                <c:pt idx="475">
                  <c:v>147.79917499999999</c:v>
                </c:pt>
                <c:pt idx="476">
                  <c:v>151.74043799999998</c:v>
                </c:pt>
                <c:pt idx="477">
                  <c:v>149.01111499999999</c:v>
                </c:pt>
                <c:pt idx="478">
                  <c:v>137.94901899999999</c:v>
                </c:pt>
                <c:pt idx="479">
                  <c:v>149.88659799999999</c:v>
                </c:pt>
                <c:pt idx="480">
                  <c:v>164.934786</c:v>
                </c:pt>
                <c:pt idx="481">
                  <c:v>159.10156000000001</c:v>
                </c:pt>
                <c:pt idx="482">
                  <c:v>149.52878699999999</c:v>
                </c:pt>
                <c:pt idx="483">
                  <c:v>158.58570499999999</c:v>
                </c:pt>
                <c:pt idx="484">
                  <c:v>154.42682300000001</c:v>
                </c:pt>
                <c:pt idx="485">
                  <c:v>147.75717700000001</c:v>
                </c:pt>
                <c:pt idx="486">
                  <c:v>158.57511300000002</c:v>
                </c:pt>
                <c:pt idx="487">
                  <c:v>160.18598900000001</c:v>
                </c:pt>
                <c:pt idx="488">
                  <c:v>161.395557</c:v>
                </c:pt>
                <c:pt idx="489">
                  <c:v>155.15332700000002</c:v>
                </c:pt>
                <c:pt idx="490">
                  <c:v>154.67913499999997</c:v>
                </c:pt>
                <c:pt idx="491">
                  <c:v>153.84822299999999</c:v>
                </c:pt>
                <c:pt idx="492">
                  <c:v>131.37672899999998</c:v>
                </c:pt>
                <c:pt idx="493">
                  <c:v>149.788073</c:v>
                </c:pt>
                <c:pt idx="494">
                  <c:v>139.28437500000001</c:v>
                </c:pt>
                <c:pt idx="495">
                  <c:v>119.26285799999999</c:v>
                </c:pt>
                <c:pt idx="496">
                  <c:v>148.85110800000001</c:v>
                </c:pt>
                <c:pt idx="497">
                  <c:v>156.156758</c:v>
                </c:pt>
                <c:pt idx="498">
                  <c:v>153.17335799999998</c:v>
                </c:pt>
                <c:pt idx="499">
                  <c:v>148.45438199999998</c:v>
                </c:pt>
                <c:pt idx="500">
                  <c:v>152.550826</c:v>
                </c:pt>
                <c:pt idx="501">
                  <c:v>141.85321299999998</c:v>
                </c:pt>
                <c:pt idx="502">
                  <c:v>146.73153099999999</c:v>
                </c:pt>
                <c:pt idx="503">
                  <c:v>153.893505</c:v>
                </c:pt>
                <c:pt idx="504">
                  <c:v>138.218571</c:v>
                </c:pt>
                <c:pt idx="505">
                  <c:v>149.81274199999999</c:v>
                </c:pt>
                <c:pt idx="506">
                  <c:v>147.03006600000001</c:v>
                </c:pt>
                <c:pt idx="507">
                  <c:v>146.51018000000002</c:v>
                </c:pt>
                <c:pt idx="508">
                  <c:v>144.61050900000001</c:v>
                </c:pt>
                <c:pt idx="509">
                  <c:v>144.18831899999998</c:v>
                </c:pt>
                <c:pt idx="510">
                  <c:v>144.08508</c:v>
                </c:pt>
                <c:pt idx="511">
                  <c:v>132.306838</c:v>
                </c:pt>
                <c:pt idx="512">
                  <c:v>85.768698999999998</c:v>
                </c:pt>
                <c:pt idx="513">
                  <c:v>111.48669</c:v>
                </c:pt>
                <c:pt idx="514">
                  <c:v>141.814288</c:v>
                </c:pt>
                <c:pt idx="515">
                  <c:v>140.25467</c:v>
                </c:pt>
                <c:pt idx="516">
                  <c:v>135.95346300000003</c:v>
                </c:pt>
                <c:pt idx="517">
                  <c:v>146.59604799999997</c:v>
                </c:pt>
                <c:pt idx="518">
                  <c:v>130.69834699999998</c:v>
                </c:pt>
                <c:pt idx="519">
                  <c:v>69.232088999999988</c:v>
                </c:pt>
                <c:pt idx="520">
                  <c:v>38.894613</c:v>
                </c:pt>
                <c:pt idx="521">
                  <c:v>104.48944299999999</c:v>
                </c:pt>
                <c:pt idx="522">
                  <c:v>119.78488499999999</c:v>
                </c:pt>
                <c:pt idx="523">
                  <c:v>121.49658500000001</c:v>
                </c:pt>
                <c:pt idx="524">
                  <c:v>105.404466</c:v>
                </c:pt>
                <c:pt idx="525">
                  <c:v>124.320341</c:v>
                </c:pt>
                <c:pt idx="526">
                  <c:v>107.48754</c:v>
                </c:pt>
                <c:pt idx="527">
                  <c:v>122.65694599999999</c:v>
                </c:pt>
                <c:pt idx="528">
                  <c:v>116.416759</c:v>
                </c:pt>
                <c:pt idx="529">
                  <c:v>115.967995</c:v>
                </c:pt>
                <c:pt idx="530">
                  <c:v>125.412786</c:v>
                </c:pt>
                <c:pt idx="531">
                  <c:v>113.209748</c:v>
                </c:pt>
                <c:pt idx="532">
                  <c:v>82.308445999999989</c:v>
                </c:pt>
                <c:pt idx="533">
                  <c:v>71.22113499999999</c:v>
                </c:pt>
                <c:pt idx="534">
                  <c:v>80.750882000000004</c:v>
                </c:pt>
                <c:pt idx="535">
                  <c:v>95.140960000000007</c:v>
                </c:pt>
                <c:pt idx="536">
                  <c:v>113.65260400000001</c:v>
                </c:pt>
                <c:pt idx="537">
                  <c:v>134.564348</c:v>
                </c:pt>
                <c:pt idx="538">
                  <c:v>77.507747999999992</c:v>
                </c:pt>
                <c:pt idx="539">
                  <c:v>131.66051899999999</c:v>
                </c:pt>
                <c:pt idx="540">
                  <c:v>135.80701400000001</c:v>
                </c:pt>
                <c:pt idx="541">
                  <c:v>122.19131700000001</c:v>
                </c:pt>
                <c:pt idx="542">
                  <c:v>134.42389499999999</c:v>
                </c:pt>
                <c:pt idx="543">
                  <c:v>128.35612399999999</c:v>
                </c:pt>
                <c:pt idx="544">
                  <c:v>124.05656999999999</c:v>
                </c:pt>
                <c:pt idx="545">
                  <c:v>129.30368100000001</c:v>
                </c:pt>
                <c:pt idx="546">
                  <c:v>130.58006499999999</c:v>
                </c:pt>
                <c:pt idx="547">
                  <c:v>125.85898</c:v>
                </c:pt>
                <c:pt idx="548">
                  <c:v>130.57495900000001</c:v>
                </c:pt>
                <c:pt idx="549">
                  <c:v>125.42441500000001</c:v>
                </c:pt>
                <c:pt idx="550">
                  <c:v>118.388621</c:v>
                </c:pt>
                <c:pt idx="551">
                  <c:v>121.104265</c:v>
                </c:pt>
                <c:pt idx="552">
                  <c:v>122.484306</c:v>
                </c:pt>
                <c:pt idx="553">
                  <c:v>119.08609299999999</c:v>
                </c:pt>
                <c:pt idx="554">
                  <c:v>115.97822599999999</c:v>
                </c:pt>
                <c:pt idx="555">
                  <c:v>118.97928200000001</c:v>
                </c:pt>
                <c:pt idx="556">
                  <c:v>115.888493</c:v>
                </c:pt>
                <c:pt idx="557">
                  <c:v>119.53868799999999</c:v>
                </c:pt>
                <c:pt idx="558">
                  <c:v>121.139656</c:v>
                </c:pt>
                <c:pt idx="559">
                  <c:v>117.91925000000001</c:v>
                </c:pt>
                <c:pt idx="560">
                  <c:v>86.479984999999999</c:v>
                </c:pt>
                <c:pt idx="561">
                  <c:v>69.132299000000003</c:v>
                </c:pt>
                <c:pt idx="562">
                  <c:v>77.043012000000004</c:v>
                </c:pt>
                <c:pt idx="563">
                  <c:v>61.781934999999997</c:v>
                </c:pt>
                <c:pt idx="564">
                  <c:v>63.648342999999997</c:v>
                </c:pt>
                <c:pt idx="565">
                  <c:v>68.406600000000012</c:v>
                </c:pt>
                <c:pt idx="566">
                  <c:v>22.057275000000001</c:v>
                </c:pt>
                <c:pt idx="567">
                  <c:v>69.818734000000006</c:v>
                </c:pt>
                <c:pt idx="568">
                  <c:v>89.718145000000007</c:v>
                </c:pt>
                <c:pt idx="569">
                  <c:v>36.516393999999998</c:v>
                </c:pt>
                <c:pt idx="570">
                  <c:v>48.294530000000002</c:v>
                </c:pt>
                <c:pt idx="571">
                  <c:v>77.009704999999997</c:v>
                </c:pt>
                <c:pt idx="572">
                  <c:v>54.701847000000001</c:v>
                </c:pt>
                <c:pt idx="573">
                  <c:v>36.459362999999996</c:v>
                </c:pt>
                <c:pt idx="574">
                  <c:v>65.252645999999999</c:v>
                </c:pt>
                <c:pt idx="575">
                  <c:v>67.65749000000001</c:v>
                </c:pt>
                <c:pt idx="576">
                  <c:v>50.590688999999998</c:v>
                </c:pt>
                <c:pt idx="577">
                  <c:v>70.662010999999993</c:v>
                </c:pt>
                <c:pt idx="578">
                  <c:v>38.999866000000004</c:v>
                </c:pt>
                <c:pt idx="579">
                  <c:v>46.113525000000003</c:v>
                </c:pt>
                <c:pt idx="580">
                  <c:v>40.637715</c:v>
                </c:pt>
                <c:pt idx="581">
                  <c:v>52.660816999999994</c:v>
                </c:pt>
                <c:pt idx="582">
                  <c:v>41.790334999999999</c:v>
                </c:pt>
                <c:pt idx="583">
                  <c:v>65.958975999999993</c:v>
                </c:pt>
                <c:pt idx="584">
                  <c:v>85.136716000000007</c:v>
                </c:pt>
                <c:pt idx="585">
                  <c:v>79.965152000000003</c:v>
                </c:pt>
                <c:pt idx="586">
                  <c:v>63.664096000000001</c:v>
                </c:pt>
                <c:pt idx="587">
                  <c:v>68.29316</c:v>
                </c:pt>
                <c:pt idx="588">
                  <c:v>72.825442999999993</c:v>
                </c:pt>
                <c:pt idx="589">
                  <c:v>43.777354000000003</c:v>
                </c:pt>
                <c:pt idx="590">
                  <c:v>59.107075999999999</c:v>
                </c:pt>
                <c:pt idx="591">
                  <c:v>73.250932000000006</c:v>
                </c:pt>
                <c:pt idx="592">
                  <c:v>80.128034999999997</c:v>
                </c:pt>
                <c:pt idx="593">
                  <c:v>71.367745999999997</c:v>
                </c:pt>
                <c:pt idx="594">
                  <c:v>59.627488000000007</c:v>
                </c:pt>
                <c:pt idx="595">
                  <c:v>70.082522999999995</c:v>
                </c:pt>
                <c:pt idx="596">
                  <c:v>82.377843999999996</c:v>
                </c:pt>
                <c:pt idx="597">
                  <c:v>86.552728000000002</c:v>
                </c:pt>
                <c:pt idx="598">
                  <c:v>80.575619000000003</c:v>
                </c:pt>
                <c:pt idx="599">
                  <c:v>72.216087999999999</c:v>
                </c:pt>
                <c:pt idx="600">
                  <c:v>80.988627000000008</c:v>
                </c:pt>
                <c:pt idx="601">
                  <c:v>88.642802000000017</c:v>
                </c:pt>
                <c:pt idx="602">
                  <c:v>91.392454000000001</c:v>
                </c:pt>
                <c:pt idx="603">
                  <c:v>82.935896</c:v>
                </c:pt>
                <c:pt idx="604">
                  <c:v>75.769473999999988</c:v>
                </c:pt>
                <c:pt idx="605">
                  <c:v>55.741357000000001</c:v>
                </c:pt>
                <c:pt idx="606">
                  <c:v>29.865425999999999</c:v>
                </c:pt>
                <c:pt idx="607">
                  <c:v>35.182884999999999</c:v>
                </c:pt>
                <c:pt idx="608">
                  <c:v>25.536602999999999</c:v>
                </c:pt>
                <c:pt idx="609">
                  <c:v>46.950890000000001</c:v>
                </c:pt>
                <c:pt idx="610">
                  <c:v>72.291083</c:v>
                </c:pt>
                <c:pt idx="611">
                  <c:v>65.992722999999998</c:v>
                </c:pt>
                <c:pt idx="612">
                  <c:v>32.778173000000002</c:v>
                </c:pt>
                <c:pt idx="613">
                  <c:v>38.461762999999998</c:v>
                </c:pt>
                <c:pt idx="614">
                  <c:v>40.292833999999999</c:v>
                </c:pt>
                <c:pt idx="615">
                  <c:v>32.543493999999995</c:v>
                </c:pt>
                <c:pt idx="616">
                  <c:v>51.133761</c:v>
                </c:pt>
                <c:pt idx="617">
                  <c:v>41.918067000000001</c:v>
                </c:pt>
                <c:pt idx="618">
                  <c:v>44.863416000000001</c:v>
                </c:pt>
                <c:pt idx="619">
                  <c:v>58.604285000000004</c:v>
                </c:pt>
                <c:pt idx="620">
                  <c:v>47.030808</c:v>
                </c:pt>
                <c:pt idx="621">
                  <c:v>48.745633000000005</c:v>
                </c:pt>
                <c:pt idx="622">
                  <c:v>79.936560999999983</c:v>
                </c:pt>
                <c:pt idx="623">
                  <c:v>81.666037000000003</c:v>
                </c:pt>
                <c:pt idx="624">
                  <c:v>81.852435999999997</c:v>
                </c:pt>
                <c:pt idx="625">
                  <c:v>79.305331999999993</c:v>
                </c:pt>
                <c:pt idx="626">
                  <c:v>80.013215000000002</c:v>
                </c:pt>
                <c:pt idx="627">
                  <c:v>79.292443000000006</c:v>
                </c:pt>
                <c:pt idx="628">
                  <c:v>47.795245999999999</c:v>
                </c:pt>
                <c:pt idx="629">
                  <c:v>78.076807000000002</c:v>
                </c:pt>
                <c:pt idx="630">
                  <c:v>78.639508000000006</c:v>
                </c:pt>
                <c:pt idx="631">
                  <c:v>78.407662000000002</c:v>
                </c:pt>
                <c:pt idx="632">
                  <c:v>78.012735000000006</c:v>
                </c:pt>
                <c:pt idx="633">
                  <c:v>72.067005000000009</c:v>
                </c:pt>
                <c:pt idx="634">
                  <c:v>58.338236999999999</c:v>
                </c:pt>
                <c:pt idx="635">
                  <c:v>60.169753</c:v>
                </c:pt>
                <c:pt idx="636">
                  <c:v>43.072409</c:v>
                </c:pt>
                <c:pt idx="637">
                  <c:v>26.936472000000002</c:v>
                </c:pt>
                <c:pt idx="638">
                  <c:v>69.737143000000003</c:v>
                </c:pt>
                <c:pt idx="639">
                  <c:v>35.265696000000005</c:v>
                </c:pt>
                <c:pt idx="640">
                  <c:v>65.314655999999999</c:v>
                </c:pt>
                <c:pt idx="641">
                  <c:v>47.840720999999995</c:v>
                </c:pt>
                <c:pt idx="642">
                  <c:v>34.566215999999997</c:v>
                </c:pt>
                <c:pt idx="643">
                  <c:v>24.720247000000001</c:v>
                </c:pt>
                <c:pt idx="644">
                  <c:v>60.683684999999997</c:v>
                </c:pt>
                <c:pt idx="645">
                  <c:v>76.805976999999999</c:v>
                </c:pt>
                <c:pt idx="646">
                  <c:v>83.238421000000002</c:v>
                </c:pt>
                <c:pt idx="647">
                  <c:v>63.644133000000004</c:v>
                </c:pt>
                <c:pt idx="648">
                  <c:v>35.978919999999995</c:v>
                </c:pt>
                <c:pt idx="649">
                  <c:v>31.942340000000002</c:v>
                </c:pt>
                <c:pt idx="650">
                  <c:v>61.779330000000002</c:v>
                </c:pt>
                <c:pt idx="651">
                  <c:v>70.27633800000001</c:v>
                </c:pt>
                <c:pt idx="652">
                  <c:v>43.728774999999999</c:v>
                </c:pt>
                <c:pt idx="653">
                  <c:v>43.975478000000003</c:v>
                </c:pt>
                <c:pt idx="654">
                  <c:v>22.129208999999999</c:v>
                </c:pt>
                <c:pt idx="655">
                  <c:v>32.046556000000002</c:v>
                </c:pt>
                <c:pt idx="656">
                  <c:v>44.277466999999994</c:v>
                </c:pt>
                <c:pt idx="657">
                  <c:v>43.388531</c:v>
                </c:pt>
                <c:pt idx="658">
                  <c:v>21.169370000000001</c:v>
                </c:pt>
                <c:pt idx="659">
                  <c:v>71.42283599999999</c:v>
                </c:pt>
                <c:pt idx="660">
                  <c:v>81.062928999999997</c:v>
                </c:pt>
                <c:pt idx="661">
                  <c:v>80.256656000000007</c:v>
                </c:pt>
                <c:pt idx="662">
                  <c:v>87.581912000000017</c:v>
                </c:pt>
                <c:pt idx="663">
                  <c:v>91.598233999999991</c:v>
                </c:pt>
                <c:pt idx="664">
                  <c:v>91.757300000000001</c:v>
                </c:pt>
                <c:pt idx="665">
                  <c:v>87.124839000000009</c:v>
                </c:pt>
                <c:pt idx="666">
                  <c:v>86.295061999999987</c:v>
                </c:pt>
                <c:pt idx="667">
                  <c:v>79.146414000000007</c:v>
                </c:pt>
                <c:pt idx="668">
                  <c:v>58.706305</c:v>
                </c:pt>
                <c:pt idx="669">
                  <c:v>73.670451</c:v>
                </c:pt>
                <c:pt idx="670">
                  <c:v>84.423603</c:v>
                </c:pt>
                <c:pt idx="671">
                  <c:v>104.2914</c:v>
                </c:pt>
                <c:pt idx="672">
                  <c:v>107.53003299999999</c:v>
                </c:pt>
                <c:pt idx="673">
                  <c:v>105.643288</c:v>
                </c:pt>
                <c:pt idx="674">
                  <c:v>107.019531</c:v>
                </c:pt>
                <c:pt idx="675">
                  <c:v>85.598221000000009</c:v>
                </c:pt>
                <c:pt idx="676">
                  <c:v>83.294762999999989</c:v>
                </c:pt>
                <c:pt idx="677">
                  <c:v>61.390602000000001</c:v>
                </c:pt>
                <c:pt idx="678">
                  <c:v>37.284980000000004</c:v>
                </c:pt>
                <c:pt idx="679">
                  <c:v>29.257035999999999</c:v>
                </c:pt>
                <c:pt idx="680">
                  <c:v>76.767880999999988</c:v>
                </c:pt>
                <c:pt idx="681">
                  <c:v>40.096163999999995</c:v>
                </c:pt>
                <c:pt idx="682">
                  <c:v>84.740619000000009</c:v>
                </c:pt>
                <c:pt idx="683">
                  <c:v>77.845935999999995</c:v>
                </c:pt>
                <c:pt idx="684">
                  <c:v>75.293720000000008</c:v>
                </c:pt>
                <c:pt idx="685">
                  <c:v>40.483470000000004</c:v>
                </c:pt>
                <c:pt idx="686">
                  <c:v>91.242040000000003</c:v>
                </c:pt>
                <c:pt idx="687">
                  <c:v>125.16722200000001</c:v>
                </c:pt>
                <c:pt idx="688">
                  <c:v>115.875382</c:v>
                </c:pt>
                <c:pt idx="689">
                  <c:v>123.55418299999999</c:v>
                </c:pt>
                <c:pt idx="690">
                  <c:v>123.838185</c:v>
                </c:pt>
                <c:pt idx="691">
                  <c:v>103.83062600000001</c:v>
                </c:pt>
                <c:pt idx="692">
                  <c:v>70.59324500000001</c:v>
                </c:pt>
                <c:pt idx="693">
                  <c:v>97.164165999999994</c:v>
                </c:pt>
                <c:pt idx="694">
                  <c:v>96.785484999999994</c:v>
                </c:pt>
                <c:pt idx="695">
                  <c:v>51.071057000000003</c:v>
                </c:pt>
                <c:pt idx="696">
                  <c:v>84.742235999999991</c:v>
                </c:pt>
                <c:pt idx="697">
                  <c:v>101.53384999999999</c:v>
                </c:pt>
                <c:pt idx="698">
                  <c:v>126.29254300000001</c:v>
                </c:pt>
                <c:pt idx="699">
                  <c:v>118.83431700000001</c:v>
                </c:pt>
                <c:pt idx="700">
                  <c:v>121.866715</c:v>
                </c:pt>
                <c:pt idx="701">
                  <c:v>55.457591999999998</c:v>
                </c:pt>
                <c:pt idx="702">
                  <c:v>96.560321999999999</c:v>
                </c:pt>
                <c:pt idx="703">
                  <c:v>72.380724000000001</c:v>
                </c:pt>
                <c:pt idx="704">
                  <c:v>141.34291200000001</c:v>
                </c:pt>
                <c:pt idx="705">
                  <c:v>139.65492399999999</c:v>
                </c:pt>
                <c:pt idx="706">
                  <c:v>72.004773</c:v>
                </c:pt>
                <c:pt idx="707">
                  <c:v>82.209485999999998</c:v>
                </c:pt>
                <c:pt idx="708">
                  <c:v>47.738697000000002</c:v>
                </c:pt>
                <c:pt idx="709">
                  <c:v>72.505039999999994</c:v>
                </c:pt>
                <c:pt idx="710">
                  <c:v>119.985224</c:v>
                </c:pt>
                <c:pt idx="711">
                  <c:v>147.812736</c:v>
                </c:pt>
                <c:pt idx="712">
                  <c:v>141.830478</c:v>
                </c:pt>
                <c:pt idx="713">
                  <c:v>115.770883</c:v>
                </c:pt>
                <c:pt idx="714">
                  <c:v>121.2671</c:v>
                </c:pt>
                <c:pt idx="715">
                  <c:v>130.58555200000001</c:v>
                </c:pt>
                <c:pt idx="716">
                  <c:v>123.77606</c:v>
                </c:pt>
                <c:pt idx="717">
                  <c:v>104.834265</c:v>
                </c:pt>
                <c:pt idx="718">
                  <c:v>122.94707200000001</c:v>
                </c:pt>
                <c:pt idx="719">
                  <c:v>104.94236199999999</c:v>
                </c:pt>
                <c:pt idx="720">
                  <c:v>98.239390999999998</c:v>
                </c:pt>
                <c:pt idx="721">
                  <c:v>110.039956</c:v>
                </c:pt>
                <c:pt idx="722">
                  <c:v>86.103581000000005</c:v>
                </c:pt>
                <c:pt idx="723">
                  <c:v>70.118288000000007</c:v>
                </c:pt>
                <c:pt idx="724">
                  <c:v>51.329709999999999</c:v>
                </c:pt>
                <c:pt idx="725">
                  <c:v>94.915001999999987</c:v>
                </c:pt>
                <c:pt idx="726">
                  <c:v>70.914552999999998</c:v>
                </c:pt>
                <c:pt idx="727">
                  <c:v>72.449833999999996</c:v>
                </c:pt>
                <c:pt idx="728">
                  <c:v>69.810414000000009</c:v>
                </c:pt>
                <c:pt idx="729">
                  <c:v>73.079684</c:v>
                </c:pt>
                <c:pt idx="730">
                  <c:v>56.423343000000003</c:v>
                </c:pt>
                <c:pt idx="731">
                  <c:v>110.304766</c:v>
                </c:pt>
                <c:pt idx="732">
                  <c:v>100.269643</c:v>
                </c:pt>
                <c:pt idx="733">
                  <c:v>127.041355</c:v>
                </c:pt>
                <c:pt idx="734">
                  <c:v>132.774327</c:v>
                </c:pt>
                <c:pt idx="735">
                  <c:v>129.23637399999998</c:v>
                </c:pt>
                <c:pt idx="736">
                  <c:v>66.902007999999995</c:v>
                </c:pt>
                <c:pt idx="737">
                  <c:v>87.304795999999996</c:v>
                </c:pt>
                <c:pt idx="738">
                  <c:v>102.586512</c:v>
                </c:pt>
                <c:pt idx="739">
                  <c:v>138.77458000000001</c:v>
                </c:pt>
                <c:pt idx="740">
                  <c:v>135.49415200000001</c:v>
                </c:pt>
                <c:pt idx="741">
                  <c:v>145.40009900000001</c:v>
                </c:pt>
                <c:pt idx="742">
                  <c:v>152.69113300000001</c:v>
                </c:pt>
                <c:pt idx="743">
                  <c:v>130.97537500000001</c:v>
                </c:pt>
                <c:pt idx="744">
                  <c:v>121.39232200000001</c:v>
                </c:pt>
                <c:pt idx="745">
                  <c:v>138.68717999999998</c:v>
                </c:pt>
                <c:pt idx="746">
                  <c:v>145.69564500000001</c:v>
                </c:pt>
                <c:pt idx="747">
                  <c:v>144.82544300000001</c:v>
                </c:pt>
                <c:pt idx="748">
                  <c:v>148.77083500000001</c:v>
                </c:pt>
                <c:pt idx="749">
                  <c:v>156.20251599999997</c:v>
                </c:pt>
                <c:pt idx="750">
                  <c:v>138.40823500000002</c:v>
                </c:pt>
                <c:pt idx="751">
                  <c:v>134.41328700000003</c:v>
                </c:pt>
                <c:pt idx="752">
                  <c:v>143.02598800000001</c:v>
                </c:pt>
                <c:pt idx="753">
                  <c:v>158.44075100000001</c:v>
                </c:pt>
                <c:pt idx="754">
                  <c:v>180.256856</c:v>
                </c:pt>
                <c:pt idx="755">
                  <c:v>140.46247</c:v>
                </c:pt>
                <c:pt idx="756">
                  <c:v>126.570925</c:v>
                </c:pt>
                <c:pt idx="757">
                  <c:v>108.862224</c:v>
                </c:pt>
                <c:pt idx="758">
                  <c:v>135.104116</c:v>
                </c:pt>
                <c:pt idx="759">
                  <c:v>128.404574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  <c:pt idx="409">
                    <c:v>M</c:v>
                  </c:pt>
                  <c:pt idx="440">
                    <c:v>J</c:v>
                  </c:pt>
                  <c:pt idx="470">
                    <c:v>J</c:v>
                  </c:pt>
                  <c:pt idx="501">
                    <c:v>A</c:v>
                  </c:pt>
                  <c:pt idx="532">
                    <c:v>S</c:v>
                  </c:pt>
                  <c:pt idx="562">
                    <c:v>O</c:v>
                  </c:pt>
                  <c:pt idx="593">
                    <c:v>N</c:v>
                  </c:pt>
                  <c:pt idx="623">
                    <c:v>D</c:v>
                  </c:pt>
                  <c:pt idx="654">
                    <c:v>E</c:v>
                  </c:pt>
                  <c:pt idx="685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2022</c:v>
                  </c:pt>
                  <c:pt idx="275">
                    <c:v>2023</c:v>
                  </c:pt>
                  <c:pt idx="640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75.325119007139179</c:v>
                </c:pt>
                <c:pt idx="1">
                  <c:v>75.325119007139179</c:v>
                </c:pt>
                <c:pt idx="2">
                  <c:v>75.325119007139179</c:v>
                </c:pt>
                <c:pt idx="3">
                  <c:v>75.325119007139179</c:v>
                </c:pt>
                <c:pt idx="4">
                  <c:v>75.325119007139179</c:v>
                </c:pt>
                <c:pt idx="5">
                  <c:v>75.325119007139179</c:v>
                </c:pt>
                <c:pt idx="6">
                  <c:v>75.325119007139179</c:v>
                </c:pt>
                <c:pt idx="7">
                  <c:v>75.325119007139179</c:v>
                </c:pt>
                <c:pt idx="8">
                  <c:v>75.325119007139179</c:v>
                </c:pt>
                <c:pt idx="9">
                  <c:v>75.325119007139179</c:v>
                </c:pt>
                <c:pt idx="10">
                  <c:v>75.325119007139179</c:v>
                </c:pt>
                <c:pt idx="11">
                  <c:v>75.325119007139179</c:v>
                </c:pt>
                <c:pt idx="12">
                  <c:v>75.325119007139179</c:v>
                </c:pt>
                <c:pt idx="13">
                  <c:v>75.325119007139179</c:v>
                </c:pt>
                <c:pt idx="14">
                  <c:v>75.325119007139179</c:v>
                </c:pt>
                <c:pt idx="15">
                  <c:v>75.325119007139179</c:v>
                </c:pt>
                <c:pt idx="16">
                  <c:v>75.325119007139179</c:v>
                </c:pt>
                <c:pt idx="17">
                  <c:v>75.325119007139179</c:v>
                </c:pt>
                <c:pt idx="18">
                  <c:v>75.325119007139179</c:v>
                </c:pt>
                <c:pt idx="19">
                  <c:v>75.325119007139179</c:v>
                </c:pt>
                <c:pt idx="20">
                  <c:v>75.325119007139179</c:v>
                </c:pt>
                <c:pt idx="21">
                  <c:v>75.325119007139179</c:v>
                </c:pt>
                <c:pt idx="22">
                  <c:v>75.325119007139179</c:v>
                </c:pt>
                <c:pt idx="23">
                  <c:v>75.325119007139179</c:v>
                </c:pt>
                <c:pt idx="24">
                  <c:v>75.325119007139179</c:v>
                </c:pt>
                <c:pt idx="25">
                  <c:v>75.325119007139179</c:v>
                </c:pt>
                <c:pt idx="26">
                  <c:v>75.325119007139179</c:v>
                </c:pt>
                <c:pt idx="27">
                  <c:v>75.325119007139179</c:v>
                </c:pt>
                <c:pt idx="28">
                  <c:v>75.325119007139179</c:v>
                </c:pt>
                <c:pt idx="29">
                  <c:v>75.325119007139179</c:v>
                </c:pt>
                <c:pt idx="30">
                  <c:v>88.938008197097147</c:v>
                </c:pt>
                <c:pt idx="31">
                  <c:v>88.938008197097147</c:v>
                </c:pt>
                <c:pt idx="32">
                  <c:v>88.938008197097147</c:v>
                </c:pt>
                <c:pt idx="33">
                  <c:v>88.938008197097147</c:v>
                </c:pt>
                <c:pt idx="34">
                  <c:v>88.938008197097147</c:v>
                </c:pt>
                <c:pt idx="35">
                  <c:v>88.938008197097147</c:v>
                </c:pt>
                <c:pt idx="36">
                  <c:v>88.938008197097147</c:v>
                </c:pt>
                <c:pt idx="37">
                  <c:v>88.938008197097147</c:v>
                </c:pt>
                <c:pt idx="38">
                  <c:v>88.938008197097147</c:v>
                </c:pt>
                <c:pt idx="39">
                  <c:v>88.938008197097147</c:v>
                </c:pt>
                <c:pt idx="40">
                  <c:v>88.938008197097147</c:v>
                </c:pt>
                <c:pt idx="41">
                  <c:v>88.938008197097147</c:v>
                </c:pt>
                <c:pt idx="42">
                  <c:v>88.938008197097147</c:v>
                </c:pt>
                <c:pt idx="43">
                  <c:v>88.938008197097147</c:v>
                </c:pt>
                <c:pt idx="44">
                  <c:v>88.938008197097147</c:v>
                </c:pt>
                <c:pt idx="45">
                  <c:v>88.938008197097147</c:v>
                </c:pt>
                <c:pt idx="46">
                  <c:v>88.938008197097147</c:v>
                </c:pt>
                <c:pt idx="47">
                  <c:v>88.938008197097147</c:v>
                </c:pt>
                <c:pt idx="48">
                  <c:v>88.938008197097147</c:v>
                </c:pt>
                <c:pt idx="49">
                  <c:v>88.938008197097147</c:v>
                </c:pt>
                <c:pt idx="50">
                  <c:v>88.938008197097147</c:v>
                </c:pt>
                <c:pt idx="51">
                  <c:v>88.938008197097147</c:v>
                </c:pt>
                <c:pt idx="52">
                  <c:v>88.938008197097147</c:v>
                </c:pt>
                <c:pt idx="53">
                  <c:v>88.938008197097147</c:v>
                </c:pt>
                <c:pt idx="54">
                  <c:v>88.938008197097147</c:v>
                </c:pt>
                <c:pt idx="55">
                  <c:v>88.938008197097147</c:v>
                </c:pt>
                <c:pt idx="56">
                  <c:v>88.938008197097147</c:v>
                </c:pt>
                <c:pt idx="57">
                  <c:v>88.938008197097147</c:v>
                </c:pt>
                <c:pt idx="58">
                  <c:v>88.938008197097147</c:v>
                </c:pt>
                <c:pt idx="59">
                  <c:v>88.938008197097147</c:v>
                </c:pt>
                <c:pt idx="60">
                  <c:v>88.938008197097147</c:v>
                </c:pt>
                <c:pt idx="61">
                  <c:v>93.340262174998344</c:v>
                </c:pt>
                <c:pt idx="62">
                  <c:v>93.340262174998344</c:v>
                </c:pt>
                <c:pt idx="63">
                  <c:v>93.340262174998344</c:v>
                </c:pt>
                <c:pt idx="64">
                  <c:v>93.340262174998344</c:v>
                </c:pt>
                <c:pt idx="65">
                  <c:v>93.340262174998344</c:v>
                </c:pt>
                <c:pt idx="66">
                  <c:v>93.340262174998344</c:v>
                </c:pt>
                <c:pt idx="67">
                  <c:v>93.340262174998344</c:v>
                </c:pt>
                <c:pt idx="68">
                  <c:v>93.340262174998344</c:v>
                </c:pt>
                <c:pt idx="69">
                  <c:v>93.340262174998344</c:v>
                </c:pt>
                <c:pt idx="70">
                  <c:v>93.340262174998344</c:v>
                </c:pt>
                <c:pt idx="71">
                  <c:v>93.340262174998344</c:v>
                </c:pt>
                <c:pt idx="72">
                  <c:v>93.340262174998344</c:v>
                </c:pt>
                <c:pt idx="73">
                  <c:v>93.340262174998344</c:v>
                </c:pt>
                <c:pt idx="74">
                  <c:v>93.340262174998344</c:v>
                </c:pt>
                <c:pt idx="75">
                  <c:v>93.340262174998344</c:v>
                </c:pt>
                <c:pt idx="76">
                  <c:v>93.340262174998344</c:v>
                </c:pt>
                <c:pt idx="77">
                  <c:v>93.340262174998344</c:v>
                </c:pt>
                <c:pt idx="78">
                  <c:v>93.340262174998344</c:v>
                </c:pt>
                <c:pt idx="79">
                  <c:v>93.340262174998344</c:v>
                </c:pt>
                <c:pt idx="80">
                  <c:v>93.340262174998344</c:v>
                </c:pt>
                <c:pt idx="81">
                  <c:v>93.340262174998344</c:v>
                </c:pt>
                <c:pt idx="82">
                  <c:v>93.340262174998344</c:v>
                </c:pt>
                <c:pt idx="83">
                  <c:v>93.340262174998344</c:v>
                </c:pt>
                <c:pt idx="84">
                  <c:v>93.340262174998344</c:v>
                </c:pt>
                <c:pt idx="85">
                  <c:v>93.340262174998344</c:v>
                </c:pt>
                <c:pt idx="86">
                  <c:v>93.340262174998344</c:v>
                </c:pt>
                <c:pt idx="87">
                  <c:v>93.340262174998344</c:v>
                </c:pt>
                <c:pt idx="88">
                  <c:v>93.340262174998344</c:v>
                </c:pt>
                <c:pt idx="89">
                  <c:v>93.340262174998344</c:v>
                </c:pt>
                <c:pt idx="90">
                  <c:v>93.340262174998344</c:v>
                </c:pt>
                <c:pt idx="91">
                  <c:v>95.219674771752025</c:v>
                </c:pt>
                <c:pt idx="92">
                  <c:v>95.219674771752025</c:v>
                </c:pt>
                <c:pt idx="93">
                  <c:v>95.219674771752025</c:v>
                </c:pt>
                <c:pt idx="94">
                  <c:v>95.219674771752025</c:v>
                </c:pt>
                <c:pt idx="95">
                  <c:v>95.219674771752025</c:v>
                </c:pt>
                <c:pt idx="96">
                  <c:v>95.219674771752025</c:v>
                </c:pt>
                <c:pt idx="97">
                  <c:v>95.219674771752025</c:v>
                </c:pt>
                <c:pt idx="98">
                  <c:v>95.219674771752025</c:v>
                </c:pt>
                <c:pt idx="99">
                  <c:v>95.219674771752025</c:v>
                </c:pt>
                <c:pt idx="100">
                  <c:v>95.219674771752025</c:v>
                </c:pt>
                <c:pt idx="101">
                  <c:v>95.219674771752025</c:v>
                </c:pt>
                <c:pt idx="102">
                  <c:v>95.219674771752025</c:v>
                </c:pt>
                <c:pt idx="103">
                  <c:v>95.219674771752025</c:v>
                </c:pt>
                <c:pt idx="104">
                  <c:v>88.2669879183604</c:v>
                </c:pt>
                <c:pt idx="105">
                  <c:v>88.2669879183604</c:v>
                </c:pt>
                <c:pt idx="106">
                  <c:v>88.2669879183604</c:v>
                </c:pt>
                <c:pt idx="107">
                  <c:v>88.2669879183604</c:v>
                </c:pt>
                <c:pt idx="108">
                  <c:v>88.2669879183604</c:v>
                </c:pt>
                <c:pt idx="109">
                  <c:v>88.2669879183604</c:v>
                </c:pt>
                <c:pt idx="110">
                  <c:v>88.2669879183604</c:v>
                </c:pt>
                <c:pt idx="111">
                  <c:v>88.2669879183604</c:v>
                </c:pt>
                <c:pt idx="112">
                  <c:v>88.2669879183604</c:v>
                </c:pt>
                <c:pt idx="113">
                  <c:v>88.2669879183604</c:v>
                </c:pt>
                <c:pt idx="114">
                  <c:v>88.2669879183604</c:v>
                </c:pt>
                <c:pt idx="115">
                  <c:v>88.2669879183604</c:v>
                </c:pt>
                <c:pt idx="116">
                  <c:v>88.2669879183604</c:v>
                </c:pt>
                <c:pt idx="117">
                  <c:v>88.2669879183604</c:v>
                </c:pt>
                <c:pt idx="118">
                  <c:v>88.2669879183604</c:v>
                </c:pt>
                <c:pt idx="119">
                  <c:v>88.2669879183604</c:v>
                </c:pt>
                <c:pt idx="120">
                  <c:v>88.2669879183604</c:v>
                </c:pt>
                <c:pt idx="121">
                  <c:v>88.2669879183604</c:v>
                </c:pt>
                <c:pt idx="122">
                  <c:v>88.2669879183604</c:v>
                </c:pt>
                <c:pt idx="123">
                  <c:v>88.2669879183604</c:v>
                </c:pt>
                <c:pt idx="124">
                  <c:v>88.2669879183604</c:v>
                </c:pt>
                <c:pt idx="125">
                  <c:v>88.2669879183604</c:v>
                </c:pt>
                <c:pt idx="126">
                  <c:v>88.2669879183604</c:v>
                </c:pt>
                <c:pt idx="127">
                  <c:v>88.2669879183604</c:v>
                </c:pt>
                <c:pt idx="128">
                  <c:v>88.2669879183604</c:v>
                </c:pt>
                <c:pt idx="129">
                  <c:v>88.2669879183604</c:v>
                </c:pt>
                <c:pt idx="130">
                  <c:v>88.2669879183604</c:v>
                </c:pt>
                <c:pt idx="131">
                  <c:v>88.2669879183604</c:v>
                </c:pt>
                <c:pt idx="132">
                  <c:v>88.2669879183604</c:v>
                </c:pt>
                <c:pt idx="133">
                  <c:v>88.2669879183604</c:v>
                </c:pt>
                <c:pt idx="134">
                  <c:v>88.2669879183604</c:v>
                </c:pt>
                <c:pt idx="135">
                  <c:v>88.2669879183604</c:v>
                </c:pt>
                <c:pt idx="136">
                  <c:v>88.2669879183604</c:v>
                </c:pt>
                <c:pt idx="137">
                  <c:v>88.2669879183604</c:v>
                </c:pt>
                <c:pt idx="138">
                  <c:v>88.2669879183604</c:v>
                </c:pt>
                <c:pt idx="139">
                  <c:v>88.2669879183604</c:v>
                </c:pt>
                <c:pt idx="140">
                  <c:v>88.2669879183604</c:v>
                </c:pt>
                <c:pt idx="141">
                  <c:v>88.2669879183604</c:v>
                </c:pt>
                <c:pt idx="142">
                  <c:v>88.2669879183604</c:v>
                </c:pt>
                <c:pt idx="143">
                  <c:v>88.2669879183604</c:v>
                </c:pt>
                <c:pt idx="144">
                  <c:v>88.2669879183604</c:v>
                </c:pt>
                <c:pt idx="145">
                  <c:v>88.2669879183604</c:v>
                </c:pt>
                <c:pt idx="146">
                  <c:v>88.2669879183604</c:v>
                </c:pt>
                <c:pt idx="147">
                  <c:v>88.2669879183604</c:v>
                </c:pt>
                <c:pt idx="148">
                  <c:v>88.2669879183604</c:v>
                </c:pt>
                <c:pt idx="149">
                  <c:v>88.2669879183604</c:v>
                </c:pt>
                <c:pt idx="150">
                  <c:v>88.2669879183604</c:v>
                </c:pt>
                <c:pt idx="151">
                  <c:v>88.2669879183604</c:v>
                </c:pt>
                <c:pt idx="152">
                  <c:v>88.2669879183604</c:v>
                </c:pt>
                <c:pt idx="153">
                  <c:v>75.545325203757997</c:v>
                </c:pt>
                <c:pt idx="154">
                  <c:v>75.545325203757997</c:v>
                </c:pt>
                <c:pt idx="155">
                  <c:v>75.545325203757997</c:v>
                </c:pt>
                <c:pt idx="156">
                  <c:v>75.545325203757997</c:v>
                </c:pt>
                <c:pt idx="157">
                  <c:v>75.545325203757997</c:v>
                </c:pt>
                <c:pt idx="158">
                  <c:v>75.545325203757997</c:v>
                </c:pt>
                <c:pt idx="159">
                  <c:v>75.545325203757997</c:v>
                </c:pt>
                <c:pt idx="160">
                  <c:v>75.545325203757997</c:v>
                </c:pt>
                <c:pt idx="161">
                  <c:v>75.545325203757997</c:v>
                </c:pt>
                <c:pt idx="162">
                  <c:v>75.545325203757997</c:v>
                </c:pt>
                <c:pt idx="163">
                  <c:v>75.545325203757997</c:v>
                </c:pt>
                <c:pt idx="164">
                  <c:v>75.545325203757997</c:v>
                </c:pt>
                <c:pt idx="165">
                  <c:v>75.545325203757997</c:v>
                </c:pt>
                <c:pt idx="166">
                  <c:v>75.545325203757997</c:v>
                </c:pt>
                <c:pt idx="167">
                  <c:v>75.545325203757997</c:v>
                </c:pt>
                <c:pt idx="168">
                  <c:v>75.545325203757997</c:v>
                </c:pt>
                <c:pt idx="169">
                  <c:v>75.545325203757997</c:v>
                </c:pt>
                <c:pt idx="170">
                  <c:v>75.545325203757997</c:v>
                </c:pt>
                <c:pt idx="171">
                  <c:v>75.545325203757997</c:v>
                </c:pt>
                <c:pt idx="172">
                  <c:v>75.545325203757997</c:v>
                </c:pt>
                <c:pt idx="173">
                  <c:v>75.545325203757997</c:v>
                </c:pt>
                <c:pt idx="174">
                  <c:v>75.545325203757997</c:v>
                </c:pt>
                <c:pt idx="175">
                  <c:v>75.545325203757997</c:v>
                </c:pt>
                <c:pt idx="176">
                  <c:v>75.545325203757997</c:v>
                </c:pt>
                <c:pt idx="177">
                  <c:v>75.545325203757997</c:v>
                </c:pt>
                <c:pt idx="178">
                  <c:v>75.545325203757997</c:v>
                </c:pt>
                <c:pt idx="179">
                  <c:v>75.545325203757997</c:v>
                </c:pt>
                <c:pt idx="180">
                  <c:v>75.545325203757997</c:v>
                </c:pt>
                <c:pt idx="181">
                  <c:v>75.545325203757997</c:v>
                </c:pt>
                <c:pt idx="182">
                  <c:v>75.545325203757997</c:v>
                </c:pt>
                <c:pt idx="183">
                  <c:v>61.168245952043456</c:v>
                </c:pt>
                <c:pt idx="184">
                  <c:v>61.168245952043456</c:v>
                </c:pt>
                <c:pt idx="185">
                  <c:v>61.168245952043456</c:v>
                </c:pt>
                <c:pt idx="186">
                  <c:v>61.168245952043456</c:v>
                </c:pt>
                <c:pt idx="187">
                  <c:v>61.168245952043456</c:v>
                </c:pt>
                <c:pt idx="188">
                  <c:v>61.168245952043456</c:v>
                </c:pt>
                <c:pt idx="189">
                  <c:v>61.168245952043456</c:v>
                </c:pt>
                <c:pt idx="190">
                  <c:v>61.168245952043456</c:v>
                </c:pt>
                <c:pt idx="191">
                  <c:v>61.168245952043456</c:v>
                </c:pt>
                <c:pt idx="192">
                  <c:v>61.168245952043456</c:v>
                </c:pt>
                <c:pt idx="193">
                  <c:v>61.168245952043456</c:v>
                </c:pt>
                <c:pt idx="194">
                  <c:v>61.168245952043456</c:v>
                </c:pt>
                <c:pt idx="195">
                  <c:v>61.168245952043456</c:v>
                </c:pt>
                <c:pt idx="196">
                  <c:v>61.168245952043456</c:v>
                </c:pt>
                <c:pt idx="197">
                  <c:v>61.168245952043456</c:v>
                </c:pt>
                <c:pt idx="198">
                  <c:v>61.168245952043456</c:v>
                </c:pt>
                <c:pt idx="199">
                  <c:v>61.168245952043456</c:v>
                </c:pt>
                <c:pt idx="200">
                  <c:v>61.168245952043456</c:v>
                </c:pt>
                <c:pt idx="201">
                  <c:v>61.168245952043456</c:v>
                </c:pt>
                <c:pt idx="202">
                  <c:v>61.168245952043456</c:v>
                </c:pt>
                <c:pt idx="203">
                  <c:v>61.168245952043456</c:v>
                </c:pt>
                <c:pt idx="204">
                  <c:v>61.168245952043456</c:v>
                </c:pt>
                <c:pt idx="205">
                  <c:v>61.168245952043456</c:v>
                </c:pt>
                <c:pt idx="206">
                  <c:v>61.168245952043456</c:v>
                </c:pt>
                <c:pt idx="207">
                  <c:v>61.168245952043456</c:v>
                </c:pt>
                <c:pt idx="208">
                  <c:v>61.168245952043456</c:v>
                </c:pt>
                <c:pt idx="209">
                  <c:v>61.168245952043456</c:v>
                </c:pt>
                <c:pt idx="210">
                  <c:v>61.168245952043456</c:v>
                </c:pt>
                <c:pt idx="211">
                  <c:v>61.168245952043456</c:v>
                </c:pt>
                <c:pt idx="212">
                  <c:v>61.168245952043456</c:v>
                </c:pt>
                <c:pt idx="213">
                  <c:v>61.168245952043456</c:v>
                </c:pt>
                <c:pt idx="214">
                  <c:v>44.728143820446014</c:v>
                </c:pt>
                <c:pt idx="215">
                  <c:v>44.728143820446014</c:v>
                </c:pt>
                <c:pt idx="216">
                  <c:v>44.728143820446014</c:v>
                </c:pt>
                <c:pt idx="217">
                  <c:v>44.728143820446014</c:v>
                </c:pt>
                <c:pt idx="218">
                  <c:v>44.728143820446014</c:v>
                </c:pt>
                <c:pt idx="219">
                  <c:v>44.728143820446014</c:v>
                </c:pt>
                <c:pt idx="220">
                  <c:v>44.728143820446014</c:v>
                </c:pt>
                <c:pt idx="221">
                  <c:v>44.728143820446014</c:v>
                </c:pt>
                <c:pt idx="222">
                  <c:v>44.728143820446014</c:v>
                </c:pt>
                <c:pt idx="223">
                  <c:v>44.728143820446014</c:v>
                </c:pt>
                <c:pt idx="224">
                  <c:v>44.728143820446014</c:v>
                </c:pt>
                <c:pt idx="225">
                  <c:v>44.728143820446014</c:v>
                </c:pt>
                <c:pt idx="226">
                  <c:v>44.728143820446014</c:v>
                </c:pt>
                <c:pt idx="227">
                  <c:v>44.728143820446014</c:v>
                </c:pt>
                <c:pt idx="228">
                  <c:v>44.728143820446014</c:v>
                </c:pt>
                <c:pt idx="229">
                  <c:v>44.728143820446014</c:v>
                </c:pt>
                <c:pt idx="230">
                  <c:v>44.728143820446014</c:v>
                </c:pt>
                <c:pt idx="231">
                  <c:v>44.728143820446014</c:v>
                </c:pt>
                <c:pt idx="232">
                  <c:v>44.728143820446014</c:v>
                </c:pt>
                <c:pt idx="233">
                  <c:v>44.728143820446014</c:v>
                </c:pt>
                <c:pt idx="234">
                  <c:v>44.728143820446014</c:v>
                </c:pt>
                <c:pt idx="235">
                  <c:v>44.728143820446014</c:v>
                </c:pt>
                <c:pt idx="236">
                  <c:v>44.728143820446014</c:v>
                </c:pt>
                <c:pt idx="237">
                  <c:v>44.728143820446014</c:v>
                </c:pt>
                <c:pt idx="238">
                  <c:v>44.728143820446014</c:v>
                </c:pt>
                <c:pt idx="239">
                  <c:v>44.728143820446014</c:v>
                </c:pt>
                <c:pt idx="240">
                  <c:v>44.728143820446014</c:v>
                </c:pt>
                <c:pt idx="241">
                  <c:v>44.728143820446014</c:v>
                </c:pt>
                <c:pt idx="242">
                  <c:v>44.728143820446014</c:v>
                </c:pt>
                <c:pt idx="243">
                  <c:v>44.728143820446014</c:v>
                </c:pt>
                <c:pt idx="244">
                  <c:v>39.181996140915103</c:v>
                </c:pt>
                <c:pt idx="245">
                  <c:v>39.181996140915103</c:v>
                </c:pt>
                <c:pt idx="246">
                  <c:v>39.181996140915103</c:v>
                </c:pt>
                <c:pt idx="247">
                  <c:v>39.181996140915103</c:v>
                </c:pt>
                <c:pt idx="248">
                  <c:v>39.181996140915103</c:v>
                </c:pt>
                <c:pt idx="249">
                  <c:v>39.181996140915103</c:v>
                </c:pt>
                <c:pt idx="250">
                  <c:v>39.181996140915103</c:v>
                </c:pt>
                <c:pt idx="251">
                  <c:v>39.181996140915103</c:v>
                </c:pt>
                <c:pt idx="252">
                  <c:v>39.181996140915103</c:v>
                </c:pt>
                <c:pt idx="253">
                  <c:v>39.181996140915103</c:v>
                </c:pt>
                <c:pt idx="254">
                  <c:v>39.181996140915103</c:v>
                </c:pt>
                <c:pt idx="255">
                  <c:v>39.181996140915103</c:v>
                </c:pt>
                <c:pt idx="256">
                  <c:v>39.181996140915103</c:v>
                </c:pt>
                <c:pt idx="257">
                  <c:v>39.181996140915103</c:v>
                </c:pt>
                <c:pt idx="258">
                  <c:v>39.181996140915103</c:v>
                </c:pt>
                <c:pt idx="259">
                  <c:v>39.181996140915103</c:v>
                </c:pt>
                <c:pt idx="260">
                  <c:v>39.181996140915103</c:v>
                </c:pt>
                <c:pt idx="261">
                  <c:v>39.181996140915103</c:v>
                </c:pt>
                <c:pt idx="262">
                  <c:v>39.181996140915103</c:v>
                </c:pt>
                <c:pt idx="263">
                  <c:v>39.181996140915103</c:v>
                </c:pt>
                <c:pt idx="264">
                  <c:v>39.181996140915103</c:v>
                </c:pt>
                <c:pt idx="265">
                  <c:v>39.181996140915103</c:v>
                </c:pt>
                <c:pt idx="266">
                  <c:v>39.181996140915103</c:v>
                </c:pt>
                <c:pt idx="267">
                  <c:v>39.181996140915103</c:v>
                </c:pt>
                <c:pt idx="268">
                  <c:v>39.181996140915103</c:v>
                </c:pt>
                <c:pt idx="269">
                  <c:v>39.181996140915103</c:v>
                </c:pt>
                <c:pt idx="270">
                  <c:v>39.181996140915103</c:v>
                </c:pt>
                <c:pt idx="271">
                  <c:v>39.181996140915103</c:v>
                </c:pt>
                <c:pt idx="272">
                  <c:v>39.181996140915103</c:v>
                </c:pt>
                <c:pt idx="273">
                  <c:v>39.181996140915103</c:v>
                </c:pt>
                <c:pt idx="274">
                  <c:v>39.181996140915103</c:v>
                </c:pt>
                <c:pt idx="275">
                  <c:v>57.066829723020703</c:v>
                </c:pt>
                <c:pt idx="276">
                  <c:v>57.066829723020703</c:v>
                </c:pt>
                <c:pt idx="277">
                  <c:v>57.066829723020703</c:v>
                </c:pt>
                <c:pt idx="278">
                  <c:v>57.066829723020703</c:v>
                </c:pt>
                <c:pt idx="279">
                  <c:v>57.066829723020703</c:v>
                </c:pt>
                <c:pt idx="280">
                  <c:v>57.066829723020703</c:v>
                </c:pt>
                <c:pt idx="281">
                  <c:v>57.066829723020703</c:v>
                </c:pt>
                <c:pt idx="282">
                  <c:v>57.066829723020703</c:v>
                </c:pt>
                <c:pt idx="283">
                  <c:v>57.066829723020703</c:v>
                </c:pt>
                <c:pt idx="284">
                  <c:v>57.066829723020703</c:v>
                </c:pt>
                <c:pt idx="285">
                  <c:v>57.066829723020703</c:v>
                </c:pt>
                <c:pt idx="286">
                  <c:v>57.066829723020703</c:v>
                </c:pt>
                <c:pt idx="287">
                  <c:v>57.066829723020703</c:v>
                </c:pt>
                <c:pt idx="288">
                  <c:v>57.066829723020703</c:v>
                </c:pt>
                <c:pt idx="289">
                  <c:v>57.066829723020703</c:v>
                </c:pt>
                <c:pt idx="290">
                  <c:v>57.066829723020703</c:v>
                </c:pt>
                <c:pt idx="291">
                  <c:v>57.066829723020703</c:v>
                </c:pt>
                <c:pt idx="292">
                  <c:v>57.066829723020703</c:v>
                </c:pt>
                <c:pt idx="293">
                  <c:v>57.066829723020703</c:v>
                </c:pt>
                <c:pt idx="294">
                  <c:v>57.066829723020703</c:v>
                </c:pt>
                <c:pt idx="295">
                  <c:v>57.066829723020703</c:v>
                </c:pt>
                <c:pt idx="296">
                  <c:v>57.066829723020703</c:v>
                </c:pt>
                <c:pt idx="297">
                  <c:v>57.066829723020703</c:v>
                </c:pt>
                <c:pt idx="298">
                  <c:v>57.066829723020703</c:v>
                </c:pt>
                <c:pt idx="299">
                  <c:v>57.066829723020703</c:v>
                </c:pt>
                <c:pt idx="300">
                  <c:v>57.066829723020703</c:v>
                </c:pt>
                <c:pt idx="301">
                  <c:v>57.066829723020703</c:v>
                </c:pt>
                <c:pt idx="302">
                  <c:v>57.066829723020703</c:v>
                </c:pt>
                <c:pt idx="303">
                  <c:v>57.066829723020703</c:v>
                </c:pt>
                <c:pt idx="304">
                  <c:v>57.066829723020703</c:v>
                </c:pt>
                <c:pt idx="305">
                  <c:v>57.066829723020703</c:v>
                </c:pt>
                <c:pt idx="306">
                  <c:v>72.479044136046795</c:v>
                </c:pt>
                <c:pt idx="307">
                  <c:v>72.479044136046795</c:v>
                </c:pt>
                <c:pt idx="308">
                  <c:v>72.479044136046795</c:v>
                </c:pt>
                <c:pt idx="309">
                  <c:v>72.479044136046795</c:v>
                </c:pt>
                <c:pt idx="310">
                  <c:v>72.479044136046795</c:v>
                </c:pt>
                <c:pt idx="311">
                  <c:v>72.479044136046795</c:v>
                </c:pt>
                <c:pt idx="312">
                  <c:v>72.479044136046795</c:v>
                </c:pt>
                <c:pt idx="313">
                  <c:v>72.479044136046795</c:v>
                </c:pt>
                <c:pt idx="314">
                  <c:v>72.479044136046795</c:v>
                </c:pt>
                <c:pt idx="315">
                  <c:v>72.479044136046795</c:v>
                </c:pt>
                <c:pt idx="316">
                  <c:v>72.479044136046795</c:v>
                </c:pt>
                <c:pt idx="317">
                  <c:v>72.479044136046795</c:v>
                </c:pt>
                <c:pt idx="318">
                  <c:v>72.479044136046795</c:v>
                </c:pt>
                <c:pt idx="319">
                  <c:v>72.479044136046795</c:v>
                </c:pt>
                <c:pt idx="320">
                  <c:v>72.479044136046795</c:v>
                </c:pt>
                <c:pt idx="321">
                  <c:v>72.479044136046795</c:v>
                </c:pt>
                <c:pt idx="322">
                  <c:v>72.479044136046795</c:v>
                </c:pt>
                <c:pt idx="323">
                  <c:v>72.479044136046795</c:v>
                </c:pt>
                <c:pt idx="324">
                  <c:v>72.479044136046795</c:v>
                </c:pt>
                <c:pt idx="325">
                  <c:v>72.479044136046795</c:v>
                </c:pt>
                <c:pt idx="326">
                  <c:v>72.479044136046795</c:v>
                </c:pt>
                <c:pt idx="327">
                  <c:v>72.479044136046795</c:v>
                </c:pt>
                <c:pt idx="328">
                  <c:v>72.479044136046795</c:v>
                </c:pt>
                <c:pt idx="329">
                  <c:v>72.479044136046795</c:v>
                </c:pt>
                <c:pt idx="330">
                  <c:v>72.479044136046795</c:v>
                </c:pt>
                <c:pt idx="331">
                  <c:v>72.479044136046795</c:v>
                </c:pt>
                <c:pt idx="332">
                  <c:v>72.479044136046795</c:v>
                </c:pt>
                <c:pt idx="333">
                  <c:v>72.479044136046795</c:v>
                </c:pt>
                <c:pt idx="334">
                  <c:v>85.791303712238957</c:v>
                </c:pt>
                <c:pt idx="335">
                  <c:v>85.791303712238957</c:v>
                </c:pt>
                <c:pt idx="336">
                  <c:v>85.791303712238957</c:v>
                </c:pt>
                <c:pt idx="337">
                  <c:v>85.791303712238957</c:v>
                </c:pt>
                <c:pt idx="338">
                  <c:v>85.791303712238957</c:v>
                </c:pt>
                <c:pt idx="339">
                  <c:v>85.791303712238957</c:v>
                </c:pt>
                <c:pt idx="340">
                  <c:v>85.791303712238957</c:v>
                </c:pt>
                <c:pt idx="341">
                  <c:v>85.791303712238957</c:v>
                </c:pt>
                <c:pt idx="342">
                  <c:v>85.791303712238957</c:v>
                </c:pt>
                <c:pt idx="343">
                  <c:v>85.791303712238957</c:v>
                </c:pt>
                <c:pt idx="344">
                  <c:v>85.791303712238957</c:v>
                </c:pt>
                <c:pt idx="345">
                  <c:v>85.791303712238957</c:v>
                </c:pt>
                <c:pt idx="346">
                  <c:v>85.791303712238957</c:v>
                </c:pt>
                <c:pt idx="347">
                  <c:v>85.791303712238957</c:v>
                </c:pt>
                <c:pt idx="348">
                  <c:v>85.791303712238957</c:v>
                </c:pt>
                <c:pt idx="349">
                  <c:v>85.791303712238957</c:v>
                </c:pt>
                <c:pt idx="350">
                  <c:v>85.791303712238957</c:v>
                </c:pt>
                <c:pt idx="351">
                  <c:v>85.791303712238957</c:v>
                </c:pt>
                <c:pt idx="352">
                  <c:v>85.791303712238957</c:v>
                </c:pt>
                <c:pt idx="353">
                  <c:v>85.791303712238957</c:v>
                </c:pt>
                <c:pt idx="354">
                  <c:v>85.791303712238957</c:v>
                </c:pt>
                <c:pt idx="355">
                  <c:v>85.791303712238957</c:v>
                </c:pt>
                <c:pt idx="356">
                  <c:v>85.791303712238957</c:v>
                </c:pt>
                <c:pt idx="357">
                  <c:v>85.791303712238957</c:v>
                </c:pt>
                <c:pt idx="358">
                  <c:v>85.791303712238957</c:v>
                </c:pt>
                <c:pt idx="359">
                  <c:v>85.791303712238957</c:v>
                </c:pt>
                <c:pt idx="360">
                  <c:v>85.791303712238957</c:v>
                </c:pt>
                <c:pt idx="361">
                  <c:v>85.791303712238957</c:v>
                </c:pt>
                <c:pt idx="362">
                  <c:v>85.791303712238957</c:v>
                </c:pt>
                <c:pt idx="363">
                  <c:v>85.791303712238957</c:v>
                </c:pt>
                <c:pt idx="364">
                  <c:v>85.791303712238957</c:v>
                </c:pt>
                <c:pt idx="365">
                  <c:v>98.849867781725749</c:v>
                </c:pt>
                <c:pt idx="366">
                  <c:v>98.849867781725749</c:v>
                </c:pt>
                <c:pt idx="367">
                  <c:v>98.849867781725749</c:v>
                </c:pt>
                <c:pt idx="368">
                  <c:v>98.849867781725749</c:v>
                </c:pt>
                <c:pt idx="369">
                  <c:v>98.849867781725749</c:v>
                </c:pt>
                <c:pt idx="370">
                  <c:v>98.849867781725749</c:v>
                </c:pt>
                <c:pt idx="371">
                  <c:v>98.849867781725749</c:v>
                </c:pt>
                <c:pt idx="372">
                  <c:v>98.849867781725749</c:v>
                </c:pt>
                <c:pt idx="373">
                  <c:v>98.849867781725749</c:v>
                </c:pt>
                <c:pt idx="374">
                  <c:v>98.849867781725749</c:v>
                </c:pt>
                <c:pt idx="375">
                  <c:v>98.849867781725749</c:v>
                </c:pt>
                <c:pt idx="376">
                  <c:v>98.849867781725749</c:v>
                </c:pt>
                <c:pt idx="377">
                  <c:v>98.849867781725749</c:v>
                </c:pt>
                <c:pt idx="378">
                  <c:v>98.849867781725749</c:v>
                </c:pt>
                <c:pt idx="379">
                  <c:v>98.849867781725749</c:v>
                </c:pt>
                <c:pt idx="380">
                  <c:v>98.849867781725749</c:v>
                </c:pt>
                <c:pt idx="381">
                  <c:v>98.849867781725749</c:v>
                </c:pt>
                <c:pt idx="382">
                  <c:v>98.849867781725749</c:v>
                </c:pt>
                <c:pt idx="383">
                  <c:v>98.849867781725749</c:v>
                </c:pt>
                <c:pt idx="384">
                  <c:v>98.849867781725749</c:v>
                </c:pt>
                <c:pt idx="385">
                  <c:v>98.849867781725749</c:v>
                </c:pt>
                <c:pt idx="386">
                  <c:v>98.849867781725749</c:v>
                </c:pt>
                <c:pt idx="387">
                  <c:v>98.849867781725749</c:v>
                </c:pt>
                <c:pt idx="388">
                  <c:v>98.849867781725749</c:v>
                </c:pt>
                <c:pt idx="389">
                  <c:v>98.849867781725749</c:v>
                </c:pt>
                <c:pt idx="390">
                  <c:v>98.849867781725749</c:v>
                </c:pt>
                <c:pt idx="391">
                  <c:v>98.849867781725749</c:v>
                </c:pt>
                <c:pt idx="392">
                  <c:v>98.849867781725749</c:v>
                </c:pt>
                <c:pt idx="393">
                  <c:v>98.849867781725749</c:v>
                </c:pt>
                <c:pt idx="394">
                  <c:v>98.849867781725749</c:v>
                </c:pt>
                <c:pt idx="395">
                  <c:v>116.24414523292177</c:v>
                </c:pt>
                <c:pt idx="396">
                  <c:v>116.24414523292177</c:v>
                </c:pt>
                <c:pt idx="397">
                  <c:v>116.24414523292177</c:v>
                </c:pt>
                <c:pt idx="398">
                  <c:v>116.24414523292177</c:v>
                </c:pt>
                <c:pt idx="399">
                  <c:v>116.24414523292177</c:v>
                </c:pt>
                <c:pt idx="400">
                  <c:v>116.24414523292177</c:v>
                </c:pt>
                <c:pt idx="401">
                  <c:v>116.24414523292177</c:v>
                </c:pt>
                <c:pt idx="402">
                  <c:v>116.24414523292177</c:v>
                </c:pt>
                <c:pt idx="403">
                  <c:v>116.24414523292177</c:v>
                </c:pt>
                <c:pt idx="404">
                  <c:v>116.24414523292177</c:v>
                </c:pt>
                <c:pt idx="405">
                  <c:v>116.24414523292177</c:v>
                </c:pt>
                <c:pt idx="406">
                  <c:v>116.24414523292177</c:v>
                </c:pt>
                <c:pt idx="407">
                  <c:v>116.24414523292177</c:v>
                </c:pt>
                <c:pt idx="408">
                  <c:v>116.24414523292177</c:v>
                </c:pt>
                <c:pt idx="409">
                  <c:v>116.24414523292177</c:v>
                </c:pt>
                <c:pt idx="410">
                  <c:v>116.24414523292177</c:v>
                </c:pt>
                <c:pt idx="411">
                  <c:v>116.24414523292177</c:v>
                </c:pt>
                <c:pt idx="412">
                  <c:v>116.24414523292177</c:v>
                </c:pt>
                <c:pt idx="413">
                  <c:v>116.24414523292177</c:v>
                </c:pt>
                <c:pt idx="414">
                  <c:v>116.24414523292177</c:v>
                </c:pt>
                <c:pt idx="415">
                  <c:v>116.24414523292177</c:v>
                </c:pt>
                <c:pt idx="416">
                  <c:v>116.24414523292177</c:v>
                </c:pt>
                <c:pt idx="417">
                  <c:v>116.24414523292177</c:v>
                </c:pt>
                <c:pt idx="418">
                  <c:v>116.24414523292177</c:v>
                </c:pt>
                <c:pt idx="419">
                  <c:v>116.24414523292177</c:v>
                </c:pt>
                <c:pt idx="420">
                  <c:v>116.24414523292177</c:v>
                </c:pt>
                <c:pt idx="421">
                  <c:v>116.24414523292177</c:v>
                </c:pt>
                <c:pt idx="422">
                  <c:v>116.24414523292177</c:v>
                </c:pt>
                <c:pt idx="423">
                  <c:v>116.24414523292177</c:v>
                </c:pt>
                <c:pt idx="424">
                  <c:v>116.24414523292177</c:v>
                </c:pt>
                <c:pt idx="425">
                  <c:v>116.24414523292177</c:v>
                </c:pt>
                <c:pt idx="426">
                  <c:v>121.22654672940075</c:v>
                </c:pt>
                <c:pt idx="427">
                  <c:v>121.22654672940075</c:v>
                </c:pt>
                <c:pt idx="428">
                  <c:v>121.22654672940075</c:v>
                </c:pt>
                <c:pt idx="429">
                  <c:v>121.22654672940075</c:v>
                </c:pt>
                <c:pt idx="430">
                  <c:v>121.22654672940075</c:v>
                </c:pt>
                <c:pt idx="431">
                  <c:v>121.22654672940075</c:v>
                </c:pt>
                <c:pt idx="432">
                  <c:v>121.22654672940075</c:v>
                </c:pt>
                <c:pt idx="433">
                  <c:v>121.22654672940075</c:v>
                </c:pt>
                <c:pt idx="434">
                  <c:v>121.22654672940075</c:v>
                </c:pt>
                <c:pt idx="435">
                  <c:v>121.22654672940075</c:v>
                </c:pt>
                <c:pt idx="436">
                  <c:v>121.22654672940075</c:v>
                </c:pt>
                <c:pt idx="437">
                  <c:v>121.22654672940075</c:v>
                </c:pt>
                <c:pt idx="438">
                  <c:v>121.22654672940075</c:v>
                </c:pt>
                <c:pt idx="439">
                  <c:v>121.22654672940075</c:v>
                </c:pt>
                <c:pt idx="440">
                  <c:v>121.22654672940075</c:v>
                </c:pt>
                <c:pt idx="441">
                  <c:v>121.22654672940075</c:v>
                </c:pt>
                <c:pt idx="442">
                  <c:v>121.22654672940075</c:v>
                </c:pt>
                <c:pt idx="443">
                  <c:v>121.22654672940075</c:v>
                </c:pt>
                <c:pt idx="444">
                  <c:v>121.22654672940075</c:v>
                </c:pt>
                <c:pt idx="445">
                  <c:v>121.22654672940075</c:v>
                </c:pt>
                <c:pt idx="446">
                  <c:v>121.22654672940075</c:v>
                </c:pt>
                <c:pt idx="447">
                  <c:v>121.22654672940075</c:v>
                </c:pt>
                <c:pt idx="448">
                  <c:v>121.22654672940075</c:v>
                </c:pt>
                <c:pt idx="449">
                  <c:v>121.22654672940075</c:v>
                </c:pt>
                <c:pt idx="450">
                  <c:v>121.22654672940075</c:v>
                </c:pt>
                <c:pt idx="451">
                  <c:v>121.22654672940075</c:v>
                </c:pt>
                <c:pt idx="452">
                  <c:v>121.22654672940075</c:v>
                </c:pt>
                <c:pt idx="453">
                  <c:v>121.22654672940075</c:v>
                </c:pt>
                <c:pt idx="454">
                  <c:v>121.22654672940075</c:v>
                </c:pt>
                <c:pt idx="455">
                  <c:v>121.22654672940075</c:v>
                </c:pt>
                <c:pt idx="456">
                  <c:v>122.85231300305492</c:v>
                </c:pt>
                <c:pt idx="457">
                  <c:v>122.85231300305492</c:v>
                </c:pt>
                <c:pt idx="458">
                  <c:v>122.85231300305492</c:v>
                </c:pt>
                <c:pt idx="459">
                  <c:v>122.85231300305492</c:v>
                </c:pt>
                <c:pt idx="460">
                  <c:v>122.85231300305492</c:v>
                </c:pt>
                <c:pt idx="461">
                  <c:v>122.85231300305492</c:v>
                </c:pt>
                <c:pt idx="462">
                  <c:v>122.85231300305492</c:v>
                </c:pt>
                <c:pt idx="463">
                  <c:v>122.85231300305492</c:v>
                </c:pt>
                <c:pt idx="464">
                  <c:v>122.85231300305492</c:v>
                </c:pt>
                <c:pt idx="465">
                  <c:v>122.85231300305492</c:v>
                </c:pt>
                <c:pt idx="466">
                  <c:v>122.85231300305492</c:v>
                </c:pt>
                <c:pt idx="467">
                  <c:v>122.85231300305492</c:v>
                </c:pt>
                <c:pt idx="468">
                  <c:v>122.85231300305492</c:v>
                </c:pt>
                <c:pt idx="469">
                  <c:v>122.85231300305492</c:v>
                </c:pt>
                <c:pt idx="470">
                  <c:v>122.85231300305492</c:v>
                </c:pt>
                <c:pt idx="471">
                  <c:v>122.85231300305492</c:v>
                </c:pt>
                <c:pt idx="472">
                  <c:v>122.85231300305492</c:v>
                </c:pt>
                <c:pt idx="473">
                  <c:v>122.85231300305492</c:v>
                </c:pt>
                <c:pt idx="474">
                  <c:v>122.85231300305492</c:v>
                </c:pt>
                <c:pt idx="475">
                  <c:v>122.85231300305492</c:v>
                </c:pt>
                <c:pt idx="476">
                  <c:v>122.85231300305492</c:v>
                </c:pt>
                <c:pt idx="477">
                  <c:v>122.85231300305492</c:v>
                </c:pt>
                <c:pt idx="478">
                  <c:v>122.85231300305492</c:v>
                </c:pt>
                <c:pt idx="479">
                  <c:v>122.85231300305492</c:v>
                </c:pt>
                <c:pt idx="480">
                  <c:v>122.85231300305492</c:v>
                </c:pt>
                <c:pt idx="481">
                  <c:v>122.85231300305492</c:v>
                </c:pt>
                <c:pt idx="482">
                  <c:v>122.85231300305492</c:v>
                </c:pt>
                <c:pt idx="483">
                  <c:v>122.85231300305492</c:v>
                </c:pt>
                <c:pt idx="484">
                  <c:v>122.85231300305492</c:v>
                </c:pt>
                <c:pt idx="485">
                  <c:v>122.85231300305492</c:v>
                </c:pt>
                <c:pt idx="486">
                  <c:v>122.85231300305492</c:v>
                </c:pt>
                <c:pt idx="487">
                  <c:v>114.21477552238552</c:v>
                </c:pt>
                <c:pt idx="488">
                  <c:v>114.21477552238552</c:v>
                </c:pt>
                <c:pt idx="489">
                  <c:v>114.21477552238552</c:v>
                </c:pt>
                <c:pt idx="490">
                  <c:v>114.21477552238552</c:v>
                </c:pt>
                <c:pt idx="491">
                  <c:v>114.21477552238552</c:v>
                </c:pt>
                <c:pt idx="492">
                  <c:v>114.21477552238552</c:v>
                </c:pt>
                <c:pt idx="493">
                  <c:v>114.21477552238552</c:v>
                </c:pt>
                <c:pt idx="494">
                  <c:v>114.21477552238552</c:v>
                </c:pt>
                <c:pt idx="495">
                  <c:v>114.21477552238552</c:v>
                </c:pt>
                <c:pt idx="496">
                  <c:v>114.21477552238552</c:v>
                </c:pt>
                <c:pt idx="497">
                  <c:v>114.21477552238552</c:v>
                </c:pt>
                <c:pt idx="498">
                  <c:v>114.21477552238552</c:v>
                </c:pt>
                <c:pt idx="499">
                  <c:v>114.21477552238552</c:v>
                </c:pt>
                <c:pt idx="500">
                  <c:v>114.21477552238552</c:v>
                </c:pt>
                <c:pt idx="501">
                  <c:v>114.21477552238552</c:v>
                </c:pt>
                <c:pt idx="502">
                  <c:v>114.21477552238552</c:v>
                </c:pt>
                <c:pt idx="503">
                  <c:v>114.21477552238552</c:v>
                </c:pt>
                <c:pt idx="504">
                  <c:v>114.21477552238552</c:v>
                </c:pt>
                <c:pt idx="505">
                  <c:v>114.21477552238552</c:v>
                </c:pt>
                <c:pt idx="506">
                  <c:v>114.21477552238552</c:v>
                </c:pt>
                <c:pt idx="507">
                  <c:v>114.21477552238552</c:v>
                </c:pt>
                <c:pt idx="508">
                  <c:v>114.21477552238552</c:v>
                </c:pt>
                <c:pt idx="509">
                  <c:v>114.21477552238552</c:v>
                </c:pt>
                <c:pt idx="510">
                  <c:v>114.21477552238552</c:v>
                </c:pt>
                <c:pt idx="511">
                  <c:v>114.21477552238552</c:v>
                </c:pt>
                <c:pt idx="512">
                  <c:v>114.21477552238552</c:v>
                </c:pt>
                <c:pt idx="513">
                  <c:v>114.21477552238552</c:v>
                </c:pt>
                <c:pt idx="514">
                  <c:v>114.21477552238552</c:v>
                </c:pt>
                <c:pt idx="515">
                  <c:v>114.21477552238552</c:v>
                </c:pt>
                <c:pt idx="516">
                  <c:v>114.21477552238552</c:v>
                </c:pt>
                <c:pt idx="517">
                  <c:v>114.21477552238552</c:v>
                </c:pt>
                <c:pt idx="518">
                  <c:v>98.160963248854273</c:v>
                </c:pt>
                <c:pt idx="519">
                  <c:v>98.160963248854273</c:v>
                </c:pt>
                <c:pt idx="520">
                  <c:v>98.160963248854273</c:v>
                </c:pt>
                <c:pt idx="521">
                  <c:v>98.160963248854273</c:v>
                </c:pt>
                <c:pt idx="522">
                  <c:v>98.160963248854273</c:v>
                </c:pt>
                <c:pt idx="523">
                  <c:v>98.160963248854273</c:v>
                </c:pt>
                <c:pt idx="524">
                  <c:v>98.160963248854273</c:v>
                </c:pt>
                <c:pt idx="525">
                  <c:v>98.160963248854273</c:v>
                </c:pt>
                <c:pt idx="526">
                  <c:v>98.160963248854273</c:v>
                </c:pt>
                <c:pt idx="527">
                  <c:v>98.160963248854273</c:v>
                </c:pt>
                <c:pt idx="528">
                  <c:v>98.160963248854273</c:v>
                </c:pt>
                <c:pt idx="529">
                  <c:v>98.160963248854273</c:v>
                </c:pt>
                <c:pt idx="530">
                  <c:v>98.160963248854273</c:v>
                </c:pt>
                <c:pt idx="531">
                  <c:v>98.160963248854273</c:v>
                </c:pt>
                <c:pt idx="532">
                  <c:v>98.160963248854273</c:v>
                </c:pt>
                <c:pt idx="533">
                  <c:v>98.160963248854273</c:v>
                </c:pt>
                <c:pt idx="534">
                  <c:v>98.160963248854273</c:v>
                </c:pt>
                <c:pt idx="535">
                  <c:v>98.160963248854273</c:v>
                </c:pt>
                <c:pt idx="536">
                  <c:v>98.160963248854273</c:v>
                </c:pt>
                <c:pt idx="537">
                  <c:v>98.160963248854273</c:v>
                </c:pt>
                <c:pt idx="538">
                  <c:v>98.160963248854273</c:v>
                </c:pt>
                <c:pt idx="539">
                  <c:v>98.160963248854273</c:v>
                </c:pt>
                <c:pt idx="540">
                  <c:v>98.160963248854273</c:v>
                </c:pt>
                <c:pt idx="541">
                  <c:v>98.160963248854273</c:v>
                </c:pt>
                <c:pt idx="542">
                  <c:v>98.160963248854273</c:v>
                </c:pt>
                <c:pt idx="543">
                  <c:v>98.160963248854273</c:v>
                </c:pt>
                <c:pt idx="544">
                  <c:v>98.160963248854273</c:v>
                </c:pt>
                <c:pt idx="545">
                  <c:v>98.160963248854273</c:v>
                </c:pt>
                <c:pt idx="546">
                  <c:v>98.160963248854273</c:v>
                </c:pt>
                <c:pt idx="547">
                  <c:v>98.160963248854273</c:v>
                </c:pt>
                <c:pt idx="548">
                  <c:v>78.390956834153258</c:v>
                </c:pt>
                <c:pt idx="549">
                  <c:v>78.390956834153258</c:v>
                </c:pt>
                <c:pt idx="550">
                  <c:v>78.390956834153258</c:v>
                </c:pt>
                <c:pt idx="551">
                  <c:v>78.390956834153258</c:v>
                </c:pt>
                <c:pt idx="552">
                  <c:v>78.390956834153258</c:v>
                </c:pt>
                <c:pt idx="553">
                  <c:v>78.390956834153258</c:v>
                </c:pt>
                <c:pt idx="554">
                  <c:v>78.390956834153258</c:v>
                </c:pt>
                <c:pt idx="555">
                  <c:v>78.390956834153258</c:v>
                </c:pt>
                <c:pt idx="556">
                  <c:v>78.390956834153258</c:v>
                </c:pt>
                <c:pt idx="557">
                  <c:v>78.390956834153258</c:v>
                </c:pt>
                <c:pt idx="558">
                  <c:v>78.390956834153258</c:v>
                </c:pt>
                <c:pt idx="559">
                  <c:v>78.390956834153258</c:v>
                </c:pt>
                <c:pt idx="560">
                  <c:v>78.390956834153258</c:v>
                </c:pt>
                <c:pt idx="561">
                  <c:v>78.390956834153258</c:v>
                </c:pt>
                <c:pt idx="562">
                  <c:v>78.390956834153258</c:v>
                </c:pt>
                <c:pt idx="563">
                  <c:v>78.390956834153258</c:v>
                </c:pt>
                <c:pt idx="564">
                  <c:v>78.390956834153258</c:v>
                </c:pt>
                <c:pt idx="565">
                  <c:v>78.390956834153258</c:v>
                </c:pt>
                <c:pt idx="566">
                  <c:v>78.390956834153258</c:v>
                </c:pt>
                <c:pt idx="567">
                  <c:v>78.390956834153258</c:v>
                </c:pt>
                <c:pt idx="568">
                  <c:v>78.390956834153258</c:v>
                </c:pt>
                <c:pt idx="569">
                  <c:v>78.390956834153258</c:v>
                </c:pt>
                <c:pt idx="570">
                  <c:v>78.390956834153258</c:v>
                </c:pt>
                <c:pt idx="571">
                  <c:v>78.390956834153258</c:v>
                </c:pt>
                <c:pt idx="572">
                  <c:v>78.390956834153258</c:v>
                </c:pt>
                <c:pt idx="573">
                  <c:v>78.390956834153258</c:v>
                </c:pt>
                <c:pt idx="574">
                  <c:v>78.390956834153258</c:v>
                </c:pt>
                <c:pt idx="575">
                  <c:v>78.390956834153258</c:v>
                </c:pt>
                <c:pt idx="576">
                  <c:v>78.390956834153258</c:v>
                </c:pt>
                <c:pt idx="577">
                  <c:v>78.390956834153258</c:v>
                </c:pt>
                <c:pt idx="578">
                  <c:v>78.390956834153258</c:v>
                </c:pt>
                <c:pt idx="579">
                  <c:v>58.231774004391859</c:v>
                </c:pt>
                <c:pt idx="580">
                  <c:v>58.231774004391859</c:v>
                </c:pt>
                <c:pt idx="581">
                  <c:v>58.231774004391859</c:v>
                </c:pt>
                <c:pt idx="582">
                  <c:v>58.231774004391859</c:v>
                </c:pt>
                <c:pt idx="583">
                  <c:v>58.231774004391859</c:v>
                </c:pt>
                <c:pt idx="584">
                  <c:v>58.231774004391859</c:v>
                </c:pt>
                <c:pt idx="585">
                  <c:v>58.231774004391859</c:v>
                </c:pt>
                <c:pt idx="586">
                  <c:v>58.231774004391859</c:v>
                </c:pt>
                <c:pt idx="587">
                  <c:v>58.231774004391859</c:v>
                </c:pt>
                <c:pt idx="588">
                  <c:v>58.231774004391859</c:v>
                </c:pt>
                <c:pt idx="589">
                  <c:v>58.231774004391859</c:v>
                </c:pt>
                <c:pt idx="590">
                  <c:v>58.231774004391859</c:v>
                </c:pt>
                <c:pt idx="591">
                  <c:v>58.231774004391859</c:v>
                </c:pt>
                <c:pt idx="592">
                  <c:v>58.231774004391859</c:v>
                </c:pt>
                <c:pt idx="593">
                  <c:v>58.231774004391859</c:v>
                </c:pt>
                <c:pt idx="594">
                  <c:v>58.231774004391859</c:v>
                </c:pt>
                <c:pt idx="595">
                  <c:v>58.231774004391859</c:v>
                </c:pt>
                <c:pt idx="596">
                  <c:v>58.231774004391859</c:v>
                </c:pt>
                <c:pt idx="597">
                  <c:v>58.231774004391859</c:v>
                </c:pt>
                <c:pt idx="598">
                  <c:v>58.231774004391859</c:v>
                </c:pt>
                <c:pt idx="599">
                  <c:v>58.231774004391859</c:v>
                </c:pt>
                <c:pt idx="600">
                  <c:v>58.231774004391859</c:v>
                </c:pt>
                <c:pt idx="601">
                  <c:v>58.231774004391859</c:v>
                </c:pt>
                <c:pt idx="602">
                  <c:v>58.231774004391859</c:v>
                </c:pt>
                <c:pt idx="603">
                  <c:v>58.231774004391859</c:v>
                </c:pt>
                <c:pt idx="604">
                  <c:v>58.231774004391859</c:v>
                </c:pt>
                <c:pt idx="605">
                  <c:v>58.231774004391859</c:v>
                </c:pt>
                <c:pt idx="606">
                  <c:v>58.231774004391859</c:v>
                </c:pt>
                <c:pt idx="607">
                  <c:v>58.231774004391859</c:v>
                </c:pt>
                <c:pt idx="608">
                  <c:v>58.231774004391859</c:v>
                </c:pt>
                <c:pt idx="609">
                  <c:v>49.229256298841626</c:v>
                </c:pt>
                <c:pt idx="610">
                  <c:v>49.229256298841626</c:v>
                </c:pt>
                <c:pt idx="611">
                  <c:v>49.229256298841626</c:v>
                </c:pt>
                <c:pt idx="612">
                  <c:v>49.229256298841626</c:v>
                </c:pt>
                <c:pt idx="613">
                  <c:v>49.229256298841626</c:v>
                </c:pt>
                <c:pt idx="614">
                  <c:v>49.229256298841626</c:v>
                </c:pt>
                <c:pt idx="615">
                  <c:v>49.229256298841626</c:v>
                </c:pt>
                <c:pt idx="616">
                  <c:v>49.229256298841626</c:v>
                </c:pt>
                <c:pt idx="617">
                  <c:v>49.229256298841626</c:v>
                </c:pt>
                <c:pt idx="618">
                  <c:v>49.229256298841626</c:v>
                </c:pt>
                <c:pt idx="619">
                  <c:v>49.229256298841626</c:v>
                </c:pt>
                <c:pt idx="620">
                  <c:v>49.229256298841626</c:v>
                </c:pt>
                <c:pt idx="621">
                  <c:v>49.229256298841626</c:v>
                </c:pt>
                <c:pt idx="622">
                  <c:v>49.229256298841626</c:v>
                </c:pt>
                <c:pt idx="623">
                  <c:v>49.229256298841626</c:v>
                </c:pt>
                <c:pt idx="624">
                  <c:v>49.229256298841626</c:v>
                </c:pt>
                <c:pt idx="625">
                  <c:v>49.229256298841626</c:v>
                </c:pt>
                <c:pt idx="626">
                  <c:v>49.229256298841626</c:v>
                </c:pt>
                <c:pt idx="627">
                  <c:v>49.229256298841626</c:v>
                </c:pt>
                <c:pt idx="628">
                  <c:v>49.229256298841626</c:v>
                </c:pt>
                <c:pt idx="629">
                  <c:v>49.229256298841626</c:v>
                </c:pt>
                <c:pt idx="630">
                  <c:v>49.229256298841626</c:v>
                </c:pt>
                <c:pt idx="631">
                  <c:v>49.229256298841626</c:v>
                </c:pt>
                <c:pt idx="632">
                  <c:v>49.229256298841626</c:v>
                </c:pt>
                <c:pt idx="633">
                  <c:v>49.229256298841626</c:v>
                </c:pt>
                <c:pt idx="634">
                  <c:v>49.229256298841626</c:v>
                </c:pt>
                <c:pt idx="635">
                  <c:v>49.229256298841626</c:v>
                </c:pt>
                <c:pt idx="636">
                  <c:v>49.229256298841626</c:v>
                </c:pt>
                <c:pt idx="637">
                  <c:v>49.229256298841626</c:v>
                </c:pt>
                <c:pt idx="638">
                  <c:v>49.229256298841626</c:v>
                </c:pt>
                <c:pt idx="639">
                  <c:v>49.229256298841626</c:v>
                </c:pt>
                <c:pt idx="640">
                  <c:v>72.820712974042507</c:v>
                </c:pt>
                <c:pt idx="641">
                  <c:v>72.820712974042507</c:v>
                </c:pt>
                <c:pt idx="642">
                  <c:v>72.820712974042507</c:v>
                </c:pt>
                <c:pt idx="643">
                  <c:v>72.820712974042507</c:v>
                </c:pt>
                <c:pt idx="644">
                  <c:v>72.820712974042507</c:v>
                </c:pt>
                <c:pt idx="645">
                  <c:v>72.820712974042507</c:v>
                </c:pt>
                <c:pt idx="646">
                  <c:v>72.820712974042507</c:v>
                </c:pt>
                <c:pt idx="647">
                  <c:v>72.820712974042507</c:v>
                </c:pt>
                <c:pt idx="648">
                  <c:v>72.820712974042507</c:v>
                </c:pt>
                <c:pt idx="649">
                  <c:v>72.820712974042507</c:v>
                </c:pt>
                <c:pt idx="650">
                  <c:v>72.820712974042507</c:v>
                </c:pt>
                <c:pt idx="651">
                  <c:v>72.820712974042507</c:v>
                </c:pt>
                <c:pt idx="652">
                  <c:v>72.820712974042507</c:v>
                </c:pt>
                <c:pt idx="653">
                  <c:v>72.820712974042507</c:v>
                </c:pt>
                <c:pt idx="654">
                  <c:v>72.820712974042507</c:v>
                </c:pt>
                <c:pt idx="655">
                  <c:v>72.820712974042507</c:v>
                </c:pt>
                <c:pt idx="656">
                  <c:v>72.820712974042507</c:v>
                </c:pt>
                <c:pt idx="657">
                  <c:v>72.820712974042507</c:v>
                </c:pt>
                <c:pt idx="658">
                  <c:v>72.820712974042507</c:v>
                </c:pt>
                <c:pt idx="659">
                  <c:v>72.820712974042507</c:v>
                </c:pt>
                <c:pt idx="660">
                  <c:v>72.820712974042507</c:v>
                </c:pt>
                <c:pt idx="661">
                  <c:v>72.820712974042507</c:v>
                </c:pt>
                <c:pt idx="662">
                  <c:v>72.820712974042507</c:v>
                </c:pt>
                <c:pt idx="663">
                  <c:v>72.820712974042507</c:v>
                </c:pt>
                <c:pt idx="664">
                  <c:v>72.820712974042507</c:v>
                </c:pt>
                <c:pt idx="665">
                  <c:v>72.820712974042507</c:v>
                </c:pt>
                <c:pt idx="666">
                  <c:v>72.820712974042507</c:v>
                </c:pt>
                <c:pt idx="667">
                  <c:v>72.820712974042507</c:v>
                </c:pt>
                <c:pt idx="668">
                  <c:v>72.820712974042507</c:v>
                </c:pt>
                <c:pt idx="669">
                  <c:v>72.820712974042507</c:v>
                </c:pt>
                <c:pt idx="670">
                  <c:v>72.820712974042507</c:v>
                </c:pt>
                <c:pt idx="671">
                  <c:v>89.486719594587655</c:v>
                </c:pt>
                <c:pt idx="672">
                  <c:v>89.486719594587655</c:v>
                </c:pt>
                <c:pt idx="673">
                  <c:v>89.486719594587655</c:v>
                </c:pt>
                <c:pt idx="674">
                  <c:v>89.486719594587655</c:v>
                </c:pt>
                <c:pt idx="675">
                  <c:v>89.486719594587655</c:v>
                </c:pt>
                <c:pt idx="676">
                  <c:v>89.486719594587655</c:v>
                </c:pt>
                <c:pt idx="677">
                  <c:v>89.486719594587655</c:v>
                </c:pt>
                <c:pt idx="678">
                  <c:v>89.486719594587655</c:v>
                </c:pt>
                <c:pt idx="679">
                  <c:v>89.486719594587655</c:v>
                </c:pt>
                <c:pt idx="680">
                  <c:v>89.486719594587655</c:v>
                </c:pt>
                <c:pt idx="681">
                  <c:v>89.486719594587655</c:v>
                </c:pt>
                <c:pt idx="682">
                  <c:v>89.486719594587655</c:v>
                </c:pt>
                <c:pt idx="683">
                  <c:v>89.486719594587655</c:v>
                </c:pt>
                <c:pt idx="684">
                  <c:v>89.486719594587655</c:v>
                </c:pt>
                <c:pt idx="685">
                  <c:v>89.486719594587655</c:v>
                </c:pt>
                <c:pt idx="686">
                  <c:v>89.486719594587655</c:v>
                </c:pt>
                <c:pt idx="687">
                  <c:v>89.486719594587655</c:v>
                </c:pt>
                <c:pt idx="688">
                  <c:v>89.486719594587655</c:v>
                </c:pt>
                <c:pt idx="689">
                  <c:v>89.486719594587655</c:v>
                </c:pt>
                <c:pt idx="690">
                  <c:v>89.486719594587655</c:v>
                </c:pt>
                <c:pt idx="691">
                  <c:v>89.486719594587655</c:v>
                </c:pt>
                <c:pt idx="692">
                  <c:v>89.486719594587655</c:v>
                </c:pt>
                <c:pt idx="693">
                  <c:v>89.486719594587655</c:v>
                </c:pt>
                <c:pt idx="694">
                  <c:v>89.486719594587655</c:v>
                </c:pt>
                <c:pt idx="695">
                  <c:v>89.486719594587655</c:v>
                </c:pt>
                <c:pt idx="696">
                  <c:v>89.486719594587655</c:v>
                </c:pt>
                <c:pt idx="697">
                  <c:v>89.486719594587655</c:v>
                </c:pt>
                <c:pt idx="698">
                  <c:v>89.486719594587655</c:v>
                </c:pt>
                <c:pt idx="699">
                  <c:v>89.486719594587655</c:v>
                </c:pt>
                <c:pt idx="700">
                  <c:v>112.81710068540818</c:v>
                </c:pt>
                <c:pt idx="701">
                  <c:v>112.81710068540818</c:v>
                </c:pt>
                <c:pt idx="702">
                  <c:v>112.81710068540818</c:v>
                </c:pt>
                <c:pt idx="703">
                  <c:v>112.81710068540818</c:v>
                </c:pt>
                <c:pt idx="704">
                  <c:v>112.81710068540818</c:v>
                </c:pt>
                <c:pt idx="705">
                  <c:v>112.81710068540818</c:v>
                </c:pt>
                <c:pt idx="706">
                  <c:v>112.81710068540818</c:v>
                </c:pt>
                <c:pt idx="707">
                  <c:v>112.81710068540818</c:v>
                </c:pt>
                <c:pt idx="708">
                  <c:v>112.81710068540818</c:v>
                </c:pt>
                <c:pt idx="709">
                  <c:v>112.81710068540818</c:v>
                </c:pt>
                <c:pt idx="710">
                  <c:v>112.81710068540818</c:v>
                </c:pt>
                <c:pt idx="711">
                  <c:v>112.81710068540818</c:v>
                </c:pt>
                <c:pt idx="712">
                  <c:v>112.81710068540818</c:v>
                </c:pt>
                <c:pt idx="713">
                  <c:v>112.81710068540818</c:v>
                </c:pt>
                <c:pt idx="714">
                  <c:v>112.81710068540818</c:v>
                </c:pt>
                <c:pt idx="715">
                  <c:v>112.81710068540818</c:v>
                </c:pt>
                <c:pt idx="716">
                  <c:v>112.81710068540818</c:v>
                </c:pt>
                <c:pt idx="717">
                  <c:v>112.81710068540818</c:v>
                </c:pt>
                <c:pt idx="718">
                  <c:v>112.81710068540818</c:v>
                </c:pt>
                <c:pt idx="719">
                  <c:v>112.81710068540818</c:v>
                </c:pt>
                <c:pt idx="720">
                  <c:v>112.81710068540818</c:v>
                </c:pt>
                <c:pt idx="721">
                  <c:v>112.81710068540818</c:v>
                </c:pt>
                <c:pt idx="722">
                  <c:v>112.81710068540818</c:v>
                </c:pt>
                <c:pt idx="723">
                  <c:v>112.81710068540818</c:v>
                </c:pt>
                <c:pt idx="724">
                  <c:v>112.81710068540818</c:v>
                </c:pt>
                <c:pt idx="725">
                  <c:v>112.81710068540818</c:v>
                </c:pt>
                <c:pt idx="726">
                  <c:v>112.81710068540818</c:v>
                </c:pt>
                <c:pt idx="727">
                  <c:v>112.81710068540818</c:v>
                </c:pt>
                <c:pt idx="728">
                  <c:v>112.81710068540818</c:v>
                </c:pt>
                <c:pt idx="729">
                  <c:v>112.81710068540818</c:v>
                </c:pt>
                <c:pt idx="730">
                  <c:v>112.81710068540818</c:v>
                </c:pt>
                <c:pt idx="731">
                  <c:v>128.57401767089246</c:v>
                </c:pt>
                <c:pt idx="732">
                  <c:v>128.57401767089246</c:v>
                </c:pt>
                <c:pt idx="733">
                  <c:v>128.57401767089246</c:v>
                </c:pt>
                <c:pt idx="734">
                  <c:v>128.57401767089246</c:v>
                </c:pt>
                <c:pt idx="735">
                  <c:v>128.57401767089246</c:v>
                </c:pt>
                <c:pt idx="736">
                  <c:v>128.57401767089246</c:v>
                </c:pt>
                <c:pt idx="737">
                  <c:v>128.57401767089246</c:v>
                </c:pt>
                <c:pt idx="738">
                  <c:v>128.57401767089246</c:v>
                </c:pt>
                <c:pt idx="739">
                  <c:v>128.57401767089246</c:v>
                </c:pt>
                <c:pt idx="740">
                  <c:v>128.57401767089246</c:v>
                </c:pt>
                <c:pt idx="741">
                  <c:v>128.57401767089246</c:v>
                </c:pt>
                <c:pt idx="742">
                  <c:v>128.57401767089246</c:v>
                </c:pt>
                <c:pt idx="743">
                  <c:v>128.57401767089246</c:v>
                </c:pt>
                <c:pt idx="744">
                  <c:v>128.57401767089246</c:v>
                </c:pt>
                <c:pt idx="745">
                  <c:v>128.57401767089246</c:v>
                </c:pt>
                <c:pt idx="746">
                  <c:v>128.57401767089246</c:v>
                </c:pt>
                <c:pt idx="747">
                  <c:v>128.57401767089246</c:v>
                </c:pt>
                <c:pt idx="748">
                  <c:v>128.57401767089246</c:v>
                </c:pt>
                <c:pt idx="749">
                  <c:v>128.57401767089246</c:v>
                </c:pt>
                <c:pt idx="750">
                  <c:v>128.57401767089246</c:v>
                </c:pt>
                <c:pt idx="751">
                  <c:v>128.57401767089246</c:v>
                </c:pt>
                <c:pt idx="752">
                  <c:v>128.57401767089246</c:v>
                </c:pt>
                <c:pt idx="753">
                  <c:v>128.57401767089246</c:v>
                </c:pt>
                <c:pt idx="754">
                  <c:v>128.57401767089246</c:v>
                </c:pt>
                <c:pt idx="755">
                  <c:v>128.57401767089246</c:v>
                </c:pt>
                <c:pt idx="756">
                  <c:v>128.57401767089246</c:v>
                </c:pt>
                <c:pt idx="757">
                  <c:v>128.57401767089246</c:v>
                </c:pt>
                <c:pt idx="758">
                  <c:v>128.57401767089246</c:v>
                </c:pt>
                <c:pt idx="759">
                  <c:v>128.57401767089246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75.325119007139179</c:v>
                </c:pt>
                <c:pt idx="1">
                  <c:v>75.325119007139179</c:v>
                </c:pt>
                <c:pt idx="2">
                  <c:v>75.325119007139179</c:v>
                </c:pt>
                <c:pt idx="3">
                  <c:v>55.087336000000001</c:v>
                </c:pt>
                <c:pt idx="4">
                  <c:v>39.091197000000001</c:v>
                </c:pt>
                <c:pt idx="5">
                  <c:v>75.325119007139179</c:v>
                </c:pt>
                <c:pt idx="6">
                  <c:v>75.325119007139179</c:v>
                </c:pt>
                <c:pt idx="7">
                  <c:v>75.325119007139179</c:v>
                </c:pt>
                <c:pt idx="8">
                  <c:v>75.325119007139179</c:v>
                </c:pt>
                <c:pt idx="9">
                  <c:v>75.325119007139179</c:v>
                </c:pt>
                <c:pt idx="10">
                  <c:v>69.466175000000007</c:v>
                </c:pt>
                <c:pt idx="11">
                  <c:v>51.714264999999997</c:v>
                </c:pt>
                <c:pt idx="12">
                  <c:v>75.035882000000001</c:v>
                </c:pt>
                <c:pt idx="13">
                  <c:v>75.325119007139179</c:v>
                </c:pt>
                <c:pt idx="14">
                  <c:v>75.325119007139179</c:v>
                </c:pt>
                <c:pt idx="15">
                  <c:v>75.325119007139179</c:v>
                </c:pt>
                <c:pt idx="16">
                  <c:v>75.325119007139179</c:v>
                </c:pt>
                <c:pt idx="17">
                  <c:v>75.325119007139179</c:v>
                </c:pt>
                <c:pt idx="18">
                  <c:v>69.877051999999992</c:v>
                </c:pt>
                <c:pt idx="19">
                  <c:v>49.988691999999993</c:v>
                </c:pt>
                <c:pt idx="20">
                  <c:v>75.325119007139179</c:v>
                </c:pt>
                <c:pt idx="21">
                  <c:v>37.812838999999997</c:v>
                </c:pt>
                <c:pt idx="22">
                  <c:v>70.766553999999999</c:v>
                </c:pt>
                <c:pt idx="23">
                  <c:v>75.325119007139179</c:v>
                </c:pt>
                <c:pt idx="24">
                  <c:v>75.325119007139179</c:v>
                </c:pt>
                <c:pt idx="25">
                  <c:v>75.325119007139179</c:v>
                </c:pt>
                <c:pt idx="26">
                  <c:v>66.081136999999998</c:v>
                </c:pt>
                <c:pt idx="27">
                  <c:v>67.240855999999994</c:v>
                </c:pt>
                <c:pt idx="28">
                  <c:v>75.325119007139179</c:v>
                </c:pt>
                <c:pt idx="29">
                  <c:v>75.325119007139179</c:v>
                </c:pt>
                <c:pt idx="30">
                  <c:v>88.938008197097147</c:v>
                </c:pt>
                <c:pt idx="31">
                  <c:v>85.090758000000008</c:v>
                </c:pt>
                <c:pt idx="32">
                  <c:v>66.185267999999994</c:v>
                </c:pt>
                <c:pt idx="33">
                  <c:v>72.241969999999995</c:v>
                </c:pt>
                <c:pt idx="34">
                  <c:v>88.938008197097147</c:v>
                </c:pt>
                <c:pt idx="35">
                  <c:v>88.938008197097147</c:v>
                </c:pt>
                <c:pt idx="36">
                  <c:v>88.938008197097147</c:v>
                </c:pt>
                <c:pt idx="37">
                  <c:v>88.938008197097147</c:v>
                </c:pt>
                <c:pt idx="38">
                  <c:v>88.938008197097147</c:v>
                </c:pt>
                <c:pt idx="39">
                  <c:v>88.938008197097147</c:v>
                </c:pt>
                <c:pt idx="40">
                  <c:v>88.938008197097147</c:v>
                </c:pt>
                <c:pt idx="41">
                  <c:v>88.938008197097147</c:v>
                </c:pt>
                <c:pt idx="42">
                  <c:v>88.938008197097147</c:v>
                </c:pt>
                <c:pt idx="43">
                  <c:v>88.938008197097147</c:v>
                </c:pt>
                <c:pt idx="44">
                  <c:v>88.938008197097147</c:v>
                </c:pt>
                <c:pt idx="45">
                  <c:v>88.938008197097147</c:v>
                </c:pt>
                <c:pt idx="46">
                  <c:v>88.938008197097147</c:v>
                </c:pt>
                <c:pt idx="47">
                  <c:v>88.938008197097147</c:v>
                </c:pt>
                <c:pt idx="48">
                  <c:v>88.938008197097147</c:v>
                </c:pt>
                <c:pt idx="49">
                  <c:v>88.938008197097147</c:v>
                </c:pt>
                <c:pt idx="50">
                  <c:v>82.564250999999999</c:v>
                </c:pt>
                <c:pt idx="51">
                  <c:v>80.571767000000008</c:v>
                </c:pt>
                <c:pt idx="52">
                  <c:v>88.938008197097147</c:v>
                </c:pt>
                <c:pt idx="53">
                  <c:v>88.938008197097147</c:v>
                </c:pt>
                <c:pt idx="54">
                  <c:v>88.938008197097147</c:v>
                </c:pt>
                <c:pt idx="55">
                  <c:v>88.938008197097147</c:v>
                </c:pt>
                <c:pt idx="56">
                  <c:v>88.938008197097147</c:v>
                </c:pt>
                <c:pt idx="57">
                  <c:v>88.938008197097147</c:v>
                </c:pt>
                <c:pt idx="58">
                  <c:v>88.938008197097147</c:v>
                </c:pt>
                <c:pt idx="59">
                  <c:v>88.938008197097147</c:v>
                </c:pt>
                <c:pt idx="60">
                  <c:v>88.938008197097147</c:v>
                </c:pt>
                <c:pt idx="61">
                  <c:v>93.340262174998344</c:v>
                </c:pt>
                <c:pt idx="62">
                  <c:v>93.340262174998344</c:v>
                </c:pt>
                <c:pt idx="63">
                  <c:v>93.340262174998344</c:v>
                </c:pt>
                <c:pt idx="64">
                  <c:v>93.340262174998344</c:v>
                </c:pt>
                <c:pt idx="65">
                  <c:v>93.340262174998344</c:v>
                </c:pt>
                <c:pt idx="66">
                  <c:v>93.340262174998344</c:v>
                </c:pt>
                <c:pt idx="67">
                  <c:v>93.340262174998344</c:v>
                </c:pt>
                <c:pt idx="68">
                  <c:v>93.340262174998344</c:v>
                </c:pt>
                <c:pt idx="69">
                  <c:v>93.340262174998344</c:v>
                </c:pt>
                <c:pt idx="70">
                  <c:v>93.340262174998344</c:v>
                </c:pt>
                <c:pt idx="71">
                  <c:v>93.340262174998344</c:v>
                </c:pt>
                <c:pt idx="72">
                  <c:v>93.340262174998344</c:v>
                </c:pt>
                <c:pt idx="73">
                  <c:v>93.340262174998344</c:v>
                </c:pt>
                <c:pt idx="74">
                  <c:v>93.340262174998344</c:v>
                </c:pt>
                <c:pt idx="75">
                  <c:v>84.602587999999997</c:v>
                </c:pt>
                <c:pt idx="76">
                  <c:v>88.870991000000004</c:v>
                </c:pt>
                <c:pt idx="77">
                  <c:v>93.340262174998344</c:v>
                </c:pt>
                <c:pt idx="78">
                  <c:v>93.340262174998344</c:v>
                </c:pt>
                <c:pt idx="79">
                  <c:v>93.340262174998344</c:v>
                </c:pt>
                <c:pt idx="80">
                  <c:v>93.340262174998344</c:v>
                </c:pt>
                <c:pt idx="81">
                  <c:v>90.255692999999994</c:v>
                </c:pt>
                <c:pt idx="82">
                  <c:v>91.027507</c:v>
                </c:pt>
                <c:pt idx="83">
                  <c:v>92.468627999999995</c:v>
                </c:pt>
                <c:pt idx="84">
                  <c:v>93.340262174998344</c:v>
                </c:pt>
                <c:pt idx="85">
                  <c:v>93.340262174998344</c:v>
                </c:pt>
                <c:pt idx="86">
                  <c:v>93.340262174998344</c:v>
                </c:pt>
                <c:pt idx="87">
                  <c:v>93.340262174998344</c:v>
                </c:pt>
                <c:pt idx="88">
                  <c:v>93.340262174998344</c:v>
                </c:pt>
                <c:pt idx="89">
                  <c:v>93.340262174998344</c:v>
                </c:pt>
                <c:pt idx="90">
                  <c:v>93.340262174998344</c:v>
                </c:pt>
                <c:pt idx="91">
                  <c:v>95.219674771752025</c:v>
                </c:pt>
                <c:pt idx="92">
                  <c:v>95.219674771752025</c:v>
                </c:pt>
                <c:pt idx="93">
                  <c:v>95.219674771752025</c:v>
                </c:pt>
                <c:pt idx="94">
                  <c:v>95.219674771752025</c:v>
                </c:pt>
                <c:pt idx="95">
                  <c:v>95.219674771752025</c:v>
                </c:pt>
                <c:pt idx="96">
                  <c:v>95.219674771752025</c:v>
                </c:pt>
                <c:pt idx="97">
                  <c:v>95.219674771752025</c:v>
                </c:pt>
                <c:pt idx="98">
                  <c:v>95.219674771752025</c:v>
                </c:pt>
                <c:pt idx="99">
                  <c:v>95.219674771752025</c:v>
                </c:pt>
                <c:pt idx="100">
                  <c:v>95.219674771752025</c:v>
                </c:pt>
                <c:pt idx="101">
                  <c:v>95.219674771752025</c:v>
                </c:pt>
                <c:pt idx="102">
                  <c:v>95.219674771752025</c:v>
                </c:pt>
                <c:pt idx="103">
                  <c:v>95.219674771752025</c:v>
                </c:pt>
                <c:pt idx="104">
                  <c:v>88.2669879183604</c:v>
                </c:pt>
                <c:pt idx="105">
                  <c:v>88.2669879183604</c:v>
                </c:pt>
                <c:pt idx="106">
                  <c:v>88.2669879183604</c:v>
                </c:pt>
                <c:pt idx="107">
                  <c:v>88.2669879183604</c:v>
                </c:pt>
                <c:pt idx="108">
                  <c:v>88.2669879183604</c:v>
                </c:pt>
                <c:pt idx="109">
                  <c:v>88.2669879183604</c:v>
                </c:pt>
                <c:pt idx="110">
                  <c:v>88.2669879183604</c:v>
                </c:pt>
                <c:pt idx="111">
                  <c:v>88.2669879183604</c:v>
                </c:pt>
                <c:pt idx="112">
                  <c:v>88.2669879183604</c:v>
                </c:pt>
                <c:pt idx="113">
                  <c:v>88.2669879183604</c:v>
                </c:pt>
                <c:pt idx="114">
                  <c:v>88.2669879183604</c:v>
                </c:pt>
                <c:pt idx="115">
                  <c:v>88.2669879183604</c:v>
                </c:pt>
                <c:pt idx="116">
                  <c:v>88.2669879183604</c:v>
                </c:pt>
                <c:pt idx="117">
                  <c:v>88.2669879183604</c:v>
                </c:pt>
                <c:pt idx="118">
                  <c:v>88.2669879183604</c:v>
                </c:pt>
                <c:pt idx="119">
                  <c:v>88.2669879183604</c:v>
                </c:pt>
                <c:pt idx="120">
                  <c:v>88.2669879183604</c:v>
                </c:pt>
                <c:pt idx="121">
                  <c:v>88.2669879183604</c:v>
                </c:pt>
                <c:pt idx="122">
                  <c:v>88.2669879183604</c:v>
                </c:pt>
                <c:pt idx="123">
                  <c:v>88.2669879183604</c:v>
                </c:pt>
                <c:pt idx="124">
                  <c:v>88.2669879183604</c:v>
                </c:pt>
                <c:pt idx="125">
                  <c:v>88.2669879183604</c:v>
                </c:pt>
                <c:pt idx="126">
                  <c:v>88.2669879183604</c:v>
                </c:pt>
                <c:pt idx="127">
                  <c:v>88.2669879183604</c:v>
                </c:pt>
                <c:pt idx="128">
                  <c:v>88.2669879183604</c:v>
                </c:pt>
                <c:pt idx="129">
                  <c:v>88.2669879183604</c:v>
                </c:pt>
                <c:pt idx="130">
                  <c:v>88.2669879183604</c:v>
                </c:pt>
                <c:pt idx="131">
                  <c:v>88.2669879183604</c:v>
                </c:pt>
                <c:pt idx="132">
                  <c:v>88.2669879183604</c:v>
                </c:pt>
                <c:pt idx="133">
                  <c:v>88.2669879183604</c:v>
                </c:pt>
                <c:pt idx="134">
                  <c:v>50.748120999999998</c:v>
                </c:pt>
                <c:pt idx="135">
                  <c:v>88.2669879183604</c:v>
                </c:pt>
                <c:pt idx="136">
                  <c:v>88.2669879183604</c:v>
                </c:pt>
                <c:pt idx="137">
                  <c:v>88.2669879183604</c:v>
                </c:pt>
                <c:pt idx="138">
                  <c:v>88.2669879183604</c:v>
                </c:pt>
                <c:pt idx="139">
                  <c:v>88.2669879183604</c:v>
                </c:pt>
                <c:pt idx="140">
                  <c:v>88.2669879183604</c:v>
                </c:pt>
                <c:pt idx="141">
                  <c:v>88.2669879183604</c:v>
                </c:pt>
                <c:pt idx="142">
                  <c:v>88.2669879183604</c:v>
                </c:pt>
                <c:pt idx="143">
                  <c:v>88.2669879183604</c:v>
                </c:pt>
                <c:pt idx="144">
                  <c:v>88.2669879183604</c:v>
                </c:pt>
                <c:pt idx="145">
                  <c:v>88.2669879183604</c:v>
                </c:pt>
                <c:pt idx="146">
                  <c:v>88.2669879183604</c:v>
                </c:pt>
                <c:pt idx="147">
                  <c:v>88.2669879183604</c:v>
                </c:pt>
                <c:pt idx="148">
                  <c:v>88.2669879183604</c:v>
                </c:pt>
                <c:pt idx="149">
                  <c:v>88.2669879183604</c:v>
                </c:pt>
                <c:pt idx="150">
                  <c:v>79.453776999999988</c:v>
                </c:pt>
                <c:pt idx="151">
                  <c:v>86.174580000000006</c:v>
                </c:pt>
                <c:pt idx="152">
                  <c:v>88.2669879183604</c:v>
                </c:pt>
                <c:pt idx="153">
                  <c:v>75.545325203757997</c:v>
                </c:pt>
                <c:pt idx="154">
                  <c:v>75.545325203757997</c:v>
                </c:pt>
                <c:pt idx="155">
                  <c:v>75.545325203757997</c:v>
                </c:pt>
                <c:pt idx="156">
                  <c:v>75.545325203757997</c:v>
                </c:pt>
                <c:pt idx="157">
                  <c:v>75.545325203757997</c:v>
                </c:pt>
                <c:pt idx="158">
                  <c:v>75.545325203757997</c:v>
                </c:pt>
                <c:pt idx="159">
                  <c:v>75.545325203757997</c:v>
                </c:pt>
                <c:pt idx="160">
                  <c:v>75.545325203757997</c:v>
                </c:pt>
                <c:pt idx="161">
                  <c:v>75.545325203757997</c:v>
                </c:pt>
                <c:pt idx="162">
                  <c:v>75.545325203757997</c:v>
                </c:pt>
                <c:pt idx="163">
                  <c:v>75.545325203757997</c:v>
                </c:pt>
                <c:pt idx="164">
                  <c:v>44.881042000000001</c:v>
                </c:pt>
                <c:pt idx="165">
                  <c:v>43.219239000000002</c:v>
                </c:pt>
                <c:pt idx="166">
                  <c:v>64.212167999999991</c:v>
                </c:pt>
                <c:pt idx="167">
                  <c:v>75.545325203757997</c:v>
                </c:pt>
                <c:pt idx="168">
                  <c:v>75.545325203757997</c:v>
                </c:pt>
                <c:pt idx="169">
                  <c:v>75.545325203757997</c:v>
                </c:pt>
                <c:pt idx="170">
                  <c:v>75.545325203757997</c:v>
                </c:pt>
                <c:pt idx="171">
                  <c:v>75.545325203757997</c:v>
                </c:pt>
                <c:pt idx="172">
                  <c:v>75.545325203757997</c:v>
                </c:pt>
                <c:pt idx="173">
                  <c:v>73.583860999999999</c:v>
                </c:pt>
                <c:pt idx="174">
                  <c:v>75.545325203757997</c:v>
                </c:pt>
                <c:pt idx="175">
                  <c:v>75.545325203757997</c:v>
                </c:pt>
                <c:pt idx="176">
                  <c:v>75.545325203757997</c:v>
                </c:pt>
                <c:pt idx="177">
                  <c:v>75.545325203757997</c:v>
                </c:pt>
                <c:pt idx="178">
                  <c:v>75.545325203757997</c:v>
                </c:pt>
                <c:pt idx="179">
                  <c:v>75.545325203757997</c:v>
                </c:pt>
                <c:pt idx="180">
                  <c:v>75.545325203757997</c:v>
                </c:pt>
                <c:pt idx="181">
                  <c:v>60.079542000000004</c:v>
                </c:pt>
                <c:pt idx="182">
                  <c:v>75.545325203757997</c:v>
                </c:pt>
                <c:pt idx="183">
                  <c:v>61.168245952043456</c:v>
                </c:pt>
                <c:pt idx="184">
                  <c:v>61.168245952043456</c:v>
                </c:pt>
                <c:pt idx="185">
                  <c:v>61.168245952043456</c:v>
                </c:pt>
                <c:pt idx="186">
                  <c:v>61.168245952043456</c:v>
                </c:pt>
                <c:pt idx="187">
                  <c:v>61.168245952043456</c:v>
                </c:pt>
                <c:pt idx="188">
                  <c:v>61.168245952043456</c:v>
                </c:pt>
                <c:pt idx="189">
                  <c:v>61.168245952043456</c:v>
                </c:pt>
                <c:pt idx="190">
                  <c:v>61.168245952043456</c:v>
                </c:pt>
                <c:pt idx="191">
                  <c:v>61.168245952043456</c:v>
                </c:pt>
                <c:pt idx="192">
                  <c:v>50.409033999999998</c:v>
                </c:pt>
                <c:pt idx="193">
                  <c:v>58.465622000000003</c:v>
                </c:pt>
                <c:pt idx="194">
                  <c:v>61.168245952043456</c:v>
                </c:pt>
                <c:pt idx="195">
                  <c:v>61.168245952043456</c:v>
                </c:pt>
                <c:pt idx="196">
                  <c:v>61.168245952043456</c:v>
                </c:pt>
                <c:pt idx="197">
                  <c:v>61.168245952043456</c:v>
                </c:pt>
                <c:pt idx="198">
                  <c:v>55.389625000000002</c:v>
                </c:pt>
                <c:pt idx="199">
                  <c:v>61.168245952043456</c:v>
                </c:pt>
                <c:pt idx="200">
                  <c:v>61.168245952043456</c:v>
                </c:pt>
                <c:pt idx="201">
                  <c:v>32.231015999999997</c:v>
                </c:pt>
                <c:pt idx="202">
                  <c:v>17.944908999999999</c:v>
                </c:pt>
                <c:pt idx="203">
                  <c:v>28.016767999999999</c:v>
                </c:pt>
                <c:pt idx="204">
                  <c:v>52.259012000000006</c:v>
                </c:pt>
                <c:pt idx="205">
                  <c:v>40.707363999999998</c:v>
                </c:pt>
                <c:pt idx="206">
                  <c:v>49.593767999999997</c:v>
                </c:pt>
                <c:pt idx="207">
                  <c:v>45.384362000000003</c:v>
                </c:pt>
                <c:pt idx="208">
                  <c:v>43.150815999999999</c:v>
                </c:pt>
                <c:pt idx="209">
                  <c:v>58.521273999999998</c:v>
                </c:pt>
                <c:pt idx="210">
                  <c:v>56.667131999999995</c:v>
                </c:pt>
                <c:pt idx="211">
                  <c:v>61.168245952043456</c:v>
                </c:pt>
                <c:pt idx="212">
                  <c:v>48.903733000000003</c:v>
                </c:pt>
                <c:pt idx="213">
                  <c:v>23.888902999999999</c:v>
                </c:pt>
                <c:pt idx="214">
                  <c:v>44.728143820446014</c:v>
                </c:pt>
                <c:pt idx="215">
                  <c:v>44.728143820446014</c:v>
                </c:pt>
                <c:pt idx="216">
                  <c:v>32.841544999999996</c:v>
                </c:pt>
                <c:pt idx="217">
                  <c:v>44.728143820446014</c:v>
                </c:pt>
                <c:pt idx="218">
                  <c:v>44.728143820446014</c:v>
                </c:pt>
                <c:pt idx="219">
                  <c:v>44.728143820446014</c:v>
                </c:pt>
                <c:pt idx="220">
                  <c:v>44.728143820446014</c:v>
                </c:pt>
                <c:pt idx="221">
                  <c:v>43.503295000000001</c:v>
                </c:pt>
                <c:pt idx="222">
                  <c:v>41.389898000000002</c:v>
                </c:pt>
                <c:pt idx="223">
                  <c:v>44.728143820446014</c:v>
                </c:pt>
                <c:pt idx="224">
                  <c:v>44.728143820446014</c:v>
                </c:pt>
                <c:pt idx="225">
                  <c:v>44.728143820446014</c:v>
                </c:pt>
                <c:pt idx="226">
                  <c:v>44.728143820446014</c:v>
                </c:pt>
                <c:pt idx="227">
                  <c:v>37.535010999999997</c:v>
                </c:pt>
                <c:pt idx="228">
                  <c:v>27.310642999999999</c:v>
                </c:pt>
                <c:pt idx="229">
                  <c:v>17.075662000000001</c:v>
                </c:pt>
                <c:pt idx="230">
                  <c:v>33.559718999999994</c:v>
                </c:pt>
                <c:pt idx="231">
                  <c:v>37.354078000000001</c:v>
                </c:pt>
                <c:pt idx="232">
                  <c:v>44.728143820446014</c:v>
                </c:pt>
                <c:pt idx="233">
                  <c:v>44.728143820446014</c:v>
                </c:pt>
                <c:pt idx="234">
                  <c:v>19.948184999999999</c:v>
                </c:pt>
                <c:pt idx="235">
                  <c:v>22.616401999999997</c:v>
                </c:pt>
                <c:pt idx="236">
                  <c:v>29.251636999999999</c:v>
                </c:pt>
                <c:pt idx="237">
                  <c:v>29.942883000000002</c:v>
                </c:pt>
                <c:pt idx="238">
                  <c:v>44.728143820446014</c:v>
                </c:pt>
                <c:pt idx="239">
                  <c:v>44.728143820446014</c:v>
                </c:pt>
                <c:pt idx="240">
                  <c:v>44.728143820446014</c:v>
                </c:pt>
                <c:pt idx="241">
                  <c:v>44.728143820446014</c:v>
                </c:pt>
                <c:pt idx="242">
                  <c:v>44.728143820446014</c:v>
                </c:pt>
                <c:pt idx="243">
                  <c:v>44.728143820446014</c:v>
                </c:pt>
                <c:pt idx="244">
                  <c:v>39.181996140915103</c:v>
                </c:pt>
                <c:pt idx="245">
                  <c:v>39.181996140915103</c:v>
                </c:pt>
                <c:pt idx="246">
                  <c:v>39.181996140915103</c:v>
                </c:pt>
                <c:pt idx="247">
                  <c:v>37.185421999999996</c:v>
                </c:pt>
                <c:pt idx="248">
                  <c:v>14.289721999999999</c:v>
                </c:pt>
                <c:pt idx="249">
                  <c:v>23.730008000000002</c:v>
                </c:pt>
                <c:pt idx="250">
                  <c:v>28.687491000000001</c:v>
                </c:pt>
                <c:pt idx="251">
                  <c:v>17.119696000000001</c:v>
                </c:pt>
                <c:pt idx="252">
                  <c:v>16.471001000000001</c:v>
                </c:pt>
                <c:pt idx="253">
                  <c:v>34.717674000000009</c:v>
                </c:pt>
                <c:pt idx="254">
                  <c:v>18.780669999999997</c:v>
                </c:pt>
                <c:pt idx="255">
                  <c:v>15.768985000000001</c:v>
                </c:pt>
                <c:pt idx="256">
                  <c:v>10.982524999999999</c:v>
                </c:pt>
                <c:pt idx="257">
                  <c:v>23.570340000000002</c:v>
                </c:pt>
                <c:pt idx="258">
                  <c:v>31.111670999999998</c:v>
                </c:pt>
                <c:pt idx="259">
                  <c:v>29.784642999999999</c:v>
                </c:pt>
                <c:pt idx="260">
                  <c:v>37.532074999999999</c:v>
                </c:pt>
                <c:pt idx="261">
                  <c:v>39.181996140915103</c:v>
                </c:pt>
                <c:pt idx="262">
                  <c:v>39.181996140915103</c:v>
                </c:pt>
                <c:pt idx="263">
                  <c:v>25.723277</c:v>
                </c:pt>
                <c:pt idx="264">
                  <c:v>31.128603999999999</c:v>
                </c:pt>
                <c:pt idx="265">
                  <c:v>32.173569999999998</c:v>
                </c:pt>
                <c:pt idx="266">
                  <c:v>39.181996140915103</c:v>
                </c:pt>
                <c:pt idx="267">
                  <c:v>39.181996140915103</c:v>
                </c:pt>
                <c:pt idx="268">
                  <c:v>39.181996140915103</c:v>
                </c:pt>
                <c:pt idx="269">
                  <c:v>39.181996140915103</c:v>
                </c:pt>
                <c:pt idx="270">
                  <c:v>39.181996140915103</c:v>
                </c:pt>
                <c:pt idx="271">
                  <c:v>39.181996140915103</c:v>
                </c:pt>
                <c:pt idx="272">
                  <c:v>32.912245999999996</c:v>
                </c:pt>
                <c:pt idx="273">
                  <c:v>36.463912999999998</c:v>
                </c:pt>
                <c:pt idx="274">
                  <c:v>39.181996140915103</c:v>
                </c:pt>
                <c:pt idx="275">
                  <c:v>33.473076999999996</c:v>
                </c:pt>
                <c:pt idx="276">
                  <c:v>30.679369999999999</c:v>
                </c:pt>
                <c:pt idx="277">
                  <c:v>52.748882999999999</c:v>
                </c:pt>
                <c:pt idx="278">
                  <c:v>56.922052999999998</c:v>
                </c:pt>
                <c:pt idx="279">
                  <c:v>56.962680999999996</c:v>
                </c:pt>
                <c:pt idx="280">
                  <c:v>53.861737999999995</c:v>
                </c:pt>
                <c:pt idx="281">
                  <c:v>34.926500999999995</c:v>
                </c:pt>
                <c:pt idx="282">
                  <c:v>16.516825000000001</c:v>
                </c:pt>
                <c:pt idx="283">
                  <c:v>48.540538999999995</c:v>
                </c:pt>
                <c:pt idx="284">
                  <c:v>45.012703999999999</c:v>
                </c:pt>
                <c:pt idx="285">
                  <c:v>35.881593000000002</c:v>
                </c:pt>
                <c:pt idx="286">
                  <c:v>57.066829723020703</c:v>
                </c:pt>
                <c:pt idx="287">
                  <c:v>54.161625999999998</c:v>
                </c:pt>
                <c:pt idx="288">
                  <c:v>56.192132999999998</c:v>
                </c:pt>
                <c:pt idx="289">
                  <c:v>40.939911000000002</c:v>
                </c:pt>
                <c:pt idx="290">
                  <c:v>29.573712</c:v>
                </c:pt>
                <c:pt idx="291">
                  <c:v>36.903005999999991</c:v>
                </c:pt>
                <c:pt idx="292">
                  <c:v>55.997805</c:v>
                </c:pt>
                <c:pt idx="293">
                  <c:v>57.066829723020703</c:v>
                </c:pt>
                <c:pt idx="294">
                  <c:v>53.090128000000007</c:v>
                </c:pt>
                <c:pt idx="295">
                  <c:v>57.066829723020703</c:v>
                </c:pt>
                <c:pt idx="296">
                  <c:v>57.066829723020703</c:v>
                </c:pt>
                <c:pt idx="297">
                  <c:v>57.066829723020703</c:v>
                </c:pt>
                <c:pt idx="298">
                  <c:v>57.066829723020703</c:v>
                </c:pt>
                <c:pt idx="299">
                  <c:v>57.066829723020703</c:v>
                </c:pt>
                <c:pt idx="300">
                  <c:v>53.021622000000001</c:v>
                </c:pt>
                <c:pt idx="301">
                  <c:v>57.066829723020703</c:v>
                </c:pt>
                <c:pt idx="302">
                  <c:v>57.066829723020703</c:v>
                </c:pt>
                <c:pt idx="303">
                  <c:v>57.066829723020703</c:v>
                </c:pt>
                <c:pt idx="304">
                  <c:v>57.066829723020703</c:v>
                </c:pt>
                <c:pt idx="305">
                  <c:v>57.066829723020703</c:v>
                </c:pt>
                <c:pt idx="306">
                  <c:v>72.479044136046795</c:v>
                </c:pt>
                <c:pt idx="307">
                  <c:v>72.479044136046795</c:v>
                </c:pt>
                <c:pt idx="308">
                  <c:v>72.479044136046795</c:v>
                </c:pt>
                <c:pt idx="309">
                  <c:v>72.479044136046795</c:v>
                </c:pt>
                <c:pt idx="310">
                  <c:v>72.479044136046795</c:v>
                </c:pt>
                <c:pt idx="311">
                  <c:v>72.479044136046795</c:v>
                </c:pt>
                <c:pt idx="312">
                  <c:v>42.269485000000003</c:v>
                </c:pt>
                <c:pt idx="313">
                  <c:v>40.880480000000006</c:v>
                </c:pt>
                <c:pt idx="314">
                  <c:v>71.397311999999999</c:v>
                </c:pt>
                <c:pt idx="315">
                  <c:v>72.479044136046795</c:v>
                </c:pt>
                <c:pt idx="316">
                  <c:v>72.479044136046795</c:v>
                </c:pt>
                <c:pt idx="317">
                  <c:v>67.877244000000005</c:v>
                </c:pt>
                <c:pt idx="318">
                  <c:v>72.479044136046795</c:v>
                </c:pt>
                <c:pt idx="319">
                  <c:v>58.580880999999998</c:v>
                </c:pt>
                <c:pt idx="320">
                  <c:v>71.233261999999996</c:v>
                </c:pt>
                <c:pt idx="321">
                  <c:v>72.479044136046795</c:v>
                </c:pt>
                <c:pt idx="322">
                  <c:v>72.479044136046795</c:v>
                </c:pt>
                <c:pt idx="323">
                  <c:v>65.193995999999999</c:v>
                </c:pt>
                <c:pt idx="324">
                  <c:v>65.838386</c:v>
                </c:pt>
                <c:pt idx="325">
                  <c:v>62.712156</c:v>
                </c:pt>
                <c:pt idx="326">
                  <c:v>68.458113999999995</c:v>
                </c:pt>
                <c:pt idx="327">
                  <c:v>72.479044136046795</c:v>
                </c:pt>
                <c:pt idx="328">
                  <c:v>69.471451999999999</c:v>
                </c:pt>
                <c:pt idx="329">
                  <c:v>72.479044136046795</c:v>
                </c:pt>
                <c:pt idx="330">
                  <c:v>68.566562999999988</c:v>
                </c:pt>
                <c:pt idx="331">
                  <c:v>72.479044136046795</c:v>
                </c:pt>
                <c:pt idx="332">
                  <c:v>72.479044136046795</c:v>
                </c:pt>
                <c:pt idx="333">
                  <c:v>72.479044136046795</c:v>
                </c:pt>
                <c:pt idx="334">
                  <c:v>85.791303712238957</c:v>
                </c:pt>
                <c:pt idx="335">
                  <c:v>85.791303712238957</c:v>
                </c:pt>
                <c:pt idx="336">
                  <c:v>85.791303712238957</c:v>
                </c:pt>
                <c:pt idx="337">
                  <c:v>85.791303712238957</c:v>
                </c:pt>
                <c:pt idx="338">
                  <c:v>48.224021</c:v>
                </c:pt>
                <c:pt idx="339">
                  <c:v>50.220936999999999</c:v>
                </c:pt>
                <c:pt idx="340">
                  <c:v>68.332671000000005</c:v>
                </c:pt>
                <c:pt idx="341">
                  <c:v>57.486546000000004</c:v>
                </c:pt>
                <c:pt idx="342">
                  <c:v>52.949077000000003</c:v>
                </c:pt>
                <c:pt idx="343">
                  <c:v>85.791303712238957</c:v>
                </c:pt>
                <c:pt idx="344">
                  <c:v>76.177322000000004</c:v>
                </c:pt>
                <c:pt idx="345">
                  <c:v>85.791303712238957</c:v>
                </c:pt>
                <c:pt idx="346">
                  <c:v>85.791303712238957</c:v>
                </c:pt>
                <c:pt idx="347">
                  <c:v>85.791303712238957</c:v>
                </c:pt>
                <c:pt idx="348">
                  <c:v>85.791303712238957</c:v>
                </c:pt>
                <c:pt idx="349">
                  <c:v>85.791303712238957</c:v>
                </c:pt>
                <c:pt idx="350">
                  <c:v>84.476140999999998</c:v>
                </c:pt>
                <c:pt idx="351">
                  <c:v>81.092484999999996</c:v>
                </c:pt>
                <c:pt idx="352">
                  <c:v>85.791303712238957</c:v>
                </c:pt>
                <c:pt idx="353">
                  <c:v>85.791303712238957</c:v>
                </c:pt>
                <c:pt idx="354">
                  <c:v>85.791303712238957</c:v>
                </c:pt>
                <c:pt idx="355">
                  <c:v>85.791303712238957</c:v>
                </c:pt>
                <c:pt idx="356">
                  <c:v>85.791303712238957</c:v>
                </c:pt>
                <c:pt idx="357">
                  <c:v>85.791303712238957</c:v>
                </c:pt>
                <c:pt idx="358">
                  <c:v>85.791303712238957</c:v>
                </c:pt>
                <c:pt idx="359">
                  <c:v>85.791303712238957</c:v>
                </c:pt>
                <c:pt idx="360">
                  <c:v>85.791303712238957</c:v>
                </c:pt>
                <c:pt idx="361">
                  <c:v>85.791303712238957</c:v>
                </c:pt>
                <c:pt idx="362">
                  <c:v>85.791303712238957</c:v>
                </c:pt>
                <c:pt idx="363">
                  <c:v>85.791303712238957</c:v>
                </c:pt>
                <c:pt idx="364">
                  <c:v>85.791303712238957</c:v>
                </c:pt>
                <c:pt idx="365">
                  <c:v>94.474620999999999</c:v>
                </c:pt>
                <c:pt idx="366">
                  <c:v>98.849867781725749</c:v>
                </c:pt>
                <c:pt idx="367">
                  <c:v>98.849867781725749</c:v>
                </c:pt>
                <c:pt idx="368">
                  <c:v>98.849867781725749</c:v>
                </c:pt>
                <c:pt idx="369">
                  <c:v>98.849867781725749</c:v>
                </c:pt>
                <c:pt idx="370">
                  <c:v>98.849867781725749</c:v>
                </c:pt>
                <c:pt idx="371">
                  <c:v>98.849867781725749</c:v>
                </c:pt>
                <c:pt idx="372">
                  <c:v>98.849867781725749</c:v>
                </c:pt>
                <c:pt idx="373">
                  <c:v>98.849867781725749</c:v>
                </c:pt>
                <c:pt idx="374">
                  <c:v>98.849867781725749</c:v>
                </c:pt>
                <c:pt idx="375">
                  <c:v>98.849867781725749</c:v>
                </c:pt>
                <c:pt idx="376">
                  <c:v>98.849867781725749</c:v>
                </c:pt>
                <c:pt idx="377">
                  <c:v>98.849867781725749</c:v>
                </c:pt>
                <c:pt idx="378">
                  <c:v>98.849867781725749</c:v>
                </c:pt>
                <c:pt idx="379">
                  <c:v>98.849867781725749</c:v>
                </c:pt>
                <c:pt idx="380">
                  <c:v>98.849867781725749</c:v>
                </c:pt>
                <c:pt idx="381">
                  <c:v>98.849867781725749</c:v>
                </c:pt>
                <c:pt idx="382">
                  <c:v>98.849867781725749</c:v>
                </c:pt>
                <c:pt idx="383">
                  <c:v>98.849867781725749</c:v>
                </c:pt>
                <c:pt idx="384">
                  <c:v>98.849867781725749</c:v>
                </c:pt>
                <c:pt idx="385">
                  <c:v>98.849867781725749</c:v>
                </c:pt>
                <c:pt idx="386">
                  <c:v>98.849867781725749</c:v>
                </c:pt>
                <c:pt idx="387">
                  <c:v>98.849867781725749</c:v>
                </c:pt>
                <c:pt idx="388">
                  <c:v>98.849867781725749</c:v>
                </c:pt>
                <c:pt idx="389">
                  <c:v>98.849867781725749</c:v>
                </c:pt>
                <c:pt idx="390">
                  <c:v>98.849867781725749</c:v>
                </c:pt>
                <c:pt idx="391">
                  <c:v>98.849867781725749</c:v>
                </c:pt>
                <c:pt idx="392">
                  <c:v>98.849867781725749</c:v>
                </c:pt>
                <c:pt idx="393">
                  <c:v>98.849867781725749</c:v>
                </c:pt>
                <c:pt idx="394">
                  <c:v>98.849867781725749</c:v>
                </c:pt>
                <c:pt idx="395">
                  <c:v>116.24414523292177</c:v>
                </c:pt>
                <c:pt idx="396">
                  <c:v>116.24414523292177</c:v>
                </c:pt>
                <c:pt idx="397">
                  <c:v>116.24414523292177</c:v>
                </c:pt>
                <c:pt idx="398">
                  <c:v>116.24414523292177</c:v>
                </c:pt>
                <c:pt idx="399">
                  <c:v>116.24414523292177</c:v>
                </c:pt>
                <c:pt idx="400">
                  <c:v>116.24414523292177</c:v>
                </c:pt>
                <c:pt idx="401">
                  <c:v>116.24414523292177</c:v>
                </c:pt>
                <c:pt idx="402">
                  <c:v>116.24414523292177</c:v>
                </c:pt>
                <c:pt idx="403">
                  <c:v>116.24414523292177</c:v>
                </c:pt>
                <c:pt idx="404">
                  <c:v>116.24414523292177</c:v>
                </c:pt>
                <c:pt idx="405">
                  <c:v>116.24414523292177</c:v>
                </c:pt>
                <c:pt idx="406">
                  <c:v>116.24414523292177</c:v>
                </c:pt>
                <c:pt idx="407">
                  <c:v>116.24414523292177</c:v>
                </c:pt>
                <c:pt idx="408">
                  <c:v>116.24414523292177</c:v>
                </c:pt>
                <c:pt idx="409">
                  <c:v>116.24414523292177</c:v>
                </c:pt>
                <c:pt idx="410">
                  <c:v>116.24414523292177</c:v>
                </c:pt>
                <c:pt idx="411">
                  <c:v>116.24414523292177</c:v>
                </c:pt>
                <c:pt idx="412">
                  <c:v>116.24414523292177</c:v>
                </c:pt>
                <c:pt idx="413">
                  <c:v>116.24414523292177</c:v>
                </c:pt>
                <c:pt idx="414">
                  <c:v>109.796486</c:v>
                </c:pt>
                <c:pt idx="415">
                  <c:v>100.68059100000001</c:v>
                </c:pt>
                <c:pt idx="416">
                  <c:v>76.977353000000008</c:v>
                </c:pt>
                <c:pt idx="417">
                  <c:v>77.097671000000005</c:v>
                </c:pt>
                <c:pt idx="418">
                  <c:v>112.155106</c:v>
                </c:pt>
                <c:pt idx="419">
                  <c:v>116.24414523292177</c:v>
                </c:pt>
                <c:pt idx="420">
                  <c:v>93.703944000000007</c:v>
                </c:pt>
                <c:pt idx="421">
                  <c:v>73.307054000000008</c:v>
                </c:pt>
                <c:pt idx="422">
                  <c:v>85.692005999999992</c:v>
                </c:pt>
                <c:pt idx="423">
                  <c:v>105.98385400000001</c:v>
                </c:pt>
                <c:pt idx="424">
                  <c:v>106.67753399999999</c:v>
                </c:pt>
                <c:pt idx="425">
                  <c:v>116.24414523292177</c:v>
                </c:pt>
                <c:pt idx="426">
                  <c:v>98.780150000000006</c:v>
                </c:pt>
                <c:pt idx="427">
                  <c:v>103.785715</c:v>
                </c:pt>
                <c:pt idx="428">
                  <c:v>120.964947</c:v>
                </c:pt>
                <c:pt idx="429">
                  <c:v>121.22654672940075</c:v>
                </c:pt>
                <c:pt idx="430">
                  <c:v>121.22654672940075</c:v>
                </c:pt>
                <c:pt idx="431">
                  <c:v>121.22654672940075</c:v>
                </c:pt>
                <c:pt idx="432">
                  <c:v>59.915303999999999</c:v>
                </c:pt>
                <c:pt idx="433">
                  <c:v>66.000652000000002</c:v>
                </c:pt>
                <c:pt idx="434">
                  <c:v>119.79801499999999</c:v>
                </c:pt>
                <c:pt idx="435">
                  <c:v>121.22654672940075</c:v>
                </c:pt>
                <c:pt idx="436">
                  <c:v>121.22654672940075</c:v>
                </c:pt>
                <c:pt idx="437">
                  <c:v>121.22654672940075</c:v>
                </c:pt>
                <c:pt idx="438">
                  <c:v>121.22654672940075</c:v>
                </c:pt>
                <c:pt idx="439">
                  <c:v>121.22654672940075</c:v>
                </c:pt>
                <c:pt idx="440">
                  <c:v>121.22654672940075</c:v>
                </c:pt>
                <c:pt idx="441">
                  <c:v>121.22654672940075</c:v>
                </c:pt>
                <c:pt idx="442">
                  <c:v>121.22654672940075</c:v>
                </c:pt>
                <c:pt idx="443">
                  <c:v>113.567876</c:v>
                </c:pt>
                <c:pt idx="444">
                  <c:v>117.80808400000001</c:v>
                </c:pt>
                <c:pt idx="445">
                  <c:v>119.889152</c:v>
                </c:pt>
                <c:pt idx="446">
                  <c:v>100.02434600000001</c:v>
                </c:pt>
                <c:pt idx="447">
                  <c:v>121.22654672940075</c:v>
                </c:pt>
                <c:pt idx="448">
                  <c:v>121.22654672940075</c:v>
                </c:pt>
                <c:pt idx="449">
                  <c:v>121.22654672940075</c:v>
                </c:pt>
                <c:pt idx="450">
                  <c:v>121.22654672940075</c:v>
                </c:pt>
                <c:pt idx="451">
                  <c:v>121.22654672940075</c:v>
                </c:pt>
                <c:pt idx="452">
                  <c:v>121.22654672940075</c:v>
                </c:pt>
                <c:pt idx="453">
                  <c:v>121.22654672940075</c:v>
                </c:pt>
                <c:pt idx="454">
                  <c:v>121.22654672940075</c:v>
                </c:pt>
                <c:pt idx="455">
                  <c:v>121.22654672940075</c:v>
                </c:pt>
                <c:pt idx="456">
                  <c:v>122.85231300305492</c:v>
                </c:pt>
                <c:pt idx="457">
                  <c:v>122.85231300305492</c:v>
                </c:pt>
                <c:pt idx="458">
                  <c:v>122.85231300305492</c:v>
                </c:pt>
                <c:pt idx="459">
                  <c:v>122.85231300305492</c:v>
                </c:pt>
                <c:pt idx="460">
                  <c:v>122.85231300305492</c:v>
                </c:pt>
                <c:pt idx="461">
                  <c:v>122.85231300305492</c:v>
                </c:pt>
                <c:pt idx="462">
                  <c:v>122.85231300305492</c:v>
                </c:pt>
                <c:pt idx="463">
                  <c:v>122.85231300305492</c:v>
                </c:pt>
                <c:pt idx="464">
                  <c:v>122.85231300305492</c:v>
                </c:pt>
                <c:pt idx="465">
                  <c:v>122.85231300305492</c:v>
                </c:pt>
                <c:pt idx="466">
                  <c:v>122.85231300305492</c:v>
                </c:pt>
                <c:pt idx="467">
                  <c:v>122.85231300305492</c:v>
                </c:pt>
                <c:pt idx="468">
                  <c:v>122.85231300305492</c:v>
                </c:pt>
                <c:pt idx="469">
                  <c:v>122.85231300305492</c:v>
                </c:pt>
                <c:pt idx="470">
                  <c:v>122.85231300305492</c:v>
                </c:pt>
                <c:pt idx="471">
                  <c:v>122.85231300305492</c:v>
                </c:pt>
                <c:pt idx="472">
                  <c:v>122.85231300305492</c:v>
                </c:pt>
                <c:pt idx="473">
                  <c:v>122.85231300305492</c:v>
                </c:pt>
                <c:pt idx="474">
                  <c:v>122.85231300305492</c:v>
                </c:pt>
                <c:pt idx="475">
                  <c:v>122.85231300305492</c:v>
                </c:pt>
                <c:pt idx="476">
                  <c:v>122.85231300305492</c:v>
                </c:pt>
                <c:pt idx="477">
                  <c:v>122.85231300305492</c:v>
                </c:pt>
                <c:pt idx="478">
                  <c:v>122.85231300305492</c:v>
                </c:pt>
                <c:pt idx="479">
                  <c:v>122.85231300305492</c:v>
                </c:pt>
                <c:pt idx="480">
                  <c:v>122.85231300305492</c:v>
                </c:pt>
                <c:pt idx="481">
                  <c:v>122.85231300305492</c:v>
                </c:pt>
                <c:pt idx="482">
                  <c:v>122.85231300305492</c:v>
                </c:pt>
                <c:pt idx="483">
                  <c:v>122.85231300305492</c:v>
                </c:pt>
                <c:pt idx="484">
                  <c:v>122.85231300305492</c:v>
                </c:pt>
                <c:pt idx="485">
                  <c:v>122.85231300305492</c:v>
                </c:pt>
                <c:pt idx="486">
                  <c:v>122.85231300305492</c:v>
                </c:pt>
                <c:pt idx="487">
                  <c:v>114.21477552238552</c:v>
                </c:pt>
                <c:pt idx="488">
                  <c:v>114.21477552238552</c:v>
                </c:pt>
                <c:pt idx="489">
                  <c:v>114.21477552238552</c:v>
                </c:pt>
                <c:pt idx="490">
                  <c:v>114.21477552238552</c:v>
                </c:pt>
                <c:pt idx="491">
                  <c:v>114.21477552238552</c:v>
                </c:pt>
                <c:pt idx="492">
                  <c:v>114.21477552238552</c:v>
                </c:pt>
                <c:pt idx="493">
                  <c:v>114.21477552238552</c:v>
                </c:pt>
                <c:pt idx="494">
                  <c:v>114.21477552238552</c:v>
                </c:pt>
                <c:pt idx="495">
                  <c:v>114.21477552238552</c:v>
                </c:pt>
                <c:pt idx="496">
                  <c:v>114.21477552238552</c:v>
                </c:pt>
                <c:pt idx="497">
                  <c:v>114.21477552238552</c:v>
                </c:pt>
                <c:pt idx="498">
                  <c:v>114.21477552238552</c:v>
                </c:pt>
                <c:pt idx="499">
                  <c:v>114.21477552238552</c:v>
                </c:pt>
                <c:pt idx="500">
                  <c:v>114.21477552238552</c:v>
                </c:pt>
                <c:pt idx="501">
                  <c:v>114.21477552238552</c:v>
                </c:pt>
                <c:pt idx="502">
                  <c:v>114.21477552238552</c:v>
                </c:pt>
                <c:pt idx="503">
                  <c:v>114.21477552238552</c:v>
                </c:pt>
                <c:pt idx="504">
                  <c:v>114.21477552238552</c:v>
                </c:pt>
                <c:pt idx="505">
                  <c:v>114.21477552238552</c:v>
                </c:pt>
                <c:pt idx="506">
                  <c:v>114.21477552238552</c:v>
                </c:pt>
                <c:pt idx="507">
                  <c:v>114.21477552238552</c:v>
                </c:pt>
                <c:pt idx="508">
                  <c:v>114.21477552238552</c:v>
                </c:pt>
                <c:pt idx="509">
                  <c:v>114.21477552238552</c:v>
                </c:pt>
                <c:pt idx="510">
                  <c:v>114.21477552238552</c:v>
                </c:pt>
                <c:pt idx="511">
                  <c:v>114.21477552238552</c:v>
                </c:pt>
                <c:pt idx="512">
                  <c:v>85.768698999999998</c:v>
                </c:pt>
                <c:pt idx="513">
                  <c:v>111.48669</c:v>
                </c:pt>
                <c:pt idx="514">
                  <c:v>114.21477552238552</c:v>
                </c:pt>
                <c:pt idx="515">
                  <c:v>114.21477552238552</c:v>
                </c:pt>
                <c:pt idx="516">
                  <c:v>114.21477552238552</c:v>
                </c:pt>
                <c:pt idx="517">
                  <c:v>114.21477552238552</c:v>
                </c:pt>
                <c:pt idx="518">
                  <c:v>98.160963248854273</c:v>
                </c:pt>
                <c:pt idx="519">
                  <c:v>69.232088999999988</c:v>
                </c:pt>
                <c:pt idx="520">
                  <c:v>38.894613</c:v>
                </c:pt>
                <c:pt idx="521">
                  <c:v>98.160963248854273</c:v>
                </c:pt>
                <c:pt idx="522">
                  <c:v>98.160963248854273</c:v>
                </c:pt>
                <c:pt idx="523">
                  <c:v>98.160963248854273</c:v>
                </c:pt>
                <c:pt idx="524">
                  <c:v>98.160963248854273</c:v>
                </c:pt>
                <c:pt idx="525">
                  <c:v>98.160963248854273</c:v>
                </c:pt>
                <c:pt idx="526">
                  <c:v>98.160963248854273</c:v>
                </c:pt>
                <c:pt idx="527">
                  <c:v>98.160963248854273</c:v>
                </c:pt>
                <c:pt idx="528">
                  <c:v>98.160963248854273</c:v>
                </c:pt>
                <c:pt idx="529">
                  <c:v>98.160963248854273</c:v>
                </c:pt>
                <c:pt idx="530">
                  <c:v>98.160963248854273</c:v>
                </c:pt>
                <c:pt idx="531">
                  <c:v>98.160963248854273</c:v>
                </c:pt>
                <c:pt idx="532">
                  <c:v>82.308445999999989</c:v>
                </c:pt>
                <c:pt idx="533">
                  <c:v>71.22113499999999</c:v>
                </c:pt>
                <c:pt idx="534">
                  <c:v>80.750882000000004</c:v>
                </c:pt>
                <c:pt idx="535">
                  <c:v>95.140960000000007</c:v>
                </c:pt>
                <c:pt idx="536">
                  <c:v>98.160963248854273</c:v>
                </c:pt>
                <c:pt idx="537">
                  <c:v>98.160963248854273</c:v>
                </c:pt>
                <c:pt idx="538">
                  <c:v>77.507747999999992</c:v>
                </c:pt>
                <c:pt idx="539">
                  <c:v>98.160963248854273</c:v>
                </c:pt>
                <c:pt idx="540">
                  <c:v>98.160963248854273</c:v>
                </c:pt>
                <c:pt idx="541">
                  <c:v>98.160963248854273</c:v>
                </c:pt>
                <c:pt idx="542">
                  <c:v>98.160963248854273</c:v>
                </c:pt>
                <c:pt idx="543">
                  <c:v>98.160963248854273</c:v>
                </c:pt>
                <c:pt idx="544">
                  <c:v>98.160963248854273</c:v>
                </c:pt>
                <c:pt idx="545">
                  <c:v>98.160963248854273</c:v>
                </c:pt>
                <c:pt idx="546">
                  <c:v>98.160963248854273</c:v>
                </c:pt>
                <c:pt idx="547">
                  <c:v>98.160963248854273</c:v>
                </c:pt>
                <c:pt idx="548">
                  <c:v>78.390956834153258</c:v>
                </c:pt>
                <c:pt idx="549">
                  <c:v>78.390956834153258</c:v>
                </c:pt>
                <c:pt idx="550">
                  <c:v>78.390956834153258</c:v>
                </c:pt>
                <c:pt idx="551">
                  <c:v>78.390956834153258</c:v>
                </c:pt>
                <c:pt idx="552">
                  <c:v>78.390956834153258</c:v>
                </c:pt>
                <c:pt idx="553">
                  <c:v>78.390956834153258</c:v>
                </c:pt>
                <c:pt idx="554">
                  <c:v>78.390956834153258</c:v>
                </c:pt>
                <c:pt idx="555">
                  <c:v>78.390956834153258</c:v>
                </c:pt>
                <c:pt idx="556">
                  <c:v>78.390956834153258</c:v>
                </c:pt>
                <c:pt idx="557">
                  <c:v>78.390956834153258</c:v>
                </c:pt>
                <c:pt idx="558">
                  <c:v>78.390956834153258</c:v>
                </c:pt>
                <c:pt idx="559">
                  <c:v>78.390956834153258</c:v>
                </c:pt>
                <c:pt idx="560">
                  <c:v>78.390956834153258</c:v>
                </c:pt>
                <c:pt idx="561">
                  <c:v>69.132299000000003</c:v>
                </c:pt>
                <c:pt idx="562">
                  <c:v>77.043012000000004</c:v>
                </c:pt>
                <c:pt idx="563">
                  <c:v>61.781934999999997</c:v>
                </c:pt>
                <c:pt idx="564">
                  <c:v>63.648342999999997</c:v>
                </c:pt>
                <c:pt idx="565">
                  <c:v>68.406600000000012</c:v>
                </c:pt>
                <c:pt idx="566">
                  <c:v>22.057275000000001</c:v>
                </c:pt>
                <c:pt idx="567">
                  <c:v>69.818734000000006</c:v>
                </c:pt>
                <c:pt idx="568">
                  <c:v>78.390956834153258</c:v>
                </c:pt>
                <c:pt idx="569">
                  <c:v>36.516393999999998</c:v>
                </c:pt>
                <c:pt idx="570">
                  <c:v>48.294530000000002</c:v>
                </c:pt>
                <c:pt idx="571">
                  <c:v>77.009704999999997</c:v>
                </c:pt>
                <c:pt idx="572">
                  <c:v>54.701847000000001</c:v>
                </c:pt>
                <c:pt idx="573">
                  <c:v>36.459362999999996</c:v>
                </c:pt>
                <c:pt idx="574">
                  <c:v>65.252645999999999</c:v>
                </c:pt>
                <c:pt idx="575">
                  <c:v>67.65749000000001</c:v>
                </c:pt>
                <c:pt idx="576">
                  <c:v>50.590688999999998</c:v>
                </c:pt>
                <c:pt idx="577">
                  <c:v>70.662010999999993</c:v>
                </c:pt>
                <c:pt idx="578">
                  <c:v>38.999866000000004</c:v>
                </c:pt>
                <c:pt idx="579">
                  <c:v>46.113525000000003</c:v>
                </c:pt>
                <c:pt idx="580">
                  <c:v>40.637715</c:v>
                </c:pt>
                <c:pt idx="581">
                  <c:v>52.660816999999994</c:v>
                </c:pt>
                <c:pt idx="582">
                  <c:v>41.790334999999999</c:v>
                </c:pt>
                <c:pt idx="583">
                  <c:v>58.231774004391859</c:v>
                </c:pt>
                <c:pt idx="584">
                  <c:v>58.231774004391859</c:v>
                </c:pt>
                <c:pt idx="585">
                  <c:v>58.231774004391859</c:v>
                </c:pt>
                <c:pt idx="586">
                  <c:v>58.231774004391859</c:v>
                </c:pt>
                <c:pt idx="587">
                  <c:v>58.231774004391859</c:v>
                </c:pt>
                <c:pt idx="588">
                  <c:v>58.231774004391859</c:v>
                </c:pt>
                <c:pt idx="589">
                  <c:v>43.777354000000003</c:v>
                </c:pt>
                <c:pt idx="590">
                  <c:v>58.231774004391859</c:v>
                </c:pt>
                <c:pt idx="591">
                  <c:v>58.231774004391859</c:v>
                </c:pt>
                <c:pt idx="592">
                  <c:v>58.231774004391859</c:v>
                </c:pt>
                <c:pt idx="593">
                  <c:v>58.231774004391859</c:v>
                </c:pt>
                <c:pt idx="594">
                  <c:v>58.231774004391859</c:v>
                </c:pt>
                <c:pt idx="595">
                  <c:v>58.231774004391859</c:v>
                </c:pt>
                <c:pt idx="596">
                  <c:v>58.231774004391859</c:v>
                </c:pt>
                <c:pt idx="597">
                  <c:v>58.231774004391859</c:v>
                </c:pt>
                <c:pt idx="598">
                  <c:v>58.231774004391859</c:v>
                </c:pt>
                <c:pt idx="599">
                  <c:v>58.231774004391859</c:v>
                </c:pt>
                <c:pt idx="600">
                  <c:v>58.231774004391859</c:v>
                </c:pt>
                <c:pt idx="601">
                  <c:v>58.231774004391859</c:v>
                </c:pt>
                <c:pt idx="602">
                  <c:v>58.231774004391859</c:v>
                </c:pt>
                <c:pt idx="603">
                  <c:v>58.231774004391859</c:v>
                </c:pt>
                <c:pt idx="604">
                  <c:v>58.231774004391859</c:v>
                </c:pt>
                <c:pt idx="605">
                  <c:v>55.741357000000001</c:v>
                </c:pt>
                <c:pt idx="606">
                  <c:v>29.865425999999999</c:v>
                </c:pt>
                <c:pt idx="607">
                  <c:v>35.182884999999999</c:v>
                </c:pt>
                <c:pt idx="608">
                  <c:v>25.536602999999999</c:v>
                </c:pt>
                <c:pt idx="609">
                  <c:v>46.950890000000001</c:v>
                </c:pt>
                <c:pt idx="610">
                  <c:v>49.229256298841626</c:v>
                </c:pt>
                <c:pt idx="611">
                  <c:v>49.229256298841626</c:v>
                </c:pt>
                <c:pt idx="612">
                  <c:v>32.778173000000002</c:v>
                </c:pt>
                <c:pt idx="613">
                  <c:v>38.461762999999998</c:v>
                </c:pt>
                <c:pt idx="614">
                  <c:v>40.292833999999999</c:v>
                </c:pt>
                <c:pt idx="615">
                  <c:v>32.543493999999995</c:v>
                </c:pt>
                <c:pt idx="616">
                  <c:v>49.229256298841626</c:v>
                </c:pt>
                <c:pt idx="617">
                  <c:v>41.918067000000001</c:v>
                </c:pt>
                <c:pt idx="618">
                  <c:v>44.863416000000001</c:v>
                </c:pt>
                <c:pt idx="619">
                  <c:v>49.229256298841626</c:v>
                </c:pt>
                <c:pt idx="620">
                  <c:v>47.030808</c:v>
                </c:pt>
                <c:pt idx="621">
                  <c:v>48.745633000000005</c:v>
                </c:pt>
                <c:pt idx="622">
                  <c:v>49.229256298841626</c:v>
                </c:pt>
                <c:pt idx="623">
                  <c:v>49.229256298841626</c:v>
                </c:pt>
                <c:pt idx="624">
                  <c:v>49.229256298841626</c:v>
                </c:pt>
                <c:pt idx="625">
                  <c:v>49.229256298841626</c:v>
                </c:pt>
                <c:pt idx="626">
                  <c:v>49.229256298841626</c:v>
                </c:pt>
                <c:pt idx="627">
                  <c:v>49.229256298841626</c:v>
                </c:pt>
                <c:pt idx="628">
                  <c:v>47.795245999999999</c:v>
                </c:pt>
                <c:pt idx="629">
                  <c:v>49.229256298841626</c:v>
                </c:pt>
                <c:pt idx="630">
                  <c:v>49.229256298841626</c:v>
                </c:pt>
                <c:pt idx="631">
                  <c:v>49.229256298841626</c:v>
                </c:pt>
                <c:pt idx="632">
                  <c:v>49.229256298841626</c:v>
                </c:pt>
                <c:pt idx="633">
                  <c:v>49.229256298841626</c:v>
                </c:pt>
                <c:pt idx="634">
                  <c:v>49.229256298841626</c:v>
                </c:pt>
                <c:pt idx="635">
                  <c:v>49.229256298841626</c:v>
                </c:pt>
                <c:pt idx="636">
                  <c:v>43.072409</c:v>
                </c:pt>
                <c:pt idx="637">
                  <c:v>26.936472000000002</c:v>
                </c:pt>
                <c:pt idx="638">
                  <c:v>49.229256298841626</c:v>
                </c:pt>
                <c:pt idx="639">
                  <c:v>35.265696000000005</c:v>
                </c:pt>
                <c:pt idx="640">
                  <c:v>65.314655999999999</c:v>
                </c:pt>
                <c:pt idx="641">
                  <c:v>47.840720999999995</c:v>
                </c:pt>
                <c:pt idx="642">
                  <c:v>34.566215999999997</c:v>
                </c:pt>
                <c:pt idx="643">
                  <c:v>24.720247000000001</c:v>
                </c:pt>
                <c:pt idx="644">
                  <c:v>60.683684999999997</c:v>
                </c:pt>
                <c:pt idx="645">
                  <c:v>72.820712974042507</c:v>
                </c:pt>
                <c:pt idx="646">
                  <c:v>72.820712974042507</c:v>
                </c:pt>
                <c:pt idx="647">
                  <c:v>63.644133000000004</c:v>
                </c:pt>
                <c:pt idx="648">
                  <c:v>35.978919999999995</c:v>
                </c:pt>
                <c:pt idx="649">
                  <c:v>31.942340000000002</c:v>
                </c:pt>
                <c:pt idx="650">
                  <c:v>61.779330000000002</c:v>
                </c:pt>
                <c:pt idx="651">
                  <c:v>70.27633800000001</c:v>
                </c:pt>
                <c:pt idx="652">
                  <c:v>43.728774999999999</c:v>
                </c:pt>
                <c:pt idx="653">
                  <c:v>43.975478000000003</c:v>
                </c:pt>
                <c:pt idx="654">
                  <c:v>22.129208999999999</c:v>
                </c:pt>
                <c:pt idx="655">
                  <c:v>32.046556000000002</c:v>
                </c:pt>
                <c:pt idx="656">
                  <c:v>44.277466999999994</c:v>
                </c:pt>
                <c:pt idx="657">
                  <c:v>43.388531</c:v>
                </c:pt>
                <c:pt idx="658">
                  <c:v>21.169370000000001</c:v>
                </c:pt>
                <c:pt idx="659">
                  <c:v>71.42283599999999</c:v>
                </c:pt>
                <c:pt idx="660">
                  <c:v>72.820712974042507</c:v>
                </c:pt>
                <c:pt idx="661">
                  <c:v>72.820712974042507</c:v>
                </c:pt>
                <c:pt idx="662">
                  <c:v>72.820712974042507</c:v>
                </c:pt>
                <c:pt idx="663">
                  <c:v>72.820712974042507</c:v>
                </c:pt>
                <c:pt idx="664">
                  <c:v>72.820712974042507</c:v>
                </c:pt>
                <c:pt idx="665">
                  <c:v>72.820712974042507</c:v>
                </c:pt>
                <c:pt idx="666">
                  <c:v>72.820712974042507</c:v>
                </c:pt>
                <c:pt idx="667">
                  <c:v>72.820712974042507</c:v>
                </c:pt>
                <c:pt idx="668">
                  <c:v>58.706305</c:v>
                </c:pt>
                <c:pt idx="669">
                  <c:v>72.820712974042507</c:v>
                </c:pt>
                <c:pt idx="670">
                  <c:v>72.820712974042507</c:v>
                </c:pt>
                <c:pt idx="671">
                  <c:v>89.486719594587655</c:v>
                </c:pt>
                <c:pt idx="672">
                  <c:v>89.486719594587655</c:v>
                </c:pt>
                <c:pt idx="673">
                  <c:v>89.486719594587655</c:v>
                </c:pt>
                <c:pt idx="674">
                  <c:v>89.486719594587655</c:v>
                </c:pt>
                <c:pt idx="675">
                  <c:v>85.598221000000009</c:v>
                </c:pt>
                <c:pt idx="676">
                  <c:v>83.294762999999989</c:v>
                </c:pt>
                <c:pt idx="677">
                  <c:v>61.390602000000001</c:v>
                </c:pt>
                <c:pt idx="678">
                  <c:v>37.284980000000004</c:v>
                </c:pt>
                <c:pt idx="679">
                  <c:v>29.257035999999999</c:v>
                </c:pt>
                <c:pt idx="680">
                  <c:v>76.767880999999988</c:v>
                </c:pt>
                <c:pt idx="681">
                  <c:v>40.096163999999995</c:v>
                </c:pt>
                <c:pt idx="682">
                  <c:v>84.740619000000009</c:v>
                </c:pt>
                <c:pt idx="683">
                  <c:v>77.845935999999995</c:v>
                </c:pt>
                <c:pt idx="684">
                  <c:v>75.293720000000008</c:v>
                </c:pt>
                <c:pt idx="685">
                  <c:v>40.483470000000004</c:v>
                </c:pt>
                <c:pt idx="686">
                  <c:v>89.486719594587655</c:v>
                </c:pt>
                <c:pt idx="687">
                  <c:v>89.486719594587655</c:v>
                </c:pt>
                <c:pt idx="688">
                  <c:v>89.486719594587655</c:v>
                </c:pt>
                <c:pt idx="689">
                  <c:v>89.486719594587655</c:v>
                </c:pt>
                <c:pt idx="690">
                  <c:v>89.486719594587655</c:v>
                </c:pt>
                <c:pt idx="691">
                  <c:v>89.486719594587655</c:v>
                </c:pt>
                <c:pt idx="692">
                  <c:v>70.59324500000001</c:v>
                </c:pt>
                <c:pt idx="693">
                  <c:v>89.486719594587655</c:v>
                </c:pt>
                <c:pt idx="694">
                  <c:v>89.486719594587655</c:v>
                </c:pt>
                <c:pt idx="695">
                  <c:v>51.071057000000003</c:v>
                </c:pt>
                <c:pt idx="696">
                  <c:v>84.742235999999991</c:v>
                </c:pt>
                <c:pt idx="697">
                  <c:v>89.486719594587655</c:v>
                </c:pt>
                <c:pt idx="698">
                  <c:v>89.486719594587655</c:v>
                </c:pt>
                <c:pt idx="699">
                  <c:v>89.486719594587655</c:v>
                </c:pt>
                <c:pt idx="700">
                  <c:v>112.81710068540818</c:v>
                </c:pt>
                <c:pt idx="701">
                  <c:v>55.457591999999998</c:v>
                </c:pt>
                <c:pt idx="702">
                  <c:v>96.560321999999999</c:v>
                </c:pt>
                <c:pt idx="703">
                  <c:v>72.380724000000001</c:v>
                </c:pt>
                <c:pt idx="704">
                  <c:v>112.81710068540818</c:v>
                </c:pt>
                <c:pt idx="705">
                  <c:v>112.81710068540818</c:v>
                </c:pt>
                <c:pt idx="706">
                  <c:v>72.004773</c:v>
                </c:pt>
                <c:pt idx="707">
                  <c:v>82.209485999999998</c:v>
                </c:pt>
                <c:pt idx="708">
                  <c:v>47.738697000000002</c:v>
                </c:pt>
                <c:pt idx="709">
                  <c:v>72.505039999999994</c:v>
                </c:pt>
                <c:pt idx="710">
                  <c:v>112.81710068540818</c:v>
                </c:pt>
                <c:pt idx="711">
                  <c:v>112.81710068540818</c:v>
                </c:pt>
                <c:pt idx="712">
                  <c:v>112.81710068540818</c:v>
                </c:pt>
                <c:pt idx="713">
                  <c:v>112.81710068540818</c:v>
                </c:pt>
                <c:pt idx="714">
                  <c:v>112.81710068540818</c:v>
                </c:pt>
                <c:pt idx="715">
                  <c:v>112.81710068540818</c:v>
                </c:pt>
                <c:pt idx="716">
                  <c:v>112.81710068540818</c:v>
                </c:pt>
                <c:pt idx="717">
                  <c:v>104.834265</c:v>
                </c:pt>
                <c:pt idx="718">
                  <c:v>112.81710068540818</c:v>
                </c:pt>
                <c:pt idx="719">
                  <c:v>104.94236199999999</c:v>
                </c:pt>
                <c:pt idx="720">
                  <c:v>98.239390999999998</c:v>
                </c:pt>
                <c:pt idx="721">
                  <c:v>110.039956</c:v>
                </c:pt>
                <c:pt idx="722">
                  <c:v>86.103581000000005</c:v>
                </c:pt>
                <c:pt idx="723">
                  <c:v>70.118288000000007</c:v>
                </c:pt>
                <c:pt idx="724">
                  <c:v>51.329709999999999</c:v>
                </c:pt>
                <c:pt idx="725">
                  <c:v>94.915001999999987</c:v>
                </c:pt>
                <c:pt idx="726">
                  <c:v>70.914552999999998</c:v>
                </c:pt>
                <c:pt idx="727">
                  <c:v>72.449833999999996</c:v>
                </c:pt>
                <c:pt idx="728">
                  <c:v>69.810414000000009</c:v>
                </c:pt>
                <c:pt idx="729">
                  <c:v>73.079684</c:v>
                </c:pt>
                <c:pt idx="730">
                  <c:v>56.423343000000003</c:v>
                </c:pt>
                <c:pt idx="731">
                  <c:v>110.304766</c:v>
                </c:pt>
                <c:pt idx="732">
                  <c:v>100.269643</c:v>
                </c:pt>
                <c:pt idx="733">
                  <c:v>127.041355</c:v>
                </c:pt>
                <c:pt idx="734">
                  <c:v>128.57401767089246</c:v>
                </c:pt>
                <c:pt idx="735">
                  <c:v>128.57401767089246</c:v>
                </c:pt>
                <c:pt idx="736">
                  <c:v>66.902007999999995</c:v>
                </c:pt>
                <c:pt idx="737">
                  <c:v>87.304795999999996</c:v>
                </c:pt>
                <c:pt idx="738">
                  <c:v>102.586512</c:v>
                </c:pt>
                <c:pt idx="739">
                  <c:v>128.57401767089246</c:v>
                </c:pt>
                <c:pt idx="740">
                  <c:v>128.57401767089246</c:v>
                </c:pt>
                <c:pt idx="741">
                  <c:v>128.57401767089246</c:v>
                </c:pt>
                <c:pt idx="742">
                  <c:v>128.57401767089246</c:v>
                </c:pt>
                <c:pt idx="743">
                  <c:v>128.57401767089246</c:v>
                </c:pt>
                <c:pt idx="744">
                  <c:v>121.39232200000001</c:v>
                </c:pt>
                <c:pt idx="745">
                  <c:v>128.57401767089246</c:v>
                </c:pt>
                <c:pt idx="746">
                  <c:v>128.57401767089246</c:v>
                </c:pt>
                <c:pt idx="747">
                  <c:v>128.57401767089246</c:v>
                </c:pt>
                <c:pt idx="748">
                  <c:v>128.57401767089246</c:v>
                </c:pt>
                <c:pt idx="749">
                  <c:v>128.57401767089246</c:v>
                </c:pt>
                <c:pt idx="750">
                  <c:v>128.57401767089246</c:v>
                </c:pt>
                <c:pt idx="751">
                  <c:v>128.57401767089246</c:v>
                </c:pt>
                <c:pt idx="752">
                  <c:v>128.57401767089246</c:v>
                </c:pt>
                <c:pt idx="753">
                  <c:v>128.57401767089246</c:v>
                </c:pt>
                <c:pt idx="754">
                  <c:v>128.57401767089246</c:v>
                </c:pt>
                <c:pt idx="755">
                  <c:v>128.57401767089246</c:v>
                </c:pt>
                <c:pt idx="756">
                  <c:v>126.570925</c:v>
                </c:pt>
                <c:pt idx="757">
                  <c:v>108.862224</c:v>
                </c:pt>
                <c:pt idx="758">
                  <c:v>128.57401767089246</c:v>
                </c:pt>
                <c:pt idx="759">
                  <c:v>128.404574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  <c:pt idx="409">
                  <c:v>M</c:v>
                </c:pt>
                <c:pt idx="440">
                  <c:v>J</c:v>
                </c:pt>
                <c:pt idx="470">
                  <c:v>J</c:v>
                </c:pt>
                <c:pt idx="501">
                  <c:v>A</c:v>
                </c:pt>
                <c:pt idx="532">
                  <c:v>S</c:v>
                </c:pt>
                <c:pt idx="562">
                  <c:v>O</c:v>
                </c:pt>
                <c:pt idx="593">
                  <c:v>N</c:v>
                </c:pt>
                <c:pt idx="623">
                  <c:v>D</c:v>
                </c:pt>
                <c:pt idx="654">
                  <c:v>E</c:v>
                </c:pt>
                <c:pt idx="685">
                  <c:v>F</c:v>
                </c:pt>
                <c:pt idx="714">
                  <c:v>M</c:v>
                </c:pt>
                <c:pt idx="745">
                  <c:v>A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40.591967135296358</c:v>
                </c:pt>
                <c:pt idx="1">
                  <c:v>28.057187235298219</c:v>
                </c:pt>
                <c:pt idx="2">
                  <c:v>19.092487231298218</c:v>
                </c:pt>
                <c:pt idx="3">
                  <c:v>39.405853023296359</c:v>
                </c:pt>
                <c:pt idx="4">
                  <c:v>24.250388117605894</c:v>
                </c:pt>
                <c:pt idx="5">
                  <c:v>29.79439370560403</c:v>
                </c:pt>
                <c:pt idx="6">
                  <c:v>35.535471725605895</c:v>
                </c:pt>
                <c:pt idx="7">
                  <c:v>22.351450693602171</c:v>
                </c:pt>
                <c:pt idx="8">
                  <c:v>20.944393357607762</c:v>
                </c:pt>
                <c:pt idx="9">
                  <c:v>34.737667977604033</c:v>
                </c:pt>
                <c:pt idx="10">
                  <c:v>23.205484058604029</c:v>
                </c:pt>
                <c:pt idx="11">
                  <c:v>30.853679723611844</c:v>
                </c:pt>
                <c:pt idx="12">
                  <c:v>26.683611412613704</c:v>
                </c:pt>
                <c:pt idx="13">
                  <c:v>24.764966420613703</c:v>
                </c:pt>
                <c:pt idx="14">
                  <c:v>14.925892304609981</c:v>
                </c:pt>
                <c:pt idx="15">
                  <c:v>12.596784300613704</c:v>
                </c:pt>
                <c:pt idx="16">
                  <c:v>19.712968096613704</c:v>
                </c:pt>
                <c:pt idx="17">
                  <c:v>16.339714832609978</c:v>
                </c:pt>
                <c:pt idx="18">
                  <c:v>12.398112724485971</c:v>
                </c:pt>
                <c:pt idx="19">
                  <c:v>16.378724560484109</c:v>
                </c:pt>
                <c:pt idx="20">
                  <c:v>22.089085252485972</c:v>
                </c:pt>
                <c:pt idx="21">
                  <c:v>20.208816392484106</c:v>
                </c:pt>
                <c:pt idx="22">
                  <c:v>23.568624800484113</c:v>
                </c:pt>
                <c:pt idx="23">
                  <c:v>46.343368824487833</c:v>
                </c:pt>
                <c:pt idx="24">
                  <c:v>35.955817148484108</c:v>
                </c:pt>
                <c:pt idx="25">
                  <c:v>37.389239182011075</c:v>
                </c:pt>
                <c:pt idx="26">
                  <c:v>31.240622650009207</c:v>
                </c:pt>
                <c:pt idx="27">
                  <c:v>26.460302566012935</c:v>
                </c:pt>
                <c:pt idx="28">
                  <c:v>36.116081978012929</c:v>
                </c:pt>
                <c:pt idx="29">
                  <c:v>27.369462378011072</c:v>
                </c:pt>
                <c:pt idx="30">
                  <c:v>38.020336738009206</c:v>
                </c:pt>
                <c:pt idx="31">
                  <c:v>53.465328844011069</c:v>
                </c:pt>
                <c:pt idx="32">
                  <c:v>50.24981133089922</c:v>
                </c:pt>
                <c:pt idx="33">
                  <c:v>60.937387178901076</c:v>
                </c:pt>
                <c:pt idx="34">
                  <c:v>61.701120250901077</c:v>
                </c:pt>
                <c:pt idx="35">
                  <c:v>40.845150482899221</c:v>
                </c:pt>
                <c:pt idx="36">
                  <c:v>32.963007770899218</c:v>
                </c:pt>
                <c:pt idx="37">
                  <c:v>59.218896934901075</c:v>
                </c:pt>
                <c:pt idx="38">
                  <c:v>56.801369274899216</c:v>
                </c:pt>
                <c:pt idx="39">
                  <c:v>69.426534720859507</c:v>
                </c:pt>
                <c:pt idx="40">
                  <c:v>73.121807024859521</c:v>
                </c:pt>
                <c:pt idx="41">
                  <c:v>63.260473376857647</c:v>
                </c:pt>
                <c:pt idx="42">
                  <c:v>60.540883828859513</c:v>
                </c:pt>
                <c:pt idx="43">
                  <c:v>51.992408908859517</c:v>
                </c:pt>
                <c:pt idx="44">
                  <c:v>78.557423872859502</c:v>
                </c:pt>
                <c:pt idx="45">
                  <c:v>74.769312744859505</c:v>
                </c:pt>
                <c:pt idx="46">
                  <c:v>61.628951758491617</c:v>
                </c:pt>
                <c:pt idx="47">
                  <c:v>70.00697094249162</c:v>
                </c:pt>
                <c:pt idx="48">
                  <c:v>78.617008598495346</c:v>
                </c:pt>
                <c:pt idx="49">
                  <c:v>56.597899126493481</c:v>
                </c:pt>
                <c:pt idx="50">
                  <c:v>40.729862390491625</c:v>
                </c:pt>
                <c:pt idx="51">
                  <c:v>64.049001278493478</c:v>
                </c:pt>
                <c:pt idx="52">
                  <c:v>64.119800196493486</c:v>
                </c:pt>
                <c:pt idx="53">
                  <c:v>76.899436403560856</c:v>
                </c:pt>
                <c:pt idx="54">
                  <c:v>61.625633239560862</c:v>
                </c:pt>
                <c:pt idx="55">
                  <c:v>56.721971815560863</c:v>
                </c:pt>
                <c:pt idx="56">
                  <c:v>45.663226307560862</c:v>
                </c:pt>
                <c:pt idx="57">
                  <c:v>40.228100859559</c:v>
                </c:pt>
                <c:pt idx="58">
                  <c:v>49.799011407560869</c:v>
                </c:pt>
                <c:pt idx="59">
                  <c:v>61.207646259558999</c:v>
                </c:pt>
                <c:pt idx="60">
                  <c:v>37.413587723792915</c:v>
                </c:pt>
                <c:pt idx="61">
                  <c:v>17.915863911791057</c:v>
                </c:pt>
                <c:pt idx="62">
                  <c:v>22.713463347792917</c:v>
                </c:pt>
                <c:pt idx="63">
                  <c:v>11.057603951792917</c:v>
                </c:pt>
                <c:pt idx="64">
                  <c:v>12.640831087792918</c:v>
                </c:pt>
                <c:pt idx="65">
                  <c:v>25.848530035791061</c:v>
                </c:pt>
                <c:pt idx="66">
                  <c:v>23.342886199792918</c:v>
                </c:pt>
                <c:pt idx="67">
                  <c:v>26.013846156998653</c:v>
                </c:pt>
                <c:pt idx="68">
                  <c:v>26.377939548998651</c:v>
                </c:pt>
                <c:pt idx="69">
                  <c:v>17.550853412998652</c:v>
                </c:pt>
                <c:pt idx="70">
                  <c:v>15.252594685000513</c:v>
                </c:pt>
                <c:pt idx="71">
                  <c:v>10.95120852899865</c:v>
                </c:pt>
                <c:pt idx="72">
                  <c:v>29.002316092998647</c:v>
                </c:pt>
                <c:pt idx="73">
                  <c:v>31.277200037000512</c:v>
                </c:pt>
                <c:pt idx="74">
                  <c:v>14.402760333087565</c:v>
                </c:pt>
                <c:pt idx="75">
                  <c:v>10.548450363085699</c:v>
                </c:pt>
                <c:pt idx="76">
                  <c:v>5.0072190490875581</c:v>
                </c:pt>
                <c:pt idx="77">
                  <c:v>1.2442010510875625</c:v>
                </c:pt>
                <c:pt idx="78">
                  <c:v>1.3627097760875622</c:v>
                </c:pt>
                <c:pt idx="79">
                  <c:v>9.6227560880875611</c:v>
                </c:pt>
                <c:pt idx="80">
                  <c:v>21.350697024087559</c:v>
                </c:pt>
                <c:pt idx="81">
                  <c:v>14.805249948133191</c:v>
                </c:pt>
                <c:pt idx="82">
                  <c:v>4.4855053001350536</c:v>
                </c:pt>
                <c:pt idx="83">
                  <c:v>2.8683411081313244</c:v>
                </c:pt>
                <c:pt idx="84">
                  <c:v>3.4894988281331898</c:v>
                </c:pt>
                <c:pt idx="85">
                  <c:v>0.74367702413319059</c:v>
                </c:pt>
                <c:pt idx="86">
                  <c:v>2.4391617521331863</c:v>
                </c:pt>
                <c:pt idx="87">
                  <c:v>1.3738553881341213</c:v>
                </c:pt>
                <c:pt idx="88">
                  <c:v>6.9060940918694032</c:v>
                </c:pt>
                <c:pt idx="89">
                  <c:v>4.8536661118684714</c:v>
                </c:pt>
                <c:pt idx="90">
                  <c:v>6.8787281798703335</c:v>
                </c:pt>
                <c:pt idx="91">
                  <c:v>3.8767496798684733</c:v>
                </c:pt>
                <c:pt idx="92">
                  <c:v>1.4308949198694063</c:v>
                </c:pt>
                <c:pt idx="93">
                  <c:v>1.6952542158694051</c:v>
                </c:pt>
                <c:pt idx="94">
                  <c:v>2.0567678918694039</c:v>
                </c:pt>
                <c:pt idx="95">
                  <c:v>3.1671972764460805</c:v>
                </c:pt>
                <c:pt idx="96">
                  <c:v>1.259964076450742</c:v>
                </c:pt>
                <c:pt idx="97">
                  <c:v>1.4914715644470162</c:v>
                </c:pt>
                <c:pt idx="98">
                  <c:v>2.0794868124498098</c:v>
                </c:pt>
                <c:pt idx="99">
                  <c:v>1.3288751524479485</c:v>
                </c:pt>
                <c:pt idx="100">
                  <c:v>1.2214171964488778</c:v>
                </c:pt>
                <c:pt idx="101">
                  <c:v>5.6127602324488759</c:v>
                </c:pt>
                <c:pt idx="102">
                  <c:v>10.558502378786354</c:v>
                </c:pt>
                <c:pt idx="103">
                  <c:v>1.162073298789146</c:v>
                </c:pt>
                <c:pt idx="104">
                  <c:v>5.9386223107863483</c:v>
                </c:pt>
                <c:pt idx="105">
                  <c:v>1.1942129507872814</c:v>
                </c:pt>
                <c:pt idx="106">
                  <c:v>1.3534781667872813</c:v>
                </c:pt>
                <c:pt idx="107">
                  <c:v>1.2208629467872816</c:v>
                </c:pt>
                <c:pt idx="108">
                  <c:v>1.4380009587863496</c:v>
                </c:pt>
                <c:pt idx="109">
                  <c:v>1.8177414894848845</c:v>
                </c:pt>
                <c:pt idx="110">
                  <c:v>1.2516218494886089</c:v>
                </c:pt>
                <c:pt idx="111">
                  <c:v>2.0038083974848853</c:v>
                </c:pt>
                <c:pt idx="112">
                  <c:v>1.3961793294867457</c:v>
                </c:pt>
                <c:pt idx="113">
                  <c:v>1.4214085774867453</c:v>
                </c:pt>
                <c:pt idx="114">
                  <c:v>1.4009326014848849</c:v>
                </c:pt>
                <c:pt idx="115">
                  <c:v>1.2931128454848804</c:v>
                </c:pt>
                <c:pt idx="116">
                  <c:v>5.8665420599029092</c:v>
                </c:pt>
                <c:pt idx="117">
                  <c:v>1.9923396158991817</c:v>
                </c:pt>
                <c:pt idx="118">
                  <c:v>1.2629584079010456</c:v>
                </c:pt>
                <c:pt idx="119">
                  <c:v>1.3772662439019769</c:v>
                </c:pt>
                <c:pt idx="120">
                  <c:v>1.7928808999001122</c:v>
                </c:pt>
                <c:pt idx="121">
                  <c:v>1.0843151359001131</c:v>
                </c:pt>
                <c:pt idx="122">
                  <c:v>1.9521874078991823</c:v>
                </c:pt>
                <c:pt idx="123">
                  <c:v>2.5609740729217809</c:v>
                </c:pt>
                <c:pt idx="124">
                  <c:v>2.8037950889227141</c:v>
                </c:pt>
                <c:pt idx="125">
                  <c:v>19.901597212921786</c:v>
                </c:pt>
                <c:pt idx="126">
                  <c:v>8.913845752920853</c:v>
                </c:pt>
                <c:pt idx="127">
                  <c:v>9.7827039929199202</c:v>
                </c:pt>
                <c:pt idx="128">
                  <c:v>12.122720236922715</c:v>
                </c:pt>
                <c:pt idx="129">
                  <c:v>19.742828852921782</c:v>
                </c:pt>
                <c:pt idx="130">
                  <c:v>38.82376314857428</c:v>
                </c:pt>
                <c:pt idx="131">
                  <c:v>42.779808828575206</c:v>
                </c:pt>
                <c:pt idx="132">
                  <c:v>38.395821017574278</c:v>
                </c:pt>
                <c:pt idx="133">
                  <c:v>25.825047667576143</c:v>
                </c:pt>
                <c:pt idx="134">
                  <c:v>22.12214836057521</c:v>
                </c:pt>
                <c:pt idx="135">
                  <c:v>33.854138380574284</c:v>
                </c:pt>
                <c:pt idx="136">
                  <c:v>35.628153696575211</c:v>
                </c:pt>
                <c:pt idx="137">
                  <c:v>20.725729154021089</c:v>
                </c:pt>
                <c:pt idx="138">
                  <c:v>18.280564747020158</c:v>
                </c:pt>
                <c:pt idx="139">
                  <c:v>24.527595957019226</c:v>
                </c:pt>
                <c:pt idx="140">
                  <c:v>17.627827146022021</c:v>
                </c:pt>
                <c:pt idx="141">
                  <c:v>9.032721378019227</c:v>
                </c:pt>
                <c:pt idx="142">
                  <c:v>25.254581350022022</c:v>
                </c:pt>
                <c:pt idx="143">
                  <c:v>26.548652466020162</c:v>
                </c:pt>
                <c:pt idx="144">
                  <c:v>22.231549107410476</c:v>
                </c:pt>
                <c:pt idx="145">
                  <c:v>13.364341731411409</c:v>
                </c:pt>
                <c:pt idx="146">
                  <c:v>24.269787983410474</c:v>
                </c:pt>
                <c:pt idx="147">
                  <c:v>17.486814947411407</c:v>
                </c:pt>
                <c:pt idx="148">
                  <c:v>16.463663575408614</c:v>
                </c:pt>
                <c:pt idx="149">
                  <c:v>32.121659671412338</c:v>
                </c:pt>
                <c:pt idx="150">
                  <c:v>33.959315899409546</c:v>
                </c:pt>
                <c:pt idx="151">
                  <c:v>20.924745369558106</c:v>
                </c:pt>
                <c:pt idx="152">
                  <c:v>18.354848873559042</c:v>
                </c:pt>
                <c:pt idx="153">
                  <c:v>20.153751989558106</c:v>
                </c:pt>
                <c:pt idx="154">
                  <c:v>4.0966366895590403</c:v>
                </c:pt>
                <c:pt idx="155">
                  <c:v>2.1574244495590391</c:v>
                </c:pt>
                <c:pt idx="156">
                  <c:v>0.98753413755810837</c:v>
                </c:pt>
                <c:pt idx="157">
                  <c:v>3.2331491695590411</c:v>
                </c:pt>
                <c:pt idx="158">
                  <c:v>7.7389653218427084</c:v>
                </c:pt>
                <c:pt idx="159">
                  <c:v>18.862793646844569</c:v>
                </c:pt>
                <c:pt idx="160">
                  <c:v>21.645349225843638</c:v>
                </c:pt>
                <c:pt idx="161">
                  <c:v>4.6479343218445717</c:v>
                </c:pt>
                <c:pt idx="162">
                  <c:v>2.9888472828436425</c:v>
                </c:pt>
                <c:pt idx="163">
                  <c:v>22.058485284844572</c:v>
                </c:pt>
                <c:pt idx="164">
                  <c:v>23.826062561843639</c:v>
                </c:pt>
                <c:pt idx="165">
                  <c:v>16.235678536526954</c:v>
                </c:pt>
                <c:pt idx="166">
                  <c:v>8.2451969895250876</c:v>
                </c:pt>
                <c:pt idx="167">
                  <c:v>3.3181902715278846</c:v>
                </c:pt>
                <c:pt idx="168">
                  <c:v>11.156382864526954</c:v>
                </c:pt>
                <c:pt idx="169">
                  <c:v>4.9460030605269498</c:v>
                </c:pt>
                <c:pt idx="170">
                  <c:v>27.063808200526953</c:v>
                </c:pt>
                <c:pt idx="171">
                  <c:v>4.8549849325269534</c:v>
                </c:pt>
                <c:pt idx="172">
                  <c:v>69.455240732977401</c:v>
                </c:pt>
                <c:pt idx="173">
                  <c:v>77.001288715978347</c:v>
                </c:pt>
                <c:pt idx="174">
                  <c:v>88.83209940097926</c:v>
                </c:pt>
                <c:pt idx="175">
                  <c:v>94.972363856979271</c:v>
                </c:pt>
                <c:pt idx="176">
                  <c:v>103.3175379489774</c:v>
                </c:pt>
                <c:pt idx="177">
                  <c:v>121.91762867297928</c:v>
                </c:pt>
                <c:pt idx="178">
                  <c:v>99.73702340097833</c:v>
                </c:pt>
                <c:pt idx="179">
                  <c:v>153.55247943682235</c:v>
                </c:pt>
                <c:pt idx="180">
                  <c:v>159.44098339982142</c:v>
                </c:pt>
                <c:pt idx="181">
                  <c:v>171.62040610182234</c:v>
                </c:pt>
                <c:pt idx="182">
                  <c:v>165.84324548382139</c:v>
                </c:pt>
                <c:pt idx="183">
                  <c:v>176.63126728882233</c:v>
                </c:pt>
                <c:pt idx="184">
                  <c:v>177.60259101782233</c:v>
                </c:pt>
                <c:pt idx="185">
                  <c:v>217.85814162782046</c:v>
                </c:pt>
                <c:pt idx="186">
                  <c:v>252.3652375318982</c:v>
                </c:pt>
                <c:pt idx="187">
                  <c:v>252.86147348389821</c:v>
                </c:pt>
                <c:pt idx="188">
                  <c:v>262.53834228789816</c:v>
                </c:pt>
                <c:pt idx="189">
                  <c:v>260.09934461189818</c:v>
                </c:pt>
                <c:pt idx="190">
                  <c:v>259.23785464389914</c:v>
                </c:pt>
                <c:pt idx="191">
                  <c:v>270.59388865289725</c:v>
                </c:pt>
                <c:pt idx="192">
                  <c:v>287.0780279698991</c:v>
                </c:pt>
                <c:pt idx="193">
                  <c:v>200.31608127970352</c:v>
                </c:pt>
                <c:pt idx="194">
                  <c:v>191.21936201370164</c:v>
                </c:pt>
                <c:pt idx="195">
                  <c:v>188.97351986770164</c:v>
                </c:pt>
                <c:pt idx="196">
                  <c:v>163.9943349897035</c:v>
                </c:pt>
                <c:pt idx="197">
                  <c:v>170.23901479870352</c:v>
                </c:pt>
                <c:pt idx="198">
                  <c:v>185.73735072670354</c:v>
                </c:pt>
                <c:pt idx="199">
                  <c:v>194.28850073870166</c:v>
                </c:pt>
                <c:pt idx="200">
                  <c:v>136.17323427041907</c:v>
                </c:pt>
                <c:pt idx="201">
                  <c:v>137.09973502641907</c:v>
                </c:pt>
                <c:pt idx="202">
                  <c:v>153.38900835041906</c:v>
                </c:pt>
                <c:pt idx="203">
                  <c:v>146.82716578242093</c:v>
                </c:pt>
                <c:pt idx="204">
                  <c:v>112.97007877041908</c:v>
                </c:pt>
                <c:pt idx="205">
                  <c:v>132.85493211441906</c:v>
                </c:pt>
                <c:pt idx="206">
                  <c:v>95.889306298420919</c:v>
                </c:pt>
                <c:pt idx="207">
                  <c:v>53.810678812797732</c:v>
                </c:pt>
                <c:pt idx="208">
                  <c:v>68.869514128795871</c:v>
                </c:pt>
                <c:pt idx="209">
                  <c:v>81.78898898879774</c:v>
                </c:pt>
                <c:pt idx="210">
                  <c:v>77.787277240797735</c:v>
                </c:pt>
                <c:pt idx="211">
                  <c:v>119.26218444079775</c:v>
                </c:pt>
                <c:pt idx="212">
                  <c:v>115.98283880879588</c:v>
                </c:pt>
                <c:pt idx="213">
                  <c:v>111.39821023679772</c:v>
                </c:pt>
                <c:pt idx="214">
                  <c:v>137.84926717065375</c:v>
                </c:pt>
                <c:pt idx="215">
                  <c:v>160.88017939865748</c:v>
                </c:pt>
                <c:pt idx="216">
                  <c:v>160.02230128265373</c:v>
                </c:pt>
                <c:pt idx="217">
                  <c:v>156.8765963266556</c:v>
                </c:pt>
                <c:pt idx="218">
                  <c:v>163.60383361465372</c:v>
                </c:pt>
                <c:pt idx="219">
                  <c:v>170.80185295065746</c:v>
                </c:pt>
                <c:pt idx="220">
                  <c:v>200.19432958265372</c:v>
                </c:pt>
                <c:pt idx="221">
                  <c:v>203.33718013522719</c:v>
                </c:pt>
                <c:pt idx="222">
                  <c:v>174.39427492322719</c:v>
                </c:pt>
                <c:pt idx="223">
                  <c:v>129.03605772722534</c:v>
                </c:pt>
                <c:pt idx="224">
                  <c:v>132.41654455122719</c:v>
                </c:pt>
                <c:pt idx="225">
                  <c:v>139.11177337922535</c:v>
                </c:pt>
                <c:pt idx="226">
                  <c:v>159.5807926972272</c:v>
                </c:pt>
                <c:pt idx="227">
                  <c:v>171.70179109122716</c:v>
                </c:pt>
                <c:pt idx="228">
                  <c:v>142.39942020657489</c:v>
                </c:pt>
                <c:pt idx="229">
                  <c:v>141.47229057457304</c:v>
                </c:pt>
                <c:pt idx="230">
                  <c:v>153.98167803057305</c:v>
                </c:pt>
                <c:pt idx="231">
                  <c:v>155.33181704257305</c:v>
                </c:pt>
                <c:pt idx="232">
                  <c:v>162.8268041745749</c:v>
                </c:pt>
                <c:pt idx="233">
                  <c:v>188.14638225057305</c:v>
                </c:pt>
                <c:pt idx="234">
                  <c:v>183.50281605057305</c:v>
                </c:pt>
                <c:pt idx="235">
                  <c:v>90.541645069493569</c:v>
                </c:pt>
                <c:pt idx="236">
                  <c:v>95.428625213493561</c:v>
                </c:pt>
                <c:pt idx="237">
                  <c:v>84.189741525495421</c:v>
                </c:pt>
                <c:pt idx="238">
                  <c:v>81.954695937491707</c:v>
                </c:pt>
                <c:pt idx="239">
                  <c:v>105.69303443349543</c:v>
                </c:pt>
                <c:pt idx="240">
                  <c:v>86.753080425495426</c:v>
                </c:pt>
                <c:pt idx="241">
                  <c:v>121.07046378949357</c:v>
                </c:pt>
                <c:pt idx="242">
                  <c:v>130.46747255014625</c:v>
                </c:pt>
                <c:pt idx="243">
                  <c:v>126.01592622614812</c:v>
                </c:pt>
                <c:pt idx="244">
                  <c:v>137.24377890614628</c:v>
                </c:pt>
                <c:pt idx="245">
                  <c:v>80.772191482146255</c:v>
                </c:pt>
                <c:pt idx="246">
                  <c:v>58.310094374148129</c:v>
                </c:pt>
                <c:pt idx="247">
                  <c:v>43.978376766148124</c:v>
                </c:pt>
                <c:pt idx="248">
                  <c:v>53.364102536146262</c:v>
                </c:pt>
                <c:pt idx="249">
                  <c:v>93.546231938338025</c:v>
                </c:pt>
                <c:pt idx="250">
                  <c:v>139.47287947033803</c:v>
                </c:pt>
                <c:pt idx="251">
                  <c:v>83.475556142339897</c:v>
                </c:pt>
                <c:pt idx="252">
                  <c:v>78.496923654339881</c:v>
                </c:pt>
                <c:pt idx="253">
                  <c:v>89.795117702336171</c:v>
                </c:pt>
                <c:pt idx="254">
                  <c:v>145.82558132633989</c:v>
                </c:pt>
                <c:pt idx="255">
                  <c:v>172.83102464133989</c:v>
                </c:pt>
                <c:pt idx="256">
                  <c:v>126.51042041382534</c:v>
                </c:pt>
                <c:pt idx="257">
                  <c:v>120.5498673498272</c:v>
                </c:pt>
                <c:pt idx="258">
                  <c:v>88.719347729827206</c:v>
                </c:pt>
                <c:pt idx="259">
                  <c:v>99.254246573825341</c:v>
                </c:pt>
                <c:pt idx="260">
                  <c:v>71.098077441827201</c:v>
                </c:pt>
                <c:pt idx="261">
                  <c:v>99.29645613382533</c:v>
                </c:pt>
                <c:pt idx="262">
                  <c:v>74.099682177829067</c:v>
                </c:pt>
                <c:pt idx="263">
                  <c:v>289.1864394933985</c:v>
                </c:pt>
                <c:pt idx="264">
                  <c:v>304.43209794139852</c:v>
                </c:pt>
                <c:pt idx="265">
                  <c:v>321.96016262540036</c:v>
                </c:pt>
                <c:pt idx="266">
                  <c:v>322.87639908940031</c:v>
                </c:pt>
                <c:pt idx="267">
                  <c:v>323.72202005340029</c:v>
                </c:pt>
                <c:pt idx="268">
                  <c:v>327.92907840239849</c:v>
                </c:pt>
                <c:pt idx="269">
                  <c:v>334.11098145240032</c:v>
                </c:pt>
                <c:pt idx="270">
                  <c:v>172.32037386489702</c:v>
                </c:pt>
                <c:pt idx="271">
                  <c:v>187.79370131289889</c:v>
                </c:pt>
                <c:pt idx="272">
                  <c:v>197.32705762889333</c:v>
                </c:pt>
                <c:pt idx="273">
                  <c:v>155.08426256089891</c:v>
                </c:pt>
                <c:pt idx="274">
                  <c:v>142.18681571289892</c:v>
                </c:pt>
                <c:pt idx="275">
                  <c:v>166.59244850889704</c:v>
                </c:pt>
                <c:pt idx="276">
                  <c:v>191.84682496889516</c:v>
                </c:pt>
                <c:pt idx="277">
                  <c:v>124.61037929313773</c:v>
                </c:pt>
                <c:pt idx="278">
                  <c:v>113.61144992513587</c:v>
                </c:pt>
                <c:pt idx="279">
                  <c:v>86.168504877137735</c:v>
                </c:pt>
                <c:pt idx="280">
                  <c:v>68.485321005135859</c:v>
                </c:pt>
                <c:pt idx="281">
                  <c:v>54.309322513139591</c:v>
                </c:pt>
                <c:pt idx="282">
                  <c:v>105.76662061713773</c:v>
                </c:pt>
                <c:pt idx="283">
                  <c:v>101.06598587713586</c:v>
                </c:pt>
                <c:pt idx="284">
                  <c:v>122.28854868134586</c:v>
                </c:pt>
                <c:pt idx="285">
                  <c:v>119.15357943334958</c:v>
                </c:pt>
                <c:pt idx="286">
                  <c:v>120.39103317734399</c:v>
                </c:pt>
                <c:pt idx="287">
                  <c:v>79.305829521347704</c:v>
                </c:pt>
                <c:pt idx="288">
                  <c:v>89.449654257349579</c:v>
                </c:pt>
                <c:pt idx="289">
                  <c:v>103.00871392534586</c:v>
                </c:pt>
                <c:pt idx="290">
                  <c:v>153.54620028534771</c:v>
                </c:pt>
                <c:pt idx="291">
                  <c:v>154.11643092467583</c:v>
                </c:pt>
                <c:pt idx="292">
                  <c:v>143.90651973267771</c:v>
                </c:pt>
                <c:pt idx="293">
                  <c:v>132.00201114867582</c:v>
                </c:pt>
                <c:pt idx="294">
                  <c:v>117.47030697267397</c:v>
                </c:pt>
                <c:pt idx="295">
                  <c:v>109.5993949366777</c:v>
                </c:pt>
                <c:pt idx="296">
                  <c:v>102.83659453667582</c:v>
                </c:pt>
                <c:pt idx="297">
                  <c:v>140.39129904467583</c:v>
                </c:pt>
                <c:pt idx="298">
                  <c:v>178.83464696162031</c:v>
                </c:pt>
                <c:pt idx="299">
                  <c:v>123.10703588562218</c:v>
                </c:pt>
                <c:pt idx="300">
                  <c:v>108.95650575362032</c:v>
                </c:pt>
                <c:pt idx="301">
                  <c:v>102.35917537762033</c:v>
                </c:pt>
                <c:pt idx="302">
                  <c:v>101.28505481762032</c:v>
                </c:pt>
                <c:pt idx="303">
                  <c:v>132.23952649762407</c:v>
                </c:pt>
                <c:pt idx="304">
                  <c:v>143.34250574162033</c:v>
                </c:pt>
                <c:pt idx="305">
                  <c:v>202.49332748474106</c:v>
                </c:pt>
                <c:pt idx="306">
                  <c:v>207.01034946474479</c:v>
                </c:pt>
                <c:pt idx="307">
                  <c:v>208.86176576073922</c:v>
                </c:pt>
                <c:pt idx="308">
                  <c:v>209.11036981274293</c:v>
                </c:pt>
                <c:pt idx="309">
                  <c:v>195.23583224074105</c:v>
                </c:pt>
                <c:pt idx="310">
                  <c:v>210.94218839274293</c:v>
                </c:pt>
                <c:pt idx="311">
                  <c:v>235.52572274874106</c:v>
                </c:pt>
                <c:pt idx="312">
                  <c:v>231.9306936648228</c:v>
                </c:pt>
                <c:pt idx="313">
                  <c:v>213.3224108448228</c:v>
                </c:pt>
                <c:pt idx="314">
                  <c:v>219.19428945282465</c:v>
                </c:pt>
                <c:pt idx="315">
                  <c:v>216.03596525682278</c:v>
                </c:pt>
                <c:pt idx="316">
                  <c:v>199.52081670882092</c:v>
                </c:pt>
                <c:pt idx="317">
                  <c:v>218.60455964882465</c:v>
                </c:pt>
                <c:pt idx="318">
                  <c:v>232.09785128482466</c:v>
                </c:pt>
                <c:pt idx="319">
                  <c:v>209.50388243101571</c:v>
                </c:pt>
                <c:pt idx="320">
                  <c:v>213.71284133901571</c:v>
                </c:pt>
                <c:pt idx="321">
                  <c:v>220.62686756701942</c:v>
                </c:pt>
                <c:pt idx="322">
                  <c:v>204.64757958701571</c:v>
                </c:pt>
                <c:pt idx="323">
                  <c:v>205.80028040701569</c:v>
                </c:pt>
                <c:pt idx="324">
                  <c:v>225.34181118701756</c:v>
                </c:pt>
                <c:pt idx="325">
                  <c:v>231.95094266701943</c:v>
                </c:pt>
                <c:pt idx="326">
                  <c:v>196.36262742418339</c:v>
                </c:pt>
                <c:pt idx="327">
                  <c:v>174.40513921218712</c:v>
                </c:pt>
                <c:pt idx="328">
                  <c:v>182.65841938818525</c:v>
                </c:pt>
                <c:pt idx="329">
                  <c:v>143.49102618018341</c:v>
                </c:pt>
                <c:pt idx="330">
                  <c:v>134.71799561218899</c:v>
                </c:pt>
                <c:pt idx="331">
                  <c:v>187.36683584818712</c:v>
                </c:pt>
                <c:pt idx="332">
                  <c:v>176.51579457218526</c:v>
                </c:pt>
                <c:pt idx="333">
                  <c:v>221.98280508788727</c:v>
                </c:pt>
                <c:pt idx="334">
                  <c:v>227.73512533589098</c:v>
                </c:pt>
                <c:pt idx="335">
                  <c:v>242.25747727988724</c:v>
                </c:pt>
                <c:pt idx="336">
                  <c:v>249.87690140788538</c:v>
                </c:pt>
                <c:pt idx="337">
                  <c:v>242.05115775188912</c:v>
                </c:pt>
                <c:pt idx="338">
                  <c:v>241.59998893988913</c:v>
                </c:pt>
                <c:pt idx="339">
                  <c:v>254.38907522788725</c:v>
                </c:pt>
                <c:pt idx="340">
                  <c:v>262.1967828016605</c:v>
                </c:pt>
                <c:pt idx="341">
                  <c:v>259.80854991366232</c:v>
                </c:pt>
                <c:pt idx="342">
                  <c:v>253.56305206966044</c:v>
                </c:pt>
                <c:pt idx="343">
                  <c:v>257.83911841766042</c:v>
                </c:pt>
                <c:pt idx="344">
                  <c:v>265.68719669766051</c:v>
                </c:pt>
                <c:pt idx="345">
                  <c:v>268.3931628016586</c:v>
                </c:pt>
                <c:pt idx="346">
                  <c:v>261.36344213066047</c:v>
                </c:pt>
                <c:pt idx="347">
                  <c:v>192.81244924511662</c:v>
                </c:pt>
                <c:pt idx="348">
                  <c:v>172.89139561711846</c:v>
                </c:pt>
                <c:pt idx="349">
                  <c:v>193.68105046511286</c:v>
                </c:pt>
                <c:pt idx="350">
                  <c:v>177.00021086911846</c:v>
                </c:pt>
                <c:pt idx="351">
                  <c:v>164.29175388111659</c:v>
                </c:pt>
                <c:pt idx="352">
                  <c:v>159.43329496911474</c:v>
                </c:pt>
                <c:pt idx="353">
                  <c:v>145.13174091711846</c:v>
                </c:pt>
                <c:pt idx="354">
                  <c:v>122.39117682233818</c:v>
                </c:pt>
                <c:pt idx="355">
                  <c:v>120.5788239663419</c:v>
                </c:pt>
                <c:pt idx="356">
                  <c:v>136.01800942733817</c:v>
                </c:pt>
                <c:pt idx="357">
                  <c:v>109.96431876633817</c:v>
                </c:pt>
                <c:pt idx="358">
                  <c:v>87.376334134340041</c:v>
                </c:pt>
                <c:pt idx="359">
                  <c:v>92.002596750340032</c:v>
                </c:pt>
                <c:pt idx="360">
                  <c:v>95.409703146338174</c:v>
                </c:pt>
                <c:pt idx="361">
                  <c:v>72.17823092821591</c:v>
                </c:pt>
                <c:pt idx="362">
                  <c:v>123.08973914421219</c:v>
                </c:pt>
                <c:pt idx="363">
                  <c:v>130.56894860321964</c:v>
                </c:pt>
                <c:pt idx="364">
                  <c:v>70.598635268219638</c:v>
                </c:pt>
                <c:pt idx="365">
                  <c:v>72.981075444215904</c:v>
                </c:pt>
                <c:pt idx="366">
                  <c:v>108.4766185962159</c:v>
                </c:pt>
                <c:pt idx="367">
                  <c:v>63.111638576215917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125.90182729691037</c:v>
                </c:pt>
                <c:pt idx="1">
                  <c:v>125.90182729691037</c:v>
                </c:pt>
                <c:pt idx="2">
                  <c:v>98.741424078570617</c:v>
                </c:pt>
                <c:pt idx="3">
                  <c:v>98.741424078570617</c:v>
                </c:pt>
                <c:pt idx="4">
                  <c:v>98.741424078570617</c:v>
                </c:pt>
                <c:pt idx="5">
                  <c:v>98.741424078570617</c:v>
                </c:pt>
                <c:pt idx="6">
                  <c:v>98.741424078570617</c:v>
                </c:pt>
                <c:pt idx="7">
                  <c:v>98.741424078570617</c:v>
                </c:pt>
                <c:pt idx="8">
                  <c:v>98.741424078570617</c:v>
                </c:pt>
                <c:pt idx="9">
                  <c:v>98.741424078570617</c:v>
                </c:pt>
                <c:pt idx="10">
                  <c:v>98.741424078570617</c:v>
                </c:pt>
                <c:pt idx="11">
                  <c:v>98.741424078570617</c:v>
                </c:pt>
                <c:pt idx="12">
                  <c:v>98.741424078570617</c:v>
                </c:pt>
                <c:pt idx="13">
                  <c:v>98.741424078570617</c:v>
                </c:pt>
                <c:pt idx="14">
                  <c:v>98.741424078570617</c:v>
                </c:pt>
                <c:pt idx="15">
                  <c:v>98.741424078570617</c:v>
                </c:pt>
                <c:pt idx="16">
                  <c:v>98.741424078570617</c:v>
                </c:pt>
                <c:pt idx="17">
                  <c:v>98.741424078570617</c:v>
                </c:pt>
                <c:pt idx="18">
                  <c:v>98.741424078570617</c:v>
                </c:pt>
                <c:pt idx="19">
                  <c:v>98.741424078570617</c:v>
                </c:pt>
                <c:pt idx="20">
                  <c:v>98.741424078570617</c:v>
                </c:pt>
                <c:pt idx="21">
                  <c:v>98.741424078570617</c:v>
                </c:pt>
                <c:pt idx="22">
                  <c:v>98.741424078570617</c:v>
                </c:pt>
                <c:pt idx="23">
                  <c:v>98.741424078570617</c:v>
                </c:pt>
                <c:pt idx="24">
                  <c:v>98.741424078570617</c:v>
                </c:pt>
                <c:pt idx="25">
                  <c:v>98.741424078570617</c:v>
                </c:pt>
                <c:pt idx="26">
                  <c:v>98.741424078570617</c:v>
                </c:pt>
                <c:pt idx="27">
                  <c:v>98.741424078570617</c:v>
                </c:pt>
                <c:pt idx="28">
                  <c:v>98.741424078570617</c:v>
                </c:pt>
                <c:pt idx="29">
                  <c:v>98.741424078570617</c:v>
                </c:pt>
                <c:pt idx="30">
                  <c:v>98.741424078570617</c:v>
                </c:pt>
                <c:pt idx="31">
                  <c:v>98.741424078570617</c:v>
                </c:pt>
                <c:pt idx="32">
                  <c:v>98.741424078570617</c:v>
                </c:pt>
                <c:pt idx="33">
                  <c:v>62.091495991055417</c:v>
                </c:pt>
                <c:pt idx="34">
                  <c:v>62.091495991055417</c:v>
                </c:pt>
                <c:pt idx="35">
                  <c:v>62.091495991055417</c:v>
                </c:pt>
                <c:pt idx="36">
                  <c:v>62.091495991055417</c:v>
                </c:pt>
                <c:pt idx="37">
                  <c:v>62.091495991055417</c:v>
                </c:pt>
                <c:pt idx="38">
                  <c:v>62.091495991055417</c:v>
                </c:pt>
                <c:pt idx="39">
                  <c:v>62.091495991055417</c:v>
                </c:pt>
                <c:pt idx="40">
                  <c:v>62.091495991055417</c:v>
                </c:pt>
                <c:pt idx="41">
                  <c:v>62.091495991055417</c:v>
                </c:pt>
                <c:pt idx="42">
                  <c:v>62.091495991055417</c:v>
                </c:pt>
                <c:pt idx="43">
                  <c:v>62.091495991055417</c:v>
                </c:pt>
                <c:pt idx="44">
                  <c:v>62.091495991055417</c:v>
                </c:pt>
                <c:pt idx="45">
                  <c:v>62.091495991055417</c:v>
                </c:pt>
                <c:pt idx="46">
                  <c:v>62.091495991055417</c:v>
                </c:pt>
                <c:pt idx="47">
                  <c:v>62.091495991055417</c:v>
                </c:pt>
                <c:pt idx="48">
                  <c:v>62.091495991055417</c:v>
                </c:pt>
                <c:pt idx="49">
                  <c:v>62.091495991055417</c:v>
                </c:pt>
                <c:pt idx="50">
                  <c:v>62.091495991055417</c:v>
                </c:pt>
                <c:pt idx="51">
                  <c:v>62.091495991055417</c:v>
                </c:pt>
                <c:pt idx="52">
                  <c:v>62.091495991055417</c:v>
                </c:pt>
                <c:pt idx="53">
                  <c:v>62.091495991055417</c:v>
                </c:pt>
                <c:pt idx="54">
                  <c:v>62.091495991055417</c:v>
                </c:pt>
                <c:pt idx="55">
                  <c:v>62.091495991055417</c:v>
                </c:pt>
                <c:pt idx="56">
                  <c:v>62.091495991055417</c:v>
                </c:pt>
                <c:pt idx="57">
                  <c:v>62.091495991055417</c:v>
                </c:pt>
                <c:pt idx="58">
                  <c:v>62.091495991055417</c:v>
                </c:pt>
                <c:pt idx="59">
                  <c:v>62.091495991055417</c:v>
                </c:pt>
                <c:pt idx="60">
                  <c:v>62.091495991055417</c:v>
                </c:pt>
                <c:pt idx="61">
                  <c:v>62.091495991055417</c:v>
                </c:pt>
                <c:pt idx="62">
                  <c:v>62.091495991055417</c:v>
                </c:pt>
                <c:pt idx="63">
                  <c:v>26.601704529721381</c:v>
                </c:pt>
                <c:pt idx="64">
                  <c:v>26.601704529721381</c:v>
                </c:pt>
                <c:pt idx="65">
                  <c:v>26.601704529721381</c:v>
                </c:pt>
                <c:pt idx="66">
                  <c:v>26.601704529721381</c:v>
                </c:pt>
                <c:pt idx="67">
                  <c:v>26.601704529721381</c:v>
                </c:pt>
                <c:pt idx="68">
                  <c:v>26.601704529721381</c:v>
                </c:pt>
                <c:pt idx="69">
                  <c:v>26.601704529721381</c:v>
                </c:pt>
                <c:pt idx="70">
                  <c:v>26.601704529721381</c:v>
                </c:pt>
                <c:pt idx="71">
                  <c:v>26.601704529721381</c:v>
                </c:pt>
                <c:pt idx="72">
                  <c:v>26.601704529721381</c:v>
                </c:pt>
                <c:pt idx="73">
                  <c:v>26.601704529721381</c:v>
                </c:pt>
                <c:pt idx="74">
                  <c:v>26.601704529721381</c:v>
                </c:pt>
                <c:pt idx="75">
                  <c:v>26.601704529721381</c:v>
                </c:pt>
                <c:pt idx="76">
                  <c:v>26.601704529721381</c:v>
                </c:pt>
                <c:pt idx="77">
                  <c:v>26.601704529721381</c:v>
                </c:pt>
                <c:pt idx="78">
                  <c:v>26.601704529721381</c:v>
                </c:pt>
                <c:pt idx="79">
                  <c:v>26.601704529721381</c:v>
                </c:pt>
                <c:pt idx="80">
                  <c:v>26.601704529721381</c:v>
                </c:pt>
                <c:pt idx="81">
                  <c:v>26.601704529721381</c:v>
                </c:pt>
                <c:pt idx="82">
                  <c:v>26.601704529721381</c:v>
                </c:pt>
                <c:pt idx="83">
                  <c:v>26.601704529721381</c:v>
                </c:pt>
                <c:pt idx="84">
                  <c:v>26.601704529721381</c:v>
                </c:pt>
                <c:pt idx="85">
                  <c:v>26.601704529721381</c:v>
                </c:pt>
                <c:pt idx="86">
                  <c:v>26.601704529721381</c:v>
                </c:pt>
                <c:pt idx="87">
                  <c:v>26.601704529721381</c:v>
                </c:pt>
                <c:pt idx="88">
                  <c:v>26.601704529721381</c:v>
                </c:pt>
                <c:pt idx="89">
                  <c:v>26.601704529721381</c:v>
                </c:pt>
                <c:pt idx="90">
                  <c:v>26.601704529721381</c:v>
                </c:pt>
                <c:pt idx="91">
                  <c:v>26.601704529721381</c:v>
                </c:pt>
                <c:pt idx="92">
                  <c:v>26.601704529721381</c:v>
                </c:pt>
                <c:pt idx="93">
                  <c:v>26.601704529721381</c:v>
                </c:pt>
                <c:pt idx="94">
                  <c:v>15.940810769841702</c:v>
                </c:pt>
                <c:pt idx="95">
                  <c:v>15.940810769841702</c:v>
                </c:pt>
                <c:pt idx="96">
                  <c:v>15.940810769841702</c:v>
                </c:pt>
                <c:pt idx="97">
                  <c:v>15.940810769841702</c:v>
                </c:pt>
                <c:pt idx="98">
                  <c:v>15.940810769841702</c:v>
                </c:pt>
                <c:pt idx="99">
                  <c:v>15.940810769841702</c:v>
                </c:pt>
                <c:pt idx="100">
                  <c:v>15.940810769841702</c:v>
                </c:pt>
                <c:pt idx="101">
                  <c:v>15.940810769841702</c:v>
                </c:pt>
                <c:pt idx="102">
                  <c:v>15.940810769841702</c:v>
                </c:pt>
                <c:pt idx="103">
                  <c:v>15.940810769841702</c:v>
                </c:pt>
                <c:pt idx="104">
                  <c:v>15.940810769841702</c:v>
                </c:pt>
                <c:pt idx="105">
                  <c:v>15.940810769841702</c:v>
                </c:pt>
                <c:pt idx="106">
                  <c:v>15.940810769841702</c:v>
                </c:pt>
                <c:pt idx="107">
                  <c:v>15.940810769841702</c:v>
                </c:pt>
                <c:pt idx="108">
                  <c:v>15.940810769841702</c:v>
                </c:pt>
                <c:pt idx="109">
                  <c:v>15.940810769841702</c:v>
                </c:pt>
                <c:pt idx="110">
                  <c:v>15.940810769841702</c:v>
                </c:pt>
                <c:pt idx="111">
                  <c:v>15.940810769841702</c:v>
                </c:pt>
                <c:pt idx="112">
                  <c:v>15.940810769841702</c:v>
                </c:pt>
                <c:pt idx="113">
                  <c:v>15.940810769841702</c:v>
                </c:pt>
                <c:pt idx="114">
                  <c:v>15.940810769841702</c:v>
                </c:pt>
                <c:pt idx="115">
                  <c:v>15.940810769841702</c:v>
                </c:pt>
                <c:pt idx="116">
                  <c:v>15.940810769841702</c:v>
                </c:pt>
                <c:pt idx="117">
                  <c:v>15.940810769841702</c:v>
                </c:pt>
                <c:pt idx="118">
                  <c:v>15.940810769841702</c:v>
                </c:pt>
                <c:pt idx="119">
                  <c:v>15.940810769841702</c:v>
                </c:pt>
                <c:pt idx="120">
                  <c:v>15.940810769841702</c:v>
                </c:pt>
                <c:pt idx="121">
                  <c:v>15.940810769841702</c:v>
                </c:pt>
                <c:pt idx="122">
                  <c:v>15.940810769841702</c:v>
                </c:pt>
                <c:pt idx="123">
                  <c:v>15.940810769841702</c:v>
                </c:pt>
                <c:pt idx="124">
                  <c:v>15.940810769841702</c:v>
                </c:pt>
                <c:pt idx="125">
                  <c:v>20.220393285105605</c:v>
                </c:pt>
                <c:pt idx="126">
                  <c:v>20.220393285105605</c:v>
                </c:pt>
                <c:pt idx="127">
                  <c:v>20.220393285105605</c:v>
                </c:pt>
                <c:pt idx="128">
                  <c:v>20.220393285105605</c:v>
                </c:pt>
                <c:pt idx="129">
                  <c:v>20.220393285105605</c:v>
                </c:pt>
                <c:pt idx="130">
                  <c:v>20.220393285105605</c:v>
                </c:pt>
                <c:pt idx="131">
                  <c:v>20.220393285105605</c:v>
                </c:pt>
                <c:pt idx="132">
                  <c:v>20.220393285105605</c:v>
                </c:pt>
                <c:pt idx="133">
                  <c:v>20.220393285105605</c:v>
                </c:pt>
                <c:pt idx="134">
                  <c:v>20.220393285105605</c:v>
                </c:pt>
                <c:pt idx="135">
                  <c:v>20.220393285105605</c:v>
                </c:pt>
                <c:pt idx="136">
                  <c:v>20.220393285105605</c:v>
                </c:pt>
                <c:pt idx="137">
                  <c:v>20.220393285105605</c:v>
                </c:pt>
                <c:pt idx="138">
                  <c:v>20.220393285105605</c:v>
                </c:pt>
                <c:pt idx="139">
                  <c:v>20.220393285105605</c:v>
                </c:pt>
                <c:pt idx="140">
                  <c:v>20.220393285105605</c:v>
                </c:pt>
                <c:pt idx="141">
                  <c:v>20.220393285105605</c:v>
                </c:pt>
                <c:pt idx="142">
                  <c:v>20.220393285105605</c:v>
                </c:pt>
                <c:pt idx="143">
                  <c:v>20.220393285105605</c:v>
                </c:pt>
                <c:pt idx="144">
                  <c:v>20.220393285105605</c:v>
                </c:pt>
                <c:pt idx="145">
                  <c:v>20.220393285105605</c:v>
                </c:pt>
                <c:pt idx="146">
                  <c:v>20.220393285105605</c:v>
                </c:pt>
                <c:pt idx="147">
                  <c:v>20.220393285105605</c:v>
                </c:pt>
                <c:pt idx="148">
                  <c:v>20.220393285105605</c:v>
                </c:pt>
                <c:pt idx="149">
                  <c:v>20.220393285105605</c:v>
                </c:pt>
                <c:pt idx="150">
                  <c:v>20.220393285105605</c:v>
                </c:pt>
                <c:pt idx="151">
                  <c:v>20.220393285105605</c:v>
                </c:pt>
                <c:pt idx="152">
                  <c:v>20.220393285105605</c:v>
                </c:pt>
                <c:pt idx="153">
                  <c:v>20.220393285105605</c:v>
                </c:pt>
                <c:pt idx="154">
                  <c:v>20.220393285105605</c:v>
                </c:pt>
                <c:pt idx="155">
                  <c:v>40.400211353346023</c:v>
                </c:pt>
                <c:pt idx="156">
                  <c:v>40.400211353346023</c:v>
                </c:pt>
                <c:pt idx="157">
                  <c:v>40.400211353346023</c:v>
                </c:pt>
                <c:pt idx="158">
                  <c:v>40.400211353346023</c:v>
                </c:pt>
                <c:pt idx="159">
                  <c:v>40.400211353346023</c:v>
                </c:pt>
                <c:pt idx="160">
                  <c:v>40.400211353346023</c:v>
                </c:pt>
                <c:pt idx="161">
                  <c:v>40.400211353346023</c:v>
                </c:pt>
                <c:pt idx="162">
                  <c:v>40.400211353346023</c:v>
                </c:pt>
                <c:pt idx="163">
                  <c:v>40.400211353346023</c:v>
                </c:pt>
                <c:pt idx="164">
                  <c:v>40.400211353346023</c:v>
                </c:pt>
                <c:pt idx="165">
                  <c:v>40.400211353346023</c:v>
                </c:pt>
                <c:pt idx="166">
                  <c:v>40.400211353346023</c:v>
                </c:pt>
                <c:pt idx="167">
                  <c:v>40.400211353346023</c:v>
                </c:pt>
                <c:pt idx="168">
                  <c:v>40.400211353346023</c:v>
                </c:pt>
                <c:pt idx="169">
                  <c:v>40.400211353346023</c:v>
                </c:pt>
                <c:pt idx="170">
                  <c:v>40.400211353346023</c:v>
                </c:pt>
                <c:pt idx="171">
                  <c:v>40.400211353346023</c:v>
                </c:pt>
                <c:pt idx="172">
                  <c:v>40.400211353346023</c:v>
                </c:pt>
                <c:pt idx="173">
                  <c:v>40.400211353346023</c:v>
                </c:pt>
                <c:pt idx="174">
                  <c:v>40.400211353346023</c:v>
                </c:pt>
                <c:pt idx="175">
                  <c:v>40.400211353346023</c:v>
                </c:pt>
                <c:pt idx="176">
                  <c:v>40.400211353346023</c:v>
                </c:pt>
                <c:pt idx="177">
                  <c:v>40.400211353346023</c:v>
                </c:pt>
                <c:pt idx="178">
                  <c:v>40.400211353346023</c:v>
                </c:pt>
                <c:pt idx="179">
                  <c:v>40.400211353346023</c:v>
                </c:pt>
                <c:pt idx="180">
                  <c:v>40.400211353346023</c:v>
                </c:pt>
                <c:pt idx="181">
                  <c:v>40.400211353346023</c:v>
                </c:pt>
                <c:pt idx="182">
                  <c:v>40.400211353346023</c:v>
                </c:pt>
                <c:pt idx="183">
                  <c:v>40.400211353346023</c:v>
                </c:pt>
                <c:pt idx="184">
                  <c:v>40.400211353346023</c:v>
                </c:pt>
                <c:pt idx="185">
                  <c:v>40.400211353346023</c:v>
                </c:pt>
                <c:pt idx="186">
                  <c:v>80.938788836501317</c:v>
                </c:pt>
                <c:pt idx="187">
                  <c:v>80.938788836501317</c:v>
                </c:pt>
                <c:pt idx="188">
                  <c:v>80.938788836501317</c:v>
                </c:pt>
                <c:pt idx="189">
                  <c:v>80.938788836501317</c:v>
                </c:pt>
                <c:pt idx="190">
                  <c:v>80.938788836501317</c:v>
                </c:pt>
                <c:pt idx="191">
                  <c:v>80.938788836501317</c:v>
                </c:pt>
                <c:pt idx="192">
                  <c:v>80.938788836501317</c:v>
                </c:pt>
                <c:pt idx="193">
                  <c:v>80.938788836501317</c:v>
                </c:pt>
                <c:pt idx="194">
                  <c:v>80.938788836501317</c:v>
                </c:pt>
                <c:pt idx="195">
                  <c:v>80.938788836501317</c:v>
                </c:pt>
                <c:pt idx="196">
                  <c:v>80.938788836501317</c:v>
                </c:pt>
                <c:pt idx="197">
                  <c:v>80.938788836501317</c:v>
                </c:pt>
                <c:pt idx="198">
                  <c:v>80.938788836501317</c:v>
                </c:pt>
                <c:pt idx="199">
                  <c:v>80.938788836501317</c:v>
                </c:pt>
                <c:pt idx="200">
                  <c:v>80.938788836501317</c:v>
                </c:pt>
                <c:pt idx="201">
                  <c:v>80.938788836501317</c:v>
                </c:pt>
                <c:pt idx="202">
                  <c:v>80.938788836501317</c:v>
                </c:pt>
                <c:pt idx="203">
                  <c:v>80.938788836501317</c:v>
                </c:pt>
                <c:pt idx="204">
                  <c:v>80.938788836501317</c:v>
                </c:pt>
                <c:pt idx="205">
                  <c:v>80.938788836501317</c:v>
                </c:pt>
                <c:pt idx="206">
                  <c:v>80.938788836501317</c:v>
                </c:pt>
                <c:pt idx="207">
                  <c:v>80.938788836501317</c:v>
                </c:pt>
                <c:pt idx="208">
                  <c:v>80.938788836501317</c:v>
                </c:pt>
                <c:pt idx="209">
                  <c:v>80.938788836501317</c:v>
                </c:pt>
                <c:pt idx="210">
                  <c:v>80.938788836501317</c:v>
                </c:pt>
                <c:pt idx="211">
                  <c:v>80.938788836501317</c:v>
                </c:pt>
                <c:pt idx="212">
                  <c:v>80.938788836501317</c:v>
                </c:pt>
                <c:pt idx="213">
                  <c:v>80.938788836501317</c:v>
                </c:pt>
                <c:pt idx="214">
                  <c:v>80.938788836501317</c:v>
                </c:pt>
                <c:pt idx="215">
                  <c:v>80.938788836501317</c:v>
                </c:pt>
                <c:pt idx="216">
                  <c:v>105.77564059458246</c:v>
                </c:pt>
                <c:pt idx="217">
                  <c:v>105.77564059458246</c:v>
                </c:pt>
                <c:pt idx="218">
                  <c:v>105.77564059458246</c:v>
                </c:pt>
                <c:pt idx="219">
                  <c:v>105.77564059458246</c:v>
                </c:pt>
                <c:pt idx="220">
                  <c:v>105.77564059458246</c:v>
                </c:pt>
                <c:pt idx="221">
                  <c:v>105.77564059458246</c:v>
                </c:pt>
                <c:pt idx="222">
                  <c:v>105.77564059458246</c:v>
                </c:pt>
                <c:pt idx="223">
                  <c:v>105.77564059458246</c:v>
                </c:pt>
                <c:pt idx="224">
                  <c:v>105.77564059458246</c:v>
                </c:pt>
                <c:pt idx="225">
                  <c:v>105.77564059458246</c:v>
                </c:pt>
                <c:pt idx="226">
                  <c:v>105.77564059458246</c:v>
                </c:pt>
                <c:pt idx="227">
                  <c:v>105.77564059458246</c:v>
                </c:pt>
                <c:pt idx="228">
                  <c:v>105.77564059458246</c:v>
                </c:pt>
                <c:pt idx="229">
                  <c:v>105.77564059458246</c:v>
                </c:pt>
                <c:pt idx="230">
                  <c:v>105.77564059458246</c:v>
                </c:pt>
                <c:pt idx="231">
                  <c:v>105.77564059458246</c:v>
                </c:pt>
                <c:pt idx="232">
                  <c:v>105.77564059458246</c:v>
                </c:pt>
                <c:pt idx="233">
                  <c:v>105.77564059458246</c:v>
                </c:pt>
                <c:pt idx="234">
                  <c:v>105.77564059458246</c:v>
                </c:pt>
                <c:pt idx="235">
                  <c:v>105.77564059458246</c:v>
                </c:pt>
                <c:pt idx="236">
                  <c:v>105.77564059458246</c:v>
                </c:pt>
                <c:pt idx="237">
                  <c:v>105.77564059458246</c:v>
                </c:pt>
                <c:pt idx="238">
                  <c:v>105.77564059458246</c:v>
                </c:pt>
                <c:pt idx="239">
                  <c:v>105.77564059458246</c:v>
                </c:pt>
                <c:pt idx="240">
                  <c:v>105.77564059458246</c:v>
                </c:pt>
                <c:pt idx="241">
                  <c:v>105.77564059458246</c:v>
                </c:pt>
                <c:pt idx="242">
                  <c:v>105.77564059458246</c:v>
                </c:pt>
                <c:pt idx="243">
                  <c:v>105.77564059458246</c:v>
                </c:pt>
                <c:pt idx="244">
                  <c:v>105.77564059458246</c:v>
                </c:pt>
                <c:pt idx="245">
                  <c:v>105.77564059458246</c:v>
                </c:pt>
                <c:pt idx="246">
                  <c:v>105.77564059458246</c:v>
                </c:pt>
                <c:pt idx="247">
                  <c:v>117.73333309338341</c:v>
                </c:pt>
                <c:pt idx="248">
                  <c:v>117.73333309338341</c:v>
                </c:pt>
                <c:pt idx="249">
                  <c:v>117.73333309338341</c:v>
                </c:pt>
                <c:pt idx="250">
                  <c:v>117.73333309338341</c:v>
                </c:pt>
                <c:pt idx="251">
                  <c:v>117.73333309338341</c:v>
                </c:pt>
                <c:pt idx="252">
                  <c:v>117.73333309338341</c:v>
                </c:pt>
                <c:pt idx="253">
                  <c:v>117.73333309338341</c:v>
                </c:pt>
                <c:pt idx="254">
                  <c:v>117.73333309338341</c:v>
                </c:pt>
                <c:pt idx="255">
                  <c:v>117.73333309338341</c:v>
                </c:pt>
                <c:pt idx="256">
                  <c:v>117.73333309338341</c:v>
                </c:pt>
                <c:pt idx="257">
                  <c:v>117.73333309338341</c:v>
                </c:pt>
                <c:pt idx="258">
                  <c:v>117.73333309338341</c:v>
                </c:pt>
                <c:pt idx="259">
                  <c:v>117.73333309338341</c:v>
                </c:pt>
                <c:pt idx="260">
                  <c:v>117.73333309338341</c:v>
                </c:pt>
                <c:pt idx="261">
                  <c:v>117.73333309338341</c:v>
                </c:pt>
                <c:pt idx="262">
                  <c:v>117.73333309338341</c:v>
                </c:pt>
                <c:pt idx="263">
                  <c:v>117.73333309338341</c:v>
                </c:pt>
                <c:pt idx="264">
                  <c:v>117.73333309338341</c:v>
                </c:pt>
                <c:pt idx="265">
                  <c:v>117.73333309338341</c:v>
                </c:pt>
                <c:pt idx="266">
                  <c:v>117.73333309338341</c:v>
                </c:pt>
                <c:pt idx="267">
                  <c:v>117.73333309338341</c:v>
                </c:pt>
                <c:pt idx="268">
                  <c:v>117.73333309338341</c:v>
                </c:pt>
                <c:pt idx="269">
                  <c:v>117.73333309338341</c:v>
                </c:pt>
                <c:pt idx="270">
                  <c:v>117.73333309338341</c:v>
                </c:pt>
                <c:pt idx="271">
                  <c:v>117.73333309338341</c:v>
                </c:pt>
                <c:pt idx="272">
                  <c:v>117.73333309338341</c:v>
                </c:pt>
                <c:pt idx="273">
                  <c:v>117.73333309338341</c:v>
                </c:pt>
                <c:pt idx="274">
                  <c:v>117.73333309338341</c:v>
                </c:pt>
                <c:pt idx="275">
                  <c:v>117.73333309338341</c:v>
                </c:pt>
                <c:pt idx="276">
                  <c:v>117.73333309338341</c:v>
                </c:pt>
                <c:pt idx="277">
                  <c:v>117.73333309338341</c:v>
                </c:pt>
                <c:pt idx="278">
                  <c:v>123.24675909882176</c:v>
                </c:pt>
                <c:pt idx="279">
                  <c:v>123.24675909882176</c:v>
                </c:pt>
                <c:pt idx="280">
                  <c:v>123.24675909882176</c:v>
                </c:pt>
                <c:pt idx="281">
                  <c:v>123.24675909882176</c:v>
                </c:pt>
                <c:pt idx="282">
                  <c:v>123.24675909882176</c:v>
                </c:pt>
                <c:pt idx="283">
                  <c:v>123.24675909882176</c:v>
                </c:pt>
                <c:pt idx="284">
                  <c:v>123.24675909882176</c:v>
                </c:pt>
                <c:pt idx="285">
                  <c:v>123.24675909882176</c:v>
                </c:pt>
                <c:pt idx="286">
                  <c:v>123.24675909882176</c:v>
                </c:pt>
                <c:pt idx="287">
                  <c:v>123.24675909882176</c:v>
                </c:pt>
                <c:pt idx="288">
                  <c:v>123.24675909882176</c:v>
                </c:pt>
                <c:pt idx="289">
                  <c:v>123.24675909882176</c:v>
                </c:pt>
                <c:pt idx="290">
                  <c:v>123.24675909882176</c:v>
                </c:pt>
                <c:pt idx="291">
                  <c:v>123.24675909882176</c:v>
                </c:pt>
                <c:pt idx="292">
                  <c:v>123.24675909882176</c:v>
                </c:pt>
                <c:pt idx="293">
                  <c:v>123.24675909882176</c:v>
                </c:pt>
                <c:pt idx="294">
                  <c:v>123.24675909882176</c:v>
                </c:pt>
                <c:pt idx="295">
                  <c:v>123.24675909882176</c:v>
                </c:pt>
                <c:pt idx="296">
                  <c:v>123.24675909882176</c:v>
                </c:pt>
                <c:pt idx="297">
                  <c:v>123.24675909882176</c:v>
                </c:pt>
                <c:pt idx="298">
                  <c:v>123.24675909882176</c:v>
                </c:pt>
                <c:pt idx="299">
                  <c:v>123.24675909882176</c:v>
                </c:pt>
                <c:pt idx="300">
                  <c:v>123.24675909882176</c:v>
                </c:pt>
                <c:pt idx="301">
                  <c:v>123.24675909882176</c:v>
                </c:pt>
                <c:pt idx="302">
                  <c:v>123.24675909882176</c:v>
                </c:pt>
                <c:pt idx="303">
                  <c:v>123.24675909882176</c:v>
                </c:pt>
                <c:pt idx="304">
                  <c:v>123.24675909882176</c:v>
                </c:pt>
                <c:pt idx="305">
                  <c:v>123.24675909882176</c:v>
                </c:pt>
                <c:pt idx="306">
                  <c:v>123.24675909882176</c:v>
                </c:pt>
                <c:pt idx="307">
                  <c:v>124.21094116612664</c:v>
                </c:pt>
                <c:pt idx="308">
                  <c:v>124.21094116612664</c:v>
                </c:pt>
                <c:pt idx="309">
                  <c:v>124.21094116612664</c:v>
                </c:pt>
                <c:pt idx="310">
                  <c:v>124.21094116612664</c:v>
                </c:pt>
                <c:pt idx="311">
                  <c:v>124.21094116612664</c:v>
                </c:pt>
                <c:pt idx="312">
                  <c:v>124.21094116612664</c:v>
                </c:pt>
                <c:pt idx="313">
                  <c:v>124.21094116612664</c:v>
                </c:pt>
                <c:pt idx="314">
                  <c:v>124.21094116612664</c:v>
                </c:pt>
                <c:pt idx="315">
                  <c:v>124.21094116612664</c:v>
                </c:pt>
                <c:pt idx="316">
                  <c:v>124.21094116612664</c:v>
                </c:pt>
                <c:pt idx="317">
                  <c:v>124.21094116612664</c:v>
                </c:pt>
                <c:pt idx="318">
                  <c:v>124.21094116612664</c:v>
                </c:pt>
                <c:pt idx="319">
                  <c:v>124.21094116612664</c:v>
                </c:pt>
                <c:pt idx="320">
                  <c:v>124.21094116612664</c:v>
                </c:pt>
                <c:pt idx="321">
                  <c:v>124.21094116612664</c:v>
                </c:pt>
                <c:pt idx="322">
                  <c:v>124.21094116612664</c:v>
                </c:pt>
                <c:pt idx="323">
                  <c:v>124.21094116612664</c:v>
                </c:pt>
                <c:pt idx="324">
                  <c:v>124.21094116612664</c:v>
                </c:pt>
                <c:pt idx="325">
                  <c:v>124.21094116612664</c:v>
                </c:pt>
                <c:pt idx="326">
                  <c:v>124.21094116612664</c:v>
                </c:pt>
                <c:pt idx="327">
                  <c:v>124.21094116612664</c:v>
                </c:pt>
                <c:pt idx="328">
                  <c:v>124.21094116612664</c:v>
                </c:pt>
                <c:pt idx="329">
                  <c:v>124.21094116612664</c:v>
                </c:pt>
                <c:pt idx="330">
                  <c:v>124.21094116612664</c:v>
                </c:pt>
                <c:pt idx="331">
                  <c:v>124.21094116612664</c:v>
                </c:pt>
                <c:pt idx="332">
                  <c:v>124.21094116612664</c:v>
                </c:pt>
                <c:pt idx="333">
                  <c:v>124.21094116612664</c:v>
                </c:pt>
                <c:pt idx="334">
                  <c:v>124.21094116612664</c:v>
                </c:pt>
                <c:pt idx="335">
                  <c:v>124.21094116612664</c:v>
                </c:pt>
                <c:pt idx="336">
                  <c:v>124.21094116612664</c:v>
                </c:pt>
                <c:pt idx="337">
                  <c:v>124.21094116612664</c:v>
                </c:pt>
                <c:pt idx="338">
                  <c:v>120.48277695281465</c:v>
                </c:pt>
                <c:pt idx="339">
                  <c:v>120.48277695281465</c:v>
                </c:pt>
                <c:pt idx="340">
                  <c:v>120.48277695281465</c:v>
                </c:pt>
                <c:pt idx="341">
                  <c:v>120.48277695281465</c:v>
                </c:pt>
                <c:pt idx="342">
                  <c:v>120.48277695281465</c:v>
                </c:pt>
                <c:pt idx="343">
                  <c:v>120.48277695281465</c:v>
                </c:pt>
                <c:pt idx="344">
                  <c:v>120.48277695281465</c:v>
                </c:pt>
                <c:pt idx="345">
                  <c:v>120.48277695281465</c:v>
                </c:pt>
                <c:pt idx="346">
                  <c:v>120.48277695281465</c:v>
                </c:pt>
                <c:pt idx="347">
                  <c:v>120.48277695281465</c:v>
                </c:pt>
                <c:pt idx="348">
                  <c:v>120.48277695281465</c:v>
                </c:pt>
                <c:pt idx="349">
                  <c:v>120.48277695281465</c:v>
                </c:pt>
                <c:pt idx="350">
                  <c:v>120.48277695281465</c:v>
                </c:pt>
                <c:pt idx="351">
                  <c:v>120.48277695281465</c:v>
                </c:pt>
                <c:pt idx="352">
                  <c:v>120.48277695281465</c:v>
                </c:pt>
                <c:pt idx="353">
                  <c:v>120.48277695281465</c:v>
                </c:pt>
                <c:pt idx="354">
                  <c:v>120.48277695281465</c:v>
                </c:pt>
                <c:pt idx="355">
                  <c:v>120.48277695281465</c:v>
                </c:pt>
                <c:pt idx="356">
                  <c:v>120.48277695281465</c:v>
                </c:pt>
                <c:pt idx="357">
                  <c:v>120.48277695281465</c:v>
                </c:pt>
                <c:pt idx="358">
                  <c:v>120.48277695281465</c:v>
                </c:pt>
                <c:pt idx="359">
                  <c:v>120.48277695281465</c:v>
                </c:pt>
                <c:pt idx="360">
                  <c:v>120.48277695281465</c:v>
                </c:pt>
                <c:pt idx="361">
                  <c:v>120.48277695281465</c:v>
                </c:pt>
                <c:pt idx="362">
                  <c:v>120.48277695281465</c:v>
                </c:pt>
                <c:pt idx="363">
                  <c:v>120.48277695281465</c:v>
                </c:pt>
                <c:pt idx="364">
                  <c:v>120.48277695281465</c:v>
                </c:pt>
                <c:pt idx="365">
                  <c:v>120.48277695281465</c:v>
                </c:pt>
                <c:pt idx="366">
                  <c:v>120.48277695281465</c:v>
                </c:pt>
                <c:pt idx="367">
                  <c:v>120.48277695281465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40.591967135296358</c:v>
                </c:pt>
                <c:pt idx="1">
                  <c:v>28.057187235298219</c:v>
                </c:pt>
                <c:pt idx="2">
                  <c:v>19.092487231298218</c:v>
                </c:pt>
                <c:pt idx="3">
                  <c:v>39.405853023296359</c:v>
                </c:pt>
                <c:pt idx="4">
                  <c:v>24.250388117605894</c:v>
                </c:pt>
                <c:pt idx="5">
                  <c:v>29.79439370560403</c:v>
                </c:pt>
                <c:pt idx="6">
                  <c:v>35.535471725605895</c:v>
                </c:pt>
                <c:pt idx="7">
                  <c:v>22.351450693602171</c:v>
                </c:pt>
                <c:pt idx="8">
                  <c:v>20.944393357607762</c:v>
                </c:pt>
                <c:pt idx="9">
                  <c:v>34.737667977604033</c:v>
                </c:pt>
                <c:pt idx="10">
                  <c:v>23.205484058604029</c:v>
                </c:pt>
                <c:pt idx="11">
                  <c:v>30.853679723611844</c:v>
                </c:pt>
                <c:pt idx="12">
                  <c:v>26.683611412613704</c:v>
                </c:pt>
                <c:pt idx="13">
                  <c:v>24.764966420613703</c:v>
                </c:pt>
                <c:pt idx="14">
                  <c:v>14.925892304609981</c:v>
                </c:pt>
                <c:pt idx="15">
                  <c:v>12.596784300613704</c:v>
                </c:pt>
                <c:pt idx="16">
                  <c:v>19.712968096613704</c:v>
                </c:pt>
                <c:pt idx="17">
                  <c:v>16.339714832609978</c:v>
                </c:pt>
                <c:pt idx="18">
                  <c:v>12.398112724485971</c:v>
                </c:pt>
                <c:pt idx="19">
                  <c:v>16.378724560484109</c:v>
                </c:pt>
                <c:pt idx="20">
                  <c:v>22.089085252485972</c:v>
                </c:pt>
                <c:pt idx="21">
                  <c:v>20.208816392484106</c:v>
                </c:pt>
                <c:pt idx="22">
                  <c:v>23.568624800484113</c:v>
                </c:pt>
                <c:pt idx="23">
                  <c:v>46.343368824487833</c:v>
                </c:pt>
                <c:pt idx="24">
                  <c:v>35.955817148484108</c:v>
                </c:pt>
                <c:pt idx="25">
                  <c:v>37.389239182011075</c:v>
                </c:pt>
                <c:pt idx="26">
                  <c:v>31.240622650009207</c:v>
                </c:pt>
                <c:pt idx="27">
                  <c:v>26.460302566012935</c:v>
                </c:pt>
                <c:pt idx="28">
                  <c:v>36.116081978012929</c:v>
                </c:pt>
                <c:pt idx="29">
                  <c:v>27.369462378011072</c:v>
                </c:pt>
                <c:pt idx="30">
                  <c:v>38.020336738009206</c:v>
                </c:pt>
                <c:pt idx="31">
                  <c:v>53.465328844011069</c:v>
                </c:pt>
                <c:pt idx="32">
                  <c:v>50.24981133089922</c:v>
                </c:pt>
                <c:pt idx="33">
                  <c:v>60.937387178901076</c:v>
                </c:pt>
                <c:pt idx="34">
                  <c:v>61.701120250901077</c:v>
                </c:pt>
                <c:pt idx="35">
                  <c:v>40.845150482899221</c:v>
                </c:pt>
                <c:pt idx="36">
                  <c:v>32.963007770899218</c:v>
                </c:pt>
                <c:pt idx="37">
                  <c:v>59.218896934901075</c:v>
                </c:pt>
                <c:pt idx="38">
                  <c:v>56.801369274899216</c:v>
                </c:pt>
                <c:pt idx="39">
                  <c:v>62.091495991055417</c:v>
                </c:pt>
                <c:pt idx="40">
                  <c:v>62.091495991055417</c:v>
                </c:pt>
                <c:pt idx="41">
                  <c:v>62.091495991055417</c:v>
                </c:pt>
                <c:pt idx="42">
                  <c:v>60.540883828859513</c:v>
                </c:pt>
                <c:pt idx="43">
                  <c:v>51.992408908859517</c:v>
                </c:pt>
                <c:pt idx="44">
                  <c:v>62.091495991055417</c:v>
                </c:pt>
                <c:pt idx="45">
                  <c:v>62.091495991055417</c:v>
                </c:pt>
                <c:pt idx="46">
                  <c:v>61.628951758491617</c:v>
                </c:pt>
                <c:pt idx="47">
                  <c:v>62.091495991055417</c:v>
                </c:pt>
                <c:pt idx="48">
                  <c:v>62.091495991055417</c:v>
                </c:pt>
                <c:pt idx="49">
                  <c:v>56.597899126493481</c:v>
                </c:pt>
                <c:pt idx="50">
                  <c:v>40.729862390491625</c:v>
                </c:pt>
                <c:pt idx="51">
                  <c:v>62.091495991055417</c:v>
                </c:pt>
                <c:pt idx="52">
                  <c:v>62.091495991055417</c:v>
                </c:pt>
                <c:pt idx="53">
                  <c:v>62.091495991055417</c:v>
                </c:pt>
                <c:pt idx="54">
                  <c:v>61.625633239560862</c:v>
                </c:pt>
                <c:pt idx="55">
                  <c:v>56.721971815560863</c:v>
                </c:pt>
                <c:pt idx="56">
                  <c:v>45.663226307560862</c:v>
                </c:pt>
                <c:pt idx="57">
                  <c:v>40.228100859559</c:v>
                </c:pt>
                <c:pt idx="58">
                  <c:v>49.799011407560869</c:v>
                </c:pt>
                <c:pt idx="59">
                  <c:v>61.207646259558999</c:v>
                </c:pt>
                <c:pt idx="60">
                  <c:v>37.413587723792915</c:v>
                </c:pt>
                <c:pt idx="61">
                  <c:v>17.915863911791057</c:v>
                </c:pt>
                <c:pt idx="62">
                  <c:v>22.713463347792917</c:v>
                </c:pt>
                <c:pt idx="63">
                  <c:v>11.057603951792917</c:v>
                </c:pt>
                <c:pt idx="64">
                  <c:v>12.640831087792918</c:v>
                </c:pt>
                <c:pt idx="65">
                  <c:v>25.848530035791061</c:v>
                </c:pt>
                <c:pt idx="66">
                  <c:v>23.342886199792918</c:v>
                </c:pt>
                <c:pt idx="67">
                  <c:v>26.013846156998653</c:v>
                </c:pt>
                <c:pt idx="68">
                  <c:v>26.377939548998651</c:v>
                </c:pt>
                <c:pt idx="69">
                  <c:v>17.550853412998652</c:v>
                </c:pt>
                <c:pt idx="70">
                  <c:v>15.252594685000513</c:v>
                </c:pt>
                <c:pt idx="71">
                  <c:v>10.95120852899865</c:v>
                </c:pt>
                <c:pt idx="72">
                  <c:v>26.601704529721381</c:v>
                </c:pt>
                <c:pt idx="73">
                  <c:v>26.601704529721381</c:v>
                </c:pt>
                <c:pt idx="74">
                  <c:v>14.402760333087565</c:v>
                </c:pt>
                <c:pt idx="75">
                  <c:v>10.548450363085699</c:v>
                </c:pt>
                <c:pt idx="76">
                  <c:v>5.0072190490875581</c:v>
                </c:pt>
                <c:pt idx="77">
                  <c:v>1.2442010510875625</c:v>
                </c:pt>
                <c:pt idx="78">
                  <c:v>1.3627097760875622</c:v>
                </c:pt>
                <c:pt idx="79">
                  <c:v>9.6227560880875611</c:v>
                </c:pt>
                <c:pt idx="80">
                  <c:v>21.350697024087559</c:v>
                </c:pt>
                <c:pt idx="81">
                  <c:v>14.805249948133191</c:v>
                </c:pt>
                <c:pt idx="82">
                  <c:v>4.4855053001350536</c:v>
                </c:pt>
                <c:pt idx="83">
                  <c:v>2.8683411081313244</c:v>
                </c:pt>
                <c:pt idx="84">
                  <c:v>3.4894988281331898</c:v>
                </c:pt>
                <c:pt idx="85">
                  <c:v>0.74367702413319059</c:v>
                </c:pt>
                <c:pt idx="86">
                  <c:v>2.4391617521331863</c:v>
                </c:pt>
                <c:pt idx="87">
                  <c:v>1.3738553881341213</c:v>
                </c:pt>
                <c:pt idx="88">
                  <c:v>6.9060940918694032</c:v>
                </c:pt>
                <c:pt idx="89">
                  <c:v>4.8536661118684714</c:v>
                </c:pt>
                <c:pt idx="90">
                  <c:v>6.8787281798703335</c:v>
                </c:pt>
                <c:pt idx="91">
                  <c:v>3.8767496798684733</c:v>
                </c:pt>
                <c:pt idx="92">
                  <c:v>1.4308949198694063</c:v>
                </c:pt>
                <c:pt idx="93">
                  <c:v>1.6952542158694051</c:v>
                </c:pt>
                <c:pt idx="94">
                  <c:v>2.0567678918694039</c:v>
                </c:pt>
                <c:pt idx="95">
                  <c:v>3.1671972764460805</c:v>
                </c:pt>
                <c:pt idx="96">
                  <c:v>1.259964076450742</c:v>
                </c:pt>
                <c:pt idx="97">
                  <c:v>1.4914715644470162</c:v>
                </c:pt>
                <c:pt idx="98">
                  <c:v>2.0794868124498098</c:v>
                </c:pt>
                <c:pt idx="99">
                  <c:v>1.3288751524479485</c:v>
                </c:pt>
                <c:pt idx="100">
                  <c:v>1.2214171964488778</c:v>
                </c:pt>
                <c:pt idx="101">
                  <c:v>5.6127602324488759</c:v>
                </c:pt>
                <c:pt idx="102">
                  <c:v>10.558502378786354</c:v>
                </c:pt>
                <c:pt idx="103">
                  <c:v>1.162073298789146</c:v>
                </c:pt>
                <c:pt idx="104">
                  <c:v>5.9386223107863483</c:v>
                </c:pt>
                <c:pt idx="105">
                  <c:v>1.1942129507872814</c:v>
                </c:pt>
                <c:pt idx="106">
                  <c:v>1.3534781667872813</c:v>
                </c:pt>
                <c:pt idx="107">
                  <c:v>1.2208629467872816</c:v>
                </c:pt>
                <c:pt idx="108">
                  <c:v>1.4380009587863496</c:v>
                </c:pt>
                <c:pt idx="109">
                  <c:v>1.8177414894848845</c:v>
                </c:pt>
                <c:pt idx="110">
                  <c:v>1.2516218494886089</c:v>
                </c:pt>
                <c:pt idx="111">
                  <c:v>2.0038083974848853</c:v>
                </c:pt>
                <c:pt idx="112">
                  <c:v>1.3961793294867457</c:v>
                </c:pt>
                <c:pt idx="113">
                  <c:v>1.4214085774867453</c:v>
                </c:pt>
                <c:pt idx="114">
                  <c:v>1.4009326014848849</c:v>
                </c:pt>
                <c:pt idx="115">
                  <c:v>1.2931128454848804</c:v>
                </c:pt>
                <c:pt idx="116">
                  <c:v>5.8665420599029092</c:v>
                </c:pt>
                <c:pt idx="117">
                  <c:v>1.9923396158991817</c:v>
                </c:pt>
                <c:pt idx="118">
                  <c:v>1.2629584079010456</c:v>
                </c:pt>
                <c:pt idx="119">
                  <c:v>1.3772662439019769</c:v>
                </c:pt>
                <c:pt idx="120">
                  <c:v>1.7928808999001122</c:v>
                </c:pt>
                <c:pt idx="121">
                  <c:v>1.0843151359001131</c:v>
                </c:pt>
                <c:pt idx="122">
                  <c:v>1.9521874078991823</c:v>
                </c:pt>
                <c:pt idx="123">
                  <c:v>2.5609740729217809</c:v>
                </c:pt>
                <c:pt idx="124">
                  <c:v>2.8037950889227141</c:v>
                </c:pt>
                <c:pt idx="125">
                  <c:v>19.901597212921786</c:v>
                </c:pt>
                <c:pt idx="126">
                  <c:v>8.913845752920853</c:v>
                </c:pt>
                <c:pt idx="127">
                  <c:v>9.7827039929199202</c:v>
                </c:pt>
                <c:pt idx="128">
                  <c:v>12.122720236922715</c:v>
                </c:pt>
                <c:pt idx="129">
                  <c:v>19.742828852921782</c:v>
                </c:pt>
                <c:pt idx="130">
                  <c:v>20.220393285105605</c:v>
                </c:pt>
                <c:pt idx="131">
                  <c:v>20.220393285105605</c:v>
                </c:pt>
                <c:pt idx="132">
                  <c:v>20.220393285105605</c:v>
                </c:pt>
                <c:pt idx="133">
                  <c:v>20.220393285105605</c:v>
                </c:pt>
                <c:pt idx="134">
                  <c:v>20.220393285105605</c:v>
                </c:pt>
                <c:pt idx="135">
                  <c:v>20.220393285105605</c:v>
                </c:pt>
                <c:pt idx="136">
                  <c:v>20.220393285105605</c:v>
                </c:pt>
                <c:pt idx="137">
                  <c:v>20.220393285105605</c:v>
                </c:pt>
                <c:pt idx="138">
                  <c:v>18.280564747020158</c:v>
                </c:pt>
                <c:pt idx="139">
                  <c:v>20.220393285105605</c:v>
                </c:pt>
                <c:pt idx="140">
                  <c:v>17.627827146022021</c:v>
                </c:pt>
                <c:pt idx="141">
                  <c:v>9.032721378019227</c:v>
                </c:pt>
                <c:pt idx="142">
                  <c:v>20.220393285105605</c:v>
                </c:pt>
                <c:pt idx="143">
                  <c:v>20.220393285105605</c:v>
                </c:pt>
                <c:pt idx="144">
                  <c:v>20.220393285105605</c:v>
                </c:pt>
                <c:pt idx="145">
                  <c:v>13.364341731411409</c:v>
                </c:pt>
                <c:pt idx="146">
                  <c:v>20.220393285105605</c:v>
                </c:pt>
                <c:pt idx="147">
                  <c:v>17.486814947411407</c:v>
                </c:pt>
                <c:pt idx="148">
                  <c:v>16.463663575408614</c:v>
                </c:pt>
                <c:pt idx="149">
                  <c:v>20.220393285105605</c:v>
                </c:pt>
                <c:pt idx="150">
                  <c:v>20.220393285105605</c:v>
                </c:pt>
                <c:pt idx="151">
                  <c:v>20.220393285105605</c:v>
                </c:pt>
                <c:pt idx="152">
                  <c:v>18.354848873559042</c:v>
                </c:pt>
                <c:pt idx="153">
                  <c:v>20.153751989558106</c:v>
                </c:pt>
                <c:pt idx="154">
                  <c:v>4.0966366895590403</c:v>
                </c:pt>
                <c:pt idx="155">
                  <c:v>2.1574244495590391</c:v>
                </c:pt>
                <c:pt idx="156">
                  <c:v>0.98753413755810837</c:v>
                </c:pt>
                <c:pt idx="157">
                  <c:v>3.2331491695590411</c:v>
                </c:pt>
                <c:pt idx="158">
                  <c:v>7.7389653218427084</c:v>
                </c:pt>
                <c:pt idx="159">
                  <c:v>18.862793646844569</c:v>
                </c:pt>
                <c:pt idx="160">
                  <c:v>21.645349225843638</c:v>
                </c:pt>
                <c:pt idx="161">
                  <c:v>4.6479343218445717</c:v>
                </c:pt>
                <c:pt idx="162">
                  <c:v>2.9888472828436425</c:v>
                </c:pt>
                <c:pt idx="163">
                  <c:v>22.058485284844572</c:v>
                </c:pt>
                <c:pt idx="164">
                  <c:v>23.826062561843639</c:v>
                </c:pt>
                <c:pt idx="165">
                  <c:v>16.235678536526954</c:v>
                </c:pt>
                <c:pt idx="166">
                  <c:v>8.2451969895250876</c:v>
                </c:pt>
                <c:pt idx="167">
                  <c:v>3.3181902715278846</c:v>
                </c:pt>
                <c:pt idx="168">
                  <c:v>11.156382864526954</c:v>
                </c:pt>
                <c:pt idx="169">
                  <c:v>4.9460030605269498</c:v>
                </c:pt>
                <c:pt idx="170">
                  <c:v>27.063808200526953</c:v>
                </c:pt>
                <c:pt idx="171">
                  <c:v>4.8549849325269534</c:v>
                </c:pt>
                <c:pt idx="172">
                  <c:v>40.400211353346023</c:v>
                </c:pt>
                <c:pt idx="173">
                  <c:v>40.400211353346023</c:v>
                </c:pt>
                <c:pt idx="174">
                  <c:v>40.400211353346023</c:v>
                </c:pt>
                <c:pt idx="175">
                  <c:v>40.400211353346023</c:v>
                </c:pt>
                <c:pt idx="176">
                  <c:v>40.400211353346023</c:v>
                </c:pt>
                <c:pt idx="177">
                  <c:v>40.400211353346023</c:v>
                </c:pt>
                <c:pt idx="178">
                  <c:v>40.400211353346023</c:v>
                </c:pt>
                <c:pt idx="179">
                  <c:v>40.400211353346023</c:v>
                </c:pt>
                <c:pt idx="180">
                  <c:v>40.400211353346023</c:v>
                </c:pt>
                <c:pt idx="181">
                  <c:v>40.400211353346023</c:v>
                </c:pt>
                <c:pt idx="182">
                  <c:v>40.400211353346023</c:v>
                </c:pt>
                <c:pt idx="183">
                  <c:v>40.400211353346023</c:v>
                </c:pt>
                <c:pt idx="184">
                  <c:v>40.400211353346023</c:v>
                </c:pt>
                <c:pt idx="185">
                  <c:v>40.400211353346023</c:v>
                </c:pt>
                <c:pt idx="186">
                  <c:v>80.938788836501317</c:v>
                </c:pt>
                <c:pt idx="187">
                  <c:v>80.938788836501317</c:v>
                </c:pt>
                <c:pt idx="188">
                  <c:v>80.938788836501317</c:v>
                </c:pt>
                <c:pt idx="189">
                  <c:v>80.938788836501317</c:v>
                </c:pt>
                <c:pt idx="190">
                  <c:v>80.938788836501317</c:v>
                </c:pt>
                <c:pt idx="191">
                  <c:v>80.938788836501317</c:v>
                </c:pt>
                <c:pt idx="192">
                  <c:v>80.938788836501317</c:v>
                </c:pt>
                <c:pt idx="193">
                  <c:v>80.938788836501317</c:v>
                </c:pt>
                <c:pt idx="194">
                  <c:v>80.938788836501317</c:v>
                </c:pt>
                <c:pt idx="195">
                  <c:v>80.938788836501317</c:v>
                </c:pt>
                <c:pt idx="196">
                  <c:v>80.938788836501317</c:v>
                </c:pt>
                <c:pt idx="197">
                  <c:v>80.938788836501317</c:v>
                </c:pt>
                <c:pt idx="198">
                  <c:v>80.938788836501317</c:v>
                </c:pt>
                <c:pt idx="199">
                  <c:v>80.938788836501317</c:v>
                </c:pt>
                <c:pt idx="200">
                  <c:v>80.938788836501317</c:v>
                </c:pt>
                <c:pt idx="201">
                  <c:v>80.938788836501317</c:v>
                </c:pt>
                <c:pt idx="202">
                  <c:v>80.938788836501317</c:v>
                </c:pt>
                <c:pt idx="203">
                  <c:v>80.938788836501317</c:v>
                </c:pt>
                <c:pt idx="204">
                  <c:v>80.938788836501317</c:v>
                </c:pt>
                <c:pt idx="205">
                  <c:v>80.938788836501317</c:v>
                </c:pt>
                <c:pt idx="206">
                  <c:v>80.938788836501317</c:v>
                </c:pt>
                <c:pt idx="207">
                  <c:v>53.810678812797732</c:v>
                </c:pt>
                <c:pt idx="208">
                  <c:v>68.869514128795871</c:v>
                </c:pt>
                <c:pt idx="209">
                  <c:v>80.938788836501317</c:v>
                </c:pt>
                <c:pt idx="210">
                  <c:v>77.787277240797735</c:v>
                </c:pt>
                <c:pt idx="211">
                  <c:v>80.938788836501317</c:v>
                </c:pt>
                <c:pt idx="212">
                  <c:v>80.938788836501317</c:v>
                </c:pt>
                <c:pt idx="213">
                  <c:v>80.938788836501317</c:v>
                </c:pt>
                <c:pt idx="214">
                  <c:v>80.938788836501317</c:v>
                </c:pt>
                <c:pt idx="215">
                  <c:v>80.938788836501317</c:v>
                </c:pt>
                <c:pt idx="216">
                  <c:v>105.77564059458246</c:v>
                </c:pt>
                <c:pt idx="217">
                  <c:v>105.77564059458246</c:v>
                </c:pt>
                <c:pt idx="218">
                  <c:v>105.77564059458246</c:v>
                </c:pt>
                <c:pt idx="219">
                  <c:v>105.77564059458246</c:v>
                </c:pt>
                <c:pt idx="220">
                  <c:v>105.77564059458246</c:v>
                </c:pt>
                <c:pt idx="221">
                  <c:v>105.77564059458246</c:v>
                </c:pt>
                <c:pt idx="222">
                  <c:v>105.77564059458246</c:v>
                </c:pt>
                <c:pt idx="223">
                  <c:v>105.77564059458246</c:v>
                </c:pt>
                <c:pt idx="224">
                  <c:v>105.77564059458246</c:v>
                </c:pt>
                <c:pt idx="225">
                  <c:v>105.77564059458246</c:v>
                </c:pt>
                <c:pt idx="226">
                  <c:v>105.77564059458246</c:v>
                </c:pt>
                <c:pt idx="227">
                  <c:v>105.77564059458246</c:v>
                </c:pt>
                <c:pt idx="228">
                  <c:v>105.77564059458246</c:v>
                </c:pt>
                <c:pt idx="229">
                  <c:v>105.77564059458246</c:v>
                </c:pt>
                <c:pt idx="230">
                  <c:v>105.77564059458246</c:v>
                </c:pt>
                <c:pt idx="231">
                  <c:v>105.77564059458246</c:v>
                </c:pt>
                <c:pt idx="232">
                  <c:v>105.77564059458246</c:v>
                </c:pt>
                <c:pt idx="233">
                  <c:v>105.77564059458246</c:v>
                </c:pt>
                <c:pt idx="234">
                  <c:v>105.77564059458246</c:v>
                </c:pt>
                <c:pt idx="235">
                  <c:v>90.541645069493569</c:v>
                </c:pt>
                <c:pt idx="236">
                  <c:v>95.428625213493561</c:v>
                </c:pt>
                <c:pt idx="237">
                  <c:v>84.189741525495421</c:v>
                </c:pt>
                <c:pt idx="238">
                  <c:v>81.954695937491707</c:v>
                </c:pt>
                <c:pt idx="239">
                  <c:v>105.69303443349543</c:v>
                </c:pt>
                <c:pt idx="240">
                  <c:v>86.753080425495426</c:v>
                </c:pt>
                <c:pt idx="241">
                  <c:v>105.77564059458246</c:v>
                </c:pt>
                <c:pt idx="242">
                  <c:v>105.77564059458246</c:v>
                </c:pt>
                <c:pt idx="243">
                  <c:v>105.77564059458246</c:v>
                </c:pt>
                <c:pt idx="244">
                  <c:v>105.77564059458246</c:v>
                </c:pt>
                <c:pt idx="245">
                  <c:v>80.772191482146255</c:v>
                </c:pt>
                <c:pt idx="246">
                  <c:v>58.310094374148129</c:v>
                </c:pt>
                <c:pt idx="247">
                  <c:v>43.978376766148124</c:v>
                </c:pt>
                <c:pt idx="248">
                  <c:v>53.364102536146262</c:v>
                </c:pt>
                <c:pt idx="249">
                  <c:v>93.546231938338025</c:v>
                </c:pt>
                <c:pt idx="250">
                  <c:v>117.73333309338341</c:v>
                </c:pt>
                <c:pt idx="251">
                  <c:v>83.475556142339897</c:v>
                </c:pt>
                <c:pt idx="252">
                  <c:v>78.496923654339881</c:v>
                </c:pt>
                <c:pt idx="253">
                  <c:v>89.795117702336171</c:v>
                </c:pt>
                <c:pt idx="254">
                  <c:v>117.73333309338341</c:v>
                </c:pt>
                <c:pt idx="255">
                  <c:v>117.73333309338341</c:v>
                </c:pt>
                <c:pt idx="256">
                  <c:v>117.73333309338341</c:v>
                </c:pt>
                <c:pt idx="257">
                  <c:v>117.73333309338341</c:v>
                </c:pt>
                <c:pt idx="258">
                  <c:v>88.719347729827206</c:v>
                </c:pt>
                <c:pt idx="259">
                  <c:v>99.254246573825341</c:v>
                </c:pt>
                <c:pt idx="260">
                  <c:v>71.098077441827201</c:v>
                </c:pt>
                <c:pt idx="261">
                  <c:v>99.29645613382533</c:v>
                </c:pt>
                <c:pt idx="262">
                  <c:v>74.099682177829067</c:v>
                </c:pt>
                <c:pt idx="263">
                  <c:v>117.73333309338341</c:v>
                </c:pt>
                <c:pt idx="264">
                  <c:v>117.73333309338341</c:v>
                </c:pt>
                <c:pt idx="265">
                  <c:v>117.73333309338341</c:v>
                </c:pt>
                <c:pt idx="266">
                  <c:v>117.73333309338341</c:v>
                </c:pt>
                <c:pt idx="267">
                  <c:v>117.73333309338341</c:v>
                </c:pt>
                <c:pt idx="268">
                  <c:v>117.73333309338341</c:v>
                </c:pt>
                <c:pt idx="269">
                  <c:v>117.73333309338341</c:v>
                </c:pt>
                <c:pt idx="270">
                  <c:v>117.73333309338341</c:v>
                </c:pt>
                <c:pt idx="271">
                  <c:v>117.73333309338341</c:v>
                </c:pt>
                <c:pt idx="272">
                  <c:v>117.73333309338341</c:v>
                </c:pt>
                <c:pt idx="273">
                  <c:v>117.73333309338341</c:v>
                </c:pt>
                <c:pt idx="274">
                  <c:v>117.73333309338341</c:v>
                </c:pt>
                <c:pt idx="275">
                  <c:v>117.73333309338341</c:v>
                </c:pt>
                <c:pt idx="276">
                  <c:v>117.73333309338341</c:v>
                </c:pt>
                <c:pt idx="277">
                  <c:v>117.73333309338341</c:v>
                </c:pt>
                <c:pt idx="278">
                  <c:v>113.61144992513587</c:v>
                </c:pt>
                <c:pt idx="279">
                  <c:v>86.168504877137735</c:v>
                </c:pt>
                <c:pt idx="280">
                  <c:v>68.485321005135859</c:v>
                </c:pt>
                <c:pt idx="281">
                  <c:v>54.309322513139591</c:v>
                </c:pt>
                <c:pt idx="282">
                  <c:v>105.76662061713773</c:v>
                </c:pt>
                <c:pt idx="283">
                  <c:v>101.06598587713586</c:v>
                </c:pt>
                <c:pt idx="284">
                  <c:v>122.28854868134586</c:v>
                </c:pt>
                <c:pt idx="285">
                  <c:v>119.15357943334958</c:v>
                </c:pt>
                <c:pt idx="286">
                  <c:v>120.39103317734399</c:v>
                </c:pt>
                <c:pt idx="287">
                  <c:v>79.305829521347704</c:v>
                </c:pt>
                <c:pt idx="288">
                  <c:v>89.449654257349579</c:v>
                </c:pt>
                <c:pt idx="289">
                  <c:v>103.00871392534586</c:v>
                </c:pt>
                <c:pt idx="290">
                  <c:v>123.24675909882176</c:v>
                </c:pt>
                <c:pt idx="291">
                  <c:v>123.24675909882176</c:v>
                </c:pt>
                <c:pt idx="292">
                  <c:v>123.24675909882176</c:v>
                </c:pt>
                <c:pt idx="293">
                  <c:v>123.24675909882176</c:v>
                </c:pt>
                <c:pt idx="294">
                  <c:v>117.47030697267397</c:v>
                </c:pt>
                <c:pt idx="295">
                  <c:v>109.5993949366777</c:v>
                </c:pt>
                <c:pt idx="296">
                  <c:v>102.83659453667582</c:v>
                </c:pt>
                <c:pt idx="297">
                  <c:v>123.24675909882176</c:v>
                </c:pt>
                <c:pt idx="298">
                  <c:v>123.24675909882176</c:v>
                </c:pt>
                <c:pt idx="299">
                  <c:v>123.10703588562218</c:v>
                </c:pt>
                <c:pt idx="300">
                  <c:v>108.95650575362032</c:v>
                </c:pt>
                <c:pt idx="301">
                  <c:v>102.35917537762033</c:v>
                </c:pt>
                <c:pt idx="302">
                  <c:v>101.28505481762032</c:v>
                </c:pt>
                <c:pt idx="303">
                  <c:v>123.24675909882176</c:v>
                </c:pt>
                <c:pt idx="304">
                  <c:v>123.24675909882176</c:v>
                </c:pt>
                <c:pt idx="305">
                  <c:v>123.24675909882176</c:v>
                </c:pt>
                <c:pt idx="306">
                  <c:v>123.24675909882176</c:v>
                </c:pt>
                <c:pt idx="307">
                  <c:v>124.21094116612664</c:v>
                </c:pt>
                <c:pt idx="308">
                  <c:v>124.21094116612664</c:v>
                </c:pt>
                <c:pt idx="309">
                  <c:v>124.21094116612664</c:v>
                </c:pt>
                <c:pt idx="310">
                  <c:v>124.21094116612664</c:v>
                </c:pt>
                <c:pt idx="311">
                  <c:v>124.21094116612664</c:v>
                </c:pt>
                <c:pt idx="312">
                  <c:v>124.21094116612664</c:v>
                </c:pt>
                <c:pt idx="313">
                  <c:v>124.21094116612664</c:v>
                </c:pt>
                <c:pt idx="314">
                  <c:v>124.21094116612664</c:v>
                </c:pt>
                <c:pt idx="315">
                  <c:v>124.21094116612664</c:v>
                </c:pt>
                <c:pt idx="316">
                  <c:v>124.21094116612664</c:v>
                </c:pt>
                <c:pt idx="317">
                  <c:v>124.21094116612664</c:v>
                </c:pt>
                <c:pt idx="318">
                  <c:v>124.21094116612664</c:v>
                </c:pt>
                <c:pt idx="319">
                  <c:v>124.21094116612664</c:v>
                </c:pt>
                <c:pt idx="320">
                  <c:v>124.21094116612664</c:v>
                </c:pt>
                <c:pt idx="321">
                  <c:v>124.21094116612664</c:v>
                </c:pt>
                <c:pt idx="322">
                  <c:v>124.21094116612664</c:v>
                </c:pt>
                <c:pt idx="323">
                  <c:v>124.21094116612664</c:v>
                </c:pt>
                <c:pt idx="324">
                  <c:v>124.21094116612664</c:v>
                </c:pt>
                <c:pt idx="325">
                  <c:v>124.21094116612664</c:v>
                </c:pt>
                <c:pt idx="326">
                  <c:v>124.21094116612664</c:v>
                </c:pt>
                <c:pt idx="327">
                  <c:v>124.21094116612664</c:v>
                </c:pt>
                <c:pt idx="328">
                  <c:v>124.21094116612664</c:v>
                </c:pt>
                <c:pt idx="329">
                  <c:v>124.21094116612664</c:v>
                </c:pt>
                <c:pt idx="330">
                  <c:v>124.21094116612664</c:v>
                </c:pt>
                <c:pt idx="331">
                  <c:v>124.21094116612664</c:v>
                </c:pt>
                <c:pt idx="332">
                  <c:v>124.21094116612664</c:v>
                </c:pt>
                <c:pt idx="333">
                  <c:v>124.21094116612664</c:v>
                </c:pt>
                <c:pt idx="334">
                  <c:v>124.21094116612664</c:v>
                </c:pt>
                <c:pt idx="335">
                  <c:v>124.21094116612664</c:v>
                </c:pt>
                <c:pt idx="336">
                  <c:v>124.21094116612664</c:v>
                </c:pt>
                <c:pt idx="337">
                  <c:v>124.21094116612664</c:v>
                </c:pt>
                <c:pt idx="338">
                  <c:v>120.48277695281465</c:v>
                </c:pt>
                <c:pt idx="339">
                  <c:v>120.48277695281465</c:v>
                </c:pt>
                <c:pt idx="340">
                  <c:v>120.48277695281465</c:v>
                </c:pt>
                <c:pt idx="341">
                  <c:v>120.48277695281465</c:v>
                </c:pt>
                <c:pt idx="342">
                  <c:v>120.48277695281465</c:v>
                </c:pt>
                <c:pt idx="343">
                  <c:v>120.48277695281465</c:v>
                </c:pt>
                <c:pt idx="344">
                  <c:v>120.48277695281465</c:v>
                </c:pt>
                <c:pt idx="345">
                  <c:v>120.48277695281465</c:v>
                </c:pt>
                <c:pt idx="346">
                  <c:v>120.48277695281465</c:v>
                </c:pt>
                <c:pt idx="347">
                  <c:v>120.48277695281465</c:v>
                </c:pt>
                <c:pt idx="348">
                  <c:v>120.48277695281465</c:v>
                </c:pt>
                <c:pt idx="349">
                  <c:v>120.48277695281465</c:v>
                </c:pt>
                <c:pt idx="350">
                  <c:v>120.48277695281465</c:v>
                </c:pt>
                <c:pt idx="351">
                  <c:v>120.48277695281465</c:v>
                </c:pt>
                <c:pt idx="352">
                  <c:v>120.48277695281465</c:v>
                </c:pt>
                <c:pt idx="353">
                  <c:v>120.48277695281465</c:v>
                </c:pt>
                <c:pt idx="354">
                  <c:v>120.48277695281465</c:v>
                </c:pt>
                <c:pt idx="355">
                  <c:v>120.48277695281465</c:v>
                </c:pt>
                <c:pt idx="356">
                  <c:v>120.48277695281465</c:v>
                </c:pt>
                <c:pt idx="357">
                  <c:v>109.96431876633817</c:v>
                </c:pt>
                <c:pt idx="358">
                  <c:v>87.376334134340041</c:v>
                </c:pt>
                <c:pt idx="359">
                  <c:v>92.002596750340032</c:v>
                </c:pt>
                <c:pt idx="360">
                  <c:v>95.409703146338174</c:v>
                </c:pt>
                <c:pt idx="361">
                  <c:v>72.17823092821591</c:v>
                </c:pt>
                <c:pt idx="362">
                  <c:v>120.48277695281465</c:v>
                </c:pt>
                <c:pt idx="363">
                  <c:v>120.48277695281465</c:v>
                </c:pt>
                <c:pt idx="364">
                  <c:v>70.598635268219638</c:v>
                </c:pt>
                <c:pt idx="365">
                  <c:v>72.981075444215904</c:v>
                </c:pt>
                <c:pt idx="366">
                  <c:v>108.4766185962159</c:v>
                </c:pt>
                <c:pt idx="367">
                  <c:v>63.111638576215917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6">
                  <c:v>98.741424078570617</c:v>
                </c:pt>
                <c:pt idx="47">
                  <c:v>62.091495991055417</c:v>
                </c:pt>
                <c:pt idx="77">
                  <c:v>26.601704529721381</c:v>
                </c:pt>
                <c:pt idx="108">
                  <c:v>15.940810769841702</c:v>
                </c:pt>
                <c:pt idx="139">
                  <c:v>20.220393285105605</c:v>
                </c:pt>
                <c:pt idx="169">
                  <c:v>40.400211353346023</c:v>
                </c:pt>
                <c:pt idx="200">
                  <c:v>80.938788836501317</c:v>
                </c:pt>
                <c:pt idx="230">
                  <c:v>105.77564059458246</c:v>
                </c:pt>
                <c:pt idx="261">
                  <c:v>117.73333309338341</c:v>
                </c:pt>
                <c:pt idx="292">
                  <c:v>123.24675909882176</c:v>
                </c:pt>
                <c:pt idx="321">
                  <c:v>124.21094116612664</c:v>
                </c:pt>
                <c:pt idx="352">
                  <c:v>120.48277695281465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  <c:pt idx="409">
                    <c:v>M</c:v>
                  </c:pt>
                  <c:pt idx="440">
                    <c:v>J</c:v>
                  </c:pt>
                  <c:pt idx="470">
                    <c:v>J</c:v>
                  </c:pt>
                  <c:pt idx="501">
                    <c:v>A</c:v>
                  </c:pt>
                  <c:pt idx="532">
                    <c:v>S</c:v>
                  </c:pt>
                  <c:pt idx="562">
                    <c:v>O</c:v>
                  </c:pt>
                  <c:pt idx="593">
                    <c:v>N</c:v>
                  </c:pt>
                  <c:pt idx="623">
                    <c:v>D</c:v>
                  </c:pt>
                  <c:pt idx="654">
                    <c:v>E</c:v>
                  </c:pt>
                  <c:pt idx="685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2022 </c:v>
                  </c:pt>
                  <c:pt idx="275">
                    <c:v>2023 </c:v>
                  </c:pt>
                  <c:pt idx="640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79.621652601457697</c:v>
                </c:pt>
                <c:pt idx="1">
                  <c:v>63.652071265456755</c:v>
                </c:pt>
                <c:pt idx="2">
                  <c:v>52.926250857457688</c:v>
                </c:pt>
                <c:pt idx="3">
                  <c:v>72.057024007457684</c:v>
                </c:pt>
                <c:pt idx="4">
                  <c:v>96.13378803145676</c:v>
                </c:pt>
                <c:pt idx="5">
                  <c:v>76.231480753457234</c:v>
                </c:pt>
                <c:pt idx="6">
                  <c:v>56.790206899457232</c:v>
                </c:pt>
                <c:pt idx="7">
                  <c:v>53.223992833460024</c:v>
                </c:pt>
                <c:pt idx="8">
                  <c:v>70.652818067457233</c:v>
                </c:pt>
                <c:pt idx="9">
                  <c:v>40.918056189456301</c:v>
                </c:pt>
                <c:pt idx="10">
                  <c:v>46.868316089458169</c:v>
                </c:pt>
                <c:pt idx="11">
                  <c:v>73.202432325457238</c:v>
                </c:pt>
                <c:pt idx="12">
                  <c:v>97.029967481449177</c:v>
                </c:pt>
                <c:pt idx="13">
                  <c:v>81.191819453449156</c:v>
                </c:pt>
                <c:pt idx="14">
                  <c:v>74.553324233448251</c:v>
                </c:pt>
                <c:pt idx="15">
                  <c:v>65.376347637449172</c:v>
                </c:pt>
                <c:pt idx="16">
                  <c:v>72.665358119449166</c:v>
                </c:pt>
                <c:pt idx="17">
                  <c:v>79.34810926944823</c:v>
                </c:pt>
                <c:pt idx="18">
                  <c:v>82.780507059450102</c:v>
                </c:pt>
                <c:pt idx="19">
                  <c:v>91.179375421669945</c:v>
                </c:pt>
                <c:pt idx="20">
                  <c:v>107.24645708966996</c:v>
                </c:pt>
                <c:pt idx="21">
                  <c:v>109.59587319367088</c:v>
                </c:pt>
                <c:pt idx="22">
                  <c:v>79.516294011670894</c:v>
                </c:pt>
                <c:pt idx="23">
                  <c:v>91.745059781669966</c:v>
                </c:pt>
                <c:pt idx="24">
                  <c:v>101.44792483766902</c:v>
                </c:pt>
                <c:pt idx="25">
                  <c:v>104.48264529367088</c:v>
                </c:pt>
                <c:pt idx="26">
                  <c:v>99.326831420552693</c:v>
                </c:pt>
                <c:pt idx="27">
                  <c:v>114.03566418455084</c:v>
                </c:pt>
                <c:pt idx="28">
                  <c:v>117.81579688055271</c:v>
                </c:pt>
                <c:pt idx="29">
                  <c:v>104.73164693055364</c:v>
                </c:pt>
                <c:pt idx="30">
                  <c:v>83.156359126549916</c:v>
                </c:pt>
                <c:pt idx="31">
                  <c:v>91.21433605255362</c:v>
                </c:pt>
                <c:pt idx="32">
                  <c:v>111.0449889485527</c:v>
                </c:pt>
                <c:pt idx="33">
                  <c:v>107.26813197630744</c:v>
                </c:pt>
                <c:pt idx="34">
                  <c:v>86.8020471523065</c:v>
                </c:pt>
                <c:pt idx="35">
                  <c:v>69.103522436307443</c:v>
                </c:pt>
                <c:pt idx="36">
                  <c:v>72.622806806305576</c:v>
                </c:pt>
                <c:pt idx="37">
                  <c:v>64.835992066308364</c:v>
                </c:pt>
                <c:pt idx="38">
                  <c:v>79.258509340306517</c:v>
                </c:pt>
                <c:pt idx="39">
                  <c:v>83.370523604307436</c:v>
                </c:pt>
                <c:pt idx="40">
                  <c:v>64.487095028005015</c:v>
                </c:pt>
                <c:pt idx="41">
                  <c:v>54.860505084005958</c:v>
                </c:pt>
                <c:pt idx="42">
                  <c:v>61.607467572005014</c:v>
                </c:pt>
                <c:pt idx="43">
                  <c:v>40.143651944004084</c:v>
                </c:pt>
                <c:pt idx="44">
                  <c:v>39.209505080005947</c:v>
                </c:pt>
                <c:pt idx="45">
                  <c:v>49.212794322006879</c:v>
                </c:pt>
                <c:pt idx="46">
                  <c:v>51.786156812005011</c:v>
                </c:pt>
                <c:pt idx="47">
                  <c:v>61.161129312259817</c:v>
                </c:pt>
                <c:pt idx="48">
                  <c:v>65.167090836259817</c:v>
                </c:pt>
                <c:pt idx="49">
                  <c:v>62.089040656260742</c:v>
                </c:pt>
                <c:pt idx="50">
                  <c:v>57.760507064259812</c:v>
                </c:pt>
                <c:pt idx="51">
                  <c:v>52.668547350260752</c:v>
                </c:pt>
                <c:pt idx="52">
                  <c:v>62.746090904259816</c:v>
                </c:pt>
                <c:pt idx="53">
                  <c:v>55.796363632261681</c:v>
                </c:pt>
                <c:pt idx="54">
                  <c:v>37.202491168886539</c:v>
                </c:pt>
                <c:pt idx="55">
                  <c:v>32.887609544888399</c:v>
                </c:pt>
                <c:pt idx="56">
                  <c:v>34.880052270888399</c:v>
                </c:pt>
                <c:pt idx="57">
                  <c:v>41.353239382888404</c:v>
                </c:pt>
                <c:pt idx="58">
                  <c:v>28.317300492888396</c:v>
                </c:pt>
                <c:pt idx="59">
                  <c:v>38.824673940888403</c:v>
                </c:pt>
                <c:pt idx="60">
                  <c:v>48.850169006887469</c:v>
                </c:pt>
                <c:pt idx="61">
                  <c:v>41.207367929528253</c:v>
                </c:pt>
                <c:pt idx="62">
                  <c:v>52.536363009527328</c:v>
                </c:pt>
                <c:pt idx="63">
                  <c:v>46.10201554552733</c:v>
                </c:pt>
                <c:pt idx="64">
                  <c:v>32.200516235526393</c:v>
                </c:pt>
                <c:pt idx="65">
                  <c:v>24.11654776152826</c:v>
                </c:pt>
                <c:pt idx="66">
                  <c:v>30.488533945529191</c:v>
                </c:pt>
                <c:pt idx="67">
                  <c:v>29.348419123526394</c:v>
                </c:pt>
                <c:pt idx="68">
                  <c:v>22.97658207775229</c:v>
                </c:pt>
                <c:pt idx="69">
                  <c:v>25.693151507752294</c:v>
                </c:pt>
                <c:pt idx="70">
                  <c:v>30.172250453753222</c:v>
                </c:pt>
                <c:pt idx="71">
                  <c:v>26.469429901751361</c:v>
                </c:pt>
                <c:pt idx="72">
                  <c:v>19.406487079751358</c:v>
                </c:pt>
                <c:pt idx="73">
                  <c:v>46.200025131753222</c:v>
                </c:pt>
                <c:pt idx="74">
                  <c:v>42.439020761752289</c:v>
                </c:pt>
                <c:pt idx="75">
                  <c:v>29.932358020219034</c:v>
                </c:pt>
                <c:pt idx="76">
                  <c:v>5.7832736262199687</c:v>
                </c:pt>
                <c:pt idx="77">
                  <c:v>1.2738564382199693</c:v>
                </c:pt>
                <c:pt idx="78">
                  <c:v>10.591816084219973</c:v>
                </c:pt>
                <c:pt idx="79">
                  <c:v>1.5330402962209009</c:v>
                </c:pt>
                <c:pt idx="80">
                  <c:v>4.6798778182190359</c:v>
                </c:pt>
                <c:pt idx="81">
                  <c:v>7.928798956219973</c:v>
                </c:pt>
                <c:pt idx="82">
                  <c:v>19.59688801024253</c:v>
                </c:pt>
                <c:pt idx="83">
                  <c:v>11.886811138243461</c:v>
                </c:pt>
                <c:pt idx="84">
                  <c:v>13.637115506245326</c:v>
                </c:pt>
                <c:pt idx="85">
                  <c:v>14.103308344244393</c:v>
                </c:pt>
                <c:pt idx="86">
                  <c:v>14.828685156243465</c:v>
                </c:pt>
                <c:pt idx="87">
                  <c:v>16.303281046242528</c:v>
                </c:pt>
                <c:pt idx="88">
                  <c:v>21.96886816424346</c:v>
                </c:pt>
                <c:pt idx="89">
                  <c:v>9.211150769911189</c:v>
                </c:pt>
                <c:pt idx="90">
                  <c:v>14.028541505911191</c:v>
                </c:pt>
                <c:pt idx="91">
                  <c:v>18.326979493911189</c:v>
                </c:pt>
                <c:pt idx="92">
                  <c:v>13.377881027910261</c:v>
                </c:pt>
                <c:pt idx="93">
                  <c:v>10.92700495791026</c:v>
                </c:pt>
                <c:pt idx="94">
                  <c:v>12.704216783910262</c:v>
                </c:pt>
                <c:pt idx="95">
                  <c:v>9.9428198619102588</c:v>
                </c:pt>
                <c:pt idx="96">
                  <c:v>11.325503423679002</c:v>
                </c:pt>
                <c:pt idx="97">
                  <c:v>9.0330230036817962</c:v>
                </c:pt>
                <c:pt idx="98">
                  <c:v>9.7995151336799324</c:v>
                </c:pt>
                <c:pt idx="99">
                  <c:v>10.655314937679002</c:v>
                </c:pt>
                <c:pt idx="100">
                  <c:v>6.8382933716789998</c:v>
                </c:pt>
                <c:pt idx="101">
                  <c:v>9.1660574676808615</c:v>
                </c:pt>
                <c:pt idx="102">
                  <c:v>8.5802800636789982</c:v>
                </c:pt>
                <c:pt idx="103">
                  <c:v>4.8299751573210594</c:v>
                </c:pt>
                <c:pt idx="104">
                  <c:v>6.5488495373191977</c:v>
                </c:pt>
                <c:pt idx="105">
                  <c:v>1.5232129653201263</c:v>
                </c:pt>
                <c:pt idx="106">
                  <c:v>1.2849200733191937</c:v>
                </c:pt>
                <c:pt idx="107">
                  <c:v>1.4496847053201272</c:v>
                </c:pt>
                <c:pt idx="108">
                  <c:v>0.77954121532105636</c:v>
                </c:pt>
                <c:pt idx="109">
                  <c:v>1.173243831319196</c:v>
                </c:pt>
                <c:pt idx="110">
                  <c:v>20.147601515821357</c:v>
                </c:pt>
                <c:pt idx="111">
                  <c:v>2.6018812478222864</c:v>
                </c:pt>
                <c:pt idx="112">
                  <c:v>9.799058977821355</c:v>
                </c:pt>
                <c:pt idx="113">
                  <c:v>1.8927773678213562</c:v>
                </c:pt>
                <c:pt idx="114">
                  <c:v>6.3751965378232196</c:v>
                </c:pt>
                <c:pt idx="115">
                  <c:v>2.6759367778213563</c:v>
                </c:pt>
                <c:pt idx="116">
                  <c:v>4.0206456878222889</c:v>
                </c:pt>
                <c:pt idx="117">
                  <c:v>2.3778563500869931</c:v>
                </c:pt>
                <c:pt idx="118">
                  <c:v>3.0707219940860671</c:v>
                </c:pt>
                <c:pt idx="119">
                  <c:v>8.0482750000860612</c:v>
                </c:pt>
                <c:pt idx="120">
                  <c:v>1.4271286360860649</c:v>
                </c:pt>
                <c:pt idx="121">
                  <c:v>1.0757615200851323</c:v>
                </c:pt>
                <c:pt idx="122">
                  <c:v>3.5158488080869938</c:v>
                </c:pt>
                <c:pt idx="123">
                  <c:v>5.5261776980869985</c:v>
                </c:pt>
                <c:pt idx="124">
                  <c:v>1.0188386552845767</c:v>
                </c:pt>
                <c:pt idx="125">
                  <c:v>1.4412675172845775</c:v>
                </c:pt>
                <c:pt idx="126">
                  <c:v>1.3329215492845761</c:v>
                </c:pt>
                <c:pt idx="127">
                  <c:v>0.83663648328457563</c:v>
                </c:pt>
                <c:pt idx="128">
                  <c:v>0.67314303928457597</c:v>
                </c:pt>
                <c:pt idx="129">
                  <c:v>1.3498702392864397</c:v>
                </c:pt>
                <c:pt idx="130">
                  <c:v>0.70941754728457818</c:v>
                </c:pt>
                <c:pt idx="131">
                  <c:v>4.9430723089984605</c:v>
                </c:pt>
                <c:pt idx="132">
                  <c:v>1.7937095069993885</c:v>
                </c:pt>
                <c:pt idx="133">
                  <c:v>1.2085088429984607</c:v>
                </c:pt>
                <c:pt idx="134">
                  <c:v>2.0580843149993888</c:v>
                </c:pt>
                <c:pt idx="135">
                  <c:v>1.3415646249993878</c:v>
                </c:pt>
                <c:pt idx="136">
                  <c:v>1.4799389209993896</c:v>
                </c:pt>
                <c:pt idx="137">
                  <c:v>1.9507038109975257</c:v>
                </c:pt>
                <c:pt idx="138">
                  <c:v>2.0448352808154886</c:v>
                </c:pt>
                <c:pt idx="139">
                  <c:v>4.3118216648145573</c:v>
                </c:pt>
                <c:pt idx="140">
                  <c:v>12.737456120815484</c:v>
                </c:pt>
                <c:pt idx="141">
                  <c:v>8.6795645528154886</c:v>
                </c:pt>
                <c:pt idx="142">
                  <c:v>0.63787914281455593</c:v>
                </c:pt>
                <c:pt idx="143">
                  <c:v>3.61111934681642</c:v>
                </c:pt>
                <c:pt idx="144">
                  <c:v>14.42095846081456</c:v>
                </c:pt>
                <c:pt idx="145">
                  <c:v>8.6421926085703387</c:v>
                </c:pt>
                <c:pt idx="146">
                  <c:v>1.5996729785712704</c:v>
                </c:pt>
                <c:pt idx="147">
                  <c:v>0.86446228857127061</c:v>
                </c:pt>
                <c:pt idx="148">
                  <c:v>6.8627261985703409</c:v>
                </c:pt>
                <c:pt idx="149">
                  <c:v>1.2790894625712717</c:v>
                </c:pt>
                <c:pt idx="150">
                  <c:v>7.5367625565703422</c:v>
                </c:pt>
                <c:pt idx="151">
                  <c:v>19.798910736570338</c:v>
                </c:pt>
                <c:pt idx="152">
                  <c:v>8.7315964332490115</c:v>
                </c:pt>
                <c:pt idx="153">
                  <c:v>3.7828873652471482</c:v>
                </c:pt>
                <c:pt idx="154">
                  <c:v>0.90883960924807983</c:v>
                </c:pt>
                <c:pt idx="155">
                  <c:v>1.0499202512480805</c:v>
                </c:pt>
                <c:pt idx="156">
                  <c:v>0.80755490724715129</c:v>
                </c:pt>
                <c:pt idx="157">
                  <c:v>1.2218452492471479</c:v>
                </c:pt>
                <c:pt idx="158">
                  <c:v>1.0894917012471488</c:v>
                </c:pt>
                <c:pt idx="159">
                  <c:v>2.8869032931076291</c:v>
                </c:pt>
                <c:pt idx="160">
                  <c:v>14.760340259105767</c:v>
                </c:pt>
                <c:pt idx="161">
                  <c:v>35.064965161107629</c:v>
                </c:pt>
                <c:pt idx="162">
                  <c:v>13.339951817105764</c:v>
                </c:pt>
                <c:pt idx="163">
                  <c:v>3.9322403651076274</c:v>
                </c:pt>
                <c:pt idx="164">
                  <c:v>5.1425005751057649</c:v>
                </c:pt>
                <c:pt idx="165">
                  <c:v>15.42366311510763</c:v>
                </c:pt>
                <c:pt idx="166">
                  <c:v>12.349760605496158</c:v>
                </c:pt>
                <c:pt idx="167">
                  <c:v>31.989309273495223</c:v>
                </c:pt>
                <c:pt idx="168">
                  <c:v>36.948285189495216</c:v>
                </c:pt>
                <c:pt idx="169">
                  <c:v>16.074023705495222</c:v>
                </c:pt>
                <c:pt idx="170">
                  <c:v>13.853308805496155</c:v>
                </c:pt>
                <c:pt idx="171">
                  <c:v>28.378632505496157</c:v>
                </c:pt>
                <c:pt idx="172">
                  <c:v>28.874847413494294</c:v>
                </c:pt>
                <c:pt idx="173">
                  <c:v>18.91056866332821</c:v>
                </c:pt>
                <c:pt idx="174">
                  <c:v>15.011955983329143</c:v>
                </c:pt>
                <c:pt idx="175">
                  <c:v>15.385728020327274</c:v>
                </c:pt>
                <c:pt idx="176">
                  <c:v>7.3847436263291382</c:v>
                </c:pt>
                <c:pt idx="177">
                  <c:v>1.3258039603282086</c:v>
                </c:pt>
                <c:pt idx="178">
                  <c:v>1.1169635263272795</c:v>
                </c:pt>
                <c:pt idx="179">
                  <c:v>0.78786596332913905</c:v>
                </c:pt>
                <c:pt idx="180">
                  <c:v>0.62199482457556587</c:v>
                </c:pt>
                <c:pt idx="181">
                  <c:v>1.5908444845746343</c:v>
                </c:pt>
                <c:pt idx="182">
                  <c:v>15.933703672575568</c:v>
                </c:pt>
                <c:pt idx="183">
                  <c:v>11.227034907575566</c:v>
                </c:pt>
                <c:pt idx="184">
                  <c:v>7.9707422325755672</c:v>
                </c:pt>
                <c:pt idx="185">
                  <c:v>20.891594586575568</c:v>
                </c:pt>
                <c:pt idx="186">
                  <c:v>16.433540057575566</c:v>
                </c:pt>
                <c:pt idx="187">
                  <c:v>8.6749098880381279</c:v>
                </c:pt>
                <c:pt idx="188">
                  <c:v>9.3689522890390577</c:v>
                </c:pt>
                <c:pt idx="189">
                  <c:v>13.773585029038127</c:v>
                </c:pt>
                <c:pt idx="190">
                  <c:v>5.7188718090381263</c:v>
                </c:pt>
                <c:pt idx="191">
                  <c:v>4.7329473290381268</c:v>
                </c:pt>
                <c:pt idx="192">
                  <c:v>14.908775329039058</c:v>
                </c:pt>
                <c:pt idx="193">
                  <c:v>11.686731429039057</c:v>
                </c:pt>
                <c:pt idx="194">
                  <c:v>8.0333308843297484</c:v>
                </c:pt>
                <c:pt idx="195">
                  <c:v>13.818515744328819</c:v>
                </c:pt>
                <c:pt idx="196">
                  <c:v>13.067054888329748</c:v>
                </c:pt>
                <c:pt idx="197">
                  <c:v>8.1490059843288183</c:v>
                </c:pt>
                <c:pt idx="198">
                  <c:v>9.3695336443297492</c:v>
                </c:pt>
                <c:pt idx="199">
                  <c:v>13.885516124329747</c:v>
                </c:pt>
                <c:pt idx="200">
                  <c:v>13.979799504328817</c:v>
                </c:pt>
                <c:pt idx="201">
                  <c:v>36.042525623746585</c:v>
                </c:pt>
                <c:pt idx="202">
                  <c:v>41.862411023747526</c:v>
                </c:pt>
                <c:pt idx="203">
                  <c:v>48.232235227746592</c:v>
                </c:pt>
                <c:pt idx="204">
                  <c:v>42.953111683746592</c:v>
                </c:pt>
                <c:pt idx="205">
                  <c:v>43.362609591746583</c:v>
                </c:pt>
                <c:pt idx="206">
                  <c:v>55.478940703746588</c:v>
                </c:pt>
                <c:pt idx="207">
                  <c:v>44.782790679745652</c:v>
                </c:pt>
                <c:pt idx="208">
                  <c:v>65.213771026325347</c:v>
                </c:pt>
                <c:pt idx="209">
                  <c:v>50.209895595325349</c:v>
                </c:pt>
                <c:pt idx="210">
                  <c:v>53.048136565324413</c:v>
                </c:pt>
                <c:pt idx="211">
                  <c:v>54.221547558325341</c:v>
                </c:pt>
                <c:pt idx="212">
                  <c:v>56.44741686632441</c:v>
                </c:pt>
                <c:pt idx="213">
                  <c:v>56.191996070324414</c:v>
                </c:pt>
                <c:pt idx="214">
                  <c:v>55.130181238325342</c:v>
                </c:pt>
                <c:pt idx="215">
                  <c:v>48.506123542046467</c:v>
                </c:pt>
                <c:pt idx="216">
                  <c:v>49.718320378047402</c:v>
                </c:pt>
                <c:pt idx="217">
                  <c:v>46.650063326046464</c:v>
                </c:pt>
                <c:pt idx="218">
                  <c:v>40.67551791804739</c:v>
                </c:pt>
                <c:pt idx="219">
                  <c:v>40.382972262046458</c:v>
                </c:pt>
                <c:pt idx="220">
                  <c:v>48.894716262047396</c:v>
                </c:pt>
                <c:pt idx="221">
                  <c:v>44.898839198047398</c:v>
                </c:pt>
                <c:pt idx="222">
                  <c:v>40.248126950567581</c:v>
                </c:pt>
                <c:pt idx="223">
                  <c:v>42.249594190569447</c:v>
                </c:pt>
                <c:pt idx="224">
                  <c:v>35.319905954567588</c:v>
                </c:pt>
                <c:pt idx="225">
                  <c:v>33.268927706570381</c:v>
                </c:pt>
                <c:pt idx="226">
                  <c:v>36.046191154565719</c:v>
                </c:pt>
                <c:pt idx="227">
                  <c:v>40.401686802569451</c:v>
                </c:pt>
                <c:pt idx="228">
                  <c:v>36.647924542569449</c:v>
                </c:pt>
                <c:pt idx="229">
                  <c:v>50.92107846073597</c:v>
                </c:pt>
                <c:pt idx="230">
                  <c:v>54.079362809736899</c:v>
                </c:pt>
                <c:pt idx="231">
                  <c:v>62.311454867738767</c:v>
                </c:pt>
                <c:pt idx="232">
                  <c:v>54.486124876736902</c:v>
                </c:pt>
                <c:pt idx="233">
                  <c:v>53.590608580737836</c:v>
                </c:pt>
                <c:pt idx="234">
                  <c:v>62.19546324073783</c:v>
                </c:pt>
                <c:pt idx="235">
                  <c:v>73.662484316736894</c:v>
                </c:pt>
                <c:pt idx="236">
                  <c:v>133.01293763312782</c:v>
                </c:pt>
                <c:pt idx="237">
                  <c:v>146.37909403312969</c:v>
                </c:pt>
                <c:pt idx="238">
                  <c:v>139.10208684112686</c:v>
                </c:pt>
                <c:pt idx="239">
                  <c:v>145.09204238912872</c:v>
                </c:pt>
                <c:pt idx="240">
                  <c:v>137.68673816912781</c:v>
                </c:pt>
                <c:pt idx="241">
                  <c:v>124.79451112512781</c:v>
                </c:pt>
                <c:pt idx="242">
                  <c:v>157.05292319312778</c:v>
                </c:pt>
                <c:pt idx="243">
                  <c:v>78.135611493811084</c:v>
                </c:pt>
                <c:pt idx="244">
                  <c:v>70.928567722812019</c:v>
                </c:pt>
                <c:pt idx="245">
                  <c:v>76.552537708811087</c:v>
                </c:pt>
                <c:pt idx="246">
                  <c:v>79.19663666181016</c:v>
                </c:pt>
                <c:pt idx="247">
                  <c:v>77.386342661811085</c:v>
                </c:pt>
                <c:pt idx="248">
                  <c:v>74.9116890218111</c:v>
                </c:pt>
                <c:pt idx="249">
                  <c:v>73.992880701812012</c:v>
                </c:pt>
                <c:pt idx="250">
                  <c:v>83.487556462748103</c:v>
                </c:pt>
                <c:pt idx="251">
                  <c:v>78.386562502751829</c:v>
                </c:pt>
                <c:pt idx="252">
                  <c:v>81.364727742749963</c:v>
                </c:pt>
                <c:pt idx="253">
                  <c:v>65.846046131749958</c:v>
                </c:pt>
                <c:pt idx="254">
                  <c:v>67.880276181749039</c:v>
                </c:pt>
                <c:pt idx="255">
                  <c:v>74.291155034749977</c:v>
                </c:pt>
                <c:pt idx="256">
                  <c:v>101.93849131074995</c:v>
                </c:pt>
                <c:pt idx="257">
                  <c:v>289.97392061030251</c:v>
                </c:pt>
                <c:pt idx="258">
                  <c:v>284.73792954630437</c:v>
                </c:pt>
                <c:pt idx="259">
                  <c:v>307.97685631430346</c:v>
                </c:pt>
                <c:pt idx="260">
                  <c:v>302.26623228230346</c:v>
                </c:pt>
                <c:pt idx="261">
                  <c:v>247.9712209903025</c:v>
                </c:pt>
                <c:pt idx="262">
                  <c:v>269.60022292630441</c:v>
                </c:pt>
                <c:pt idx="263">
                  <c:v>283.5932388583044</c:v>
                </c:pt>
                <c:pt idx="264">
                  <c:v>216.41231130322751</c:v>
                </c:pt>
                <c:pt idx="265">
                  <c:v>231.06819202322563</c:v>
                </c:pt>
                <c:pt idx="266">
                  <c:v>208.50973759122655</c:v>
                </c:pt>
                <c:pt idx="267">
                  <c:v>181.46844320322654</c:v>
                </c:pt>
                <c:pt idx="268">
                  <c:v>167.11491751522655</c:v>
                </c:pt>
                <c:pt idx="269">
                  <c:v>204.13234757522562</c:v>
                </c:pt>
                <c:pt idx="270">
                  <c:v>234.34795938322748</c:v>
                </c:pt>
                <c:pt idx="271">
                  <c:v>193.8002134387624</c:v>
                </c:pt>
                <c:pt idx="272">
                  <c:v>196.19100491875963</c:v>
                </c:pt>
                <c:pt idx="273">
                  <c:v>181.06590471476241</c:v>
                </c:pt>
                <c:pt idx="274">
                  <c:v>181.0535762667615</c:v>
                </c:pt>
                <c:pt idx="275">
                  <c:v>184.75735599076242</c:v>
                </c:pt>
                <c:pt idx="276">
                  <c:v>244.67985851076057</c:v>
                </c:pt>
                <c:pt idx="277">
                  <c:v>261.87291061476151</c:v>
                </c:pt>
                <c:pt idx="278">
                  <c:v>209.71860584719701</c:v>
                </c:pt>
                <c:pt idx="279">
                  <c:v>214.68212655219702</c:v>
                </c:pt>
                <c:pt idx="280">
                  <c:v>202.65080127619512</c:v>
                </c:pt>
                <c:pt idx="281">
                  <c:v>146.04670680019515</c:v>
                </c:pt>
                <c:pt idx="282">
                  <c:v>152.47383951619699</c:v>
                </c:pt>
                <c:pt idx="283">
                  <c:v>173.76520320419701</c:v>
                </c:pt>
                <c:pt idx="284">
                  <c:v>220.39382234819513</c:v>
                </c:pt>
                <c:pt idx="285">
                  <c:v>192.80566395746041</c:v>
                </c:pt>
                <c:pt idx="286">
                  <c:v>204.73352045346039</c:v>
                </c:pt>
                <c:pt idx="287">
                  <c:v>208.52852887346043</c:v>
                </c:pt>
                <c:pt idx="288">
                  <c:v>185.32112553746228</c:v>
                </c:pt>
                <c:pt idx="289">
                  <c:v>125.24761058545855</c:v>
                </c:pt>
                <c:pt idx="290">
                  <c:v>143.21331817346228</c:v>
                </c:pt>
                <c:pt idx="291">
                  <c:v>139.81863649845857</c:v>
                </c:pt>
                <c:pt idx="292">
                  <c:v>210.31799327556047</c:v>
                </c:pt>
                <c:pt idx="293">
                  <c:v>212.85371273355861</c:v>
                </c:pt>
                <c:pt idx="294">
                  <c:v>233.69651104555675</c:v>
                </c:pt>
                <c:pt idx="295">
                  <c:v>216.74085348956049</c:v>
                </c:pt>
                <c:pt idx="296">
                  <c:v>209.38934882955857</c:v>
                </c:pt>
                <c:pt idx="297">
                  <c:v>236.63857497755674</c:v>
                </c:pt>
                <c:pt idx="298">
                  <c:v>265.77015223356045</c:v>
                </c:pt>
                <c:pt idx="299">
                  <c:v>175.43269650291603</c:v>
                </c:pt>
                <c:pt idx="300">
                  <c:v>171.15210955092161</c:v>
                </c:pt>
                <c:pt idx="301">
                  <c:v>152.50442946691788</c:v>
                </c:pt>
                <c:pt idx="302">
                  <c:v>118.75098253891976</c:v>
                </c:pt>
                <c:pt idx="303">
                  <c:v>117.44109541892162</c:v>
                </c:pt>
                <c:pt idx="304">
                  <c:v>167.47841404691789</c:v>
                </c:pt>
                <c:pt idx="305">
                  <c:v>157.44045010691602</c:v>
                </c:pt>
                <c:pt idx="306">
                  <c:v>109.69644377138364</c:v>
                </c:pt>
                <c:pt idx="307">
                  <c:v>110.93907483538176</c:v>
                </c:pt>
                <c:pt idx="308">
                  <c:v>115.45928817137805</c:v>
                </c:pt>
                <c:pt idx="309">
                  <c:v>67.379530903383639</c:v>
                </c:pt>
                <c:pt idx="310">
                  <c:v>35.286046567381774</c:v>
                </c:pt>
                <c:pt idx="311">
                  <c:v>54.936889847379902</c:v>
                </c:pt>
                <c:pt idx="312">
                  <c:v>98.663010611379917</c:v>
                </c:pt>
                <c:pt idx="313">
                  <c:v>105.74671553278</c:v>
                </c:pt>
                <c:pt idx="314">
                  <c:v>90.159075136778128</c:v>
                </c:pt>
                <c:pt idx="315">
                  <c:v>92.669122980778141</c:v>
                </c:pt>
                <c:pt idx="316">
                  <c:v>63.645498124776275</c:v>
                </c:pt>
                <c:pt idx="317">
                  <c:v>58.624108388780002</c:v>
                </c:pt>
                <c:pt idx="318">
                  <c:v>73.806724304778143</c:v>
                </c:pt>
                <c:pt idx="319">
                  <c:v>62.580834532776279</c:v>
                </c:pt>
                <c:pt idx="320">
                  <c:v>73.77204675838793</c:v>
                </c:pt>
                <c:pt idx="321">
                  <c:v>76.179004566387931</c:v>
                </c:pt>
                <c:pt idx="322">
                  <c:v>60.705458206387938</c:v>
                </c:pt>
                <c:pt idx="323">
                  <c:v>55.492423114384202</c:v>
                </c:pt>
                <c:pt idx="324">
                  <c:v>47.155717002386076</c:v>
                </c:pt>
                <c:pt idx="325">
                  <c:v>55.316829946389802</c:v>
                </c:pt>
                <c:pt idx="326">
                  <c:v>69.958321530386073</c:v>
                </c:pt>
                <c:pt idx="327">
                  <c:v>79.308118382491884</c:v>
                </c:pt>
                <c:pt idx="328">
                  <c:v>71.608538294493741</c:v>
                </c:pt>
                <c:pt idx="329">
                  <c:v>87.803712022493741</c:v>
                </c:pt>
                <c:pt idx="330">
                  <c:v>79.125568238490018</c:v>
                </c:pt>
                <c:pt idx="331">
                  <c:v>40.344502714493743</c:v>
                </c:pt>
                <c:pt idx="332">
                  <c:v>42.078752766493743</c:v>
                </c:pt>
                <c:pt idx="333">
                  <c:v>59.996479074493742</c:v>
                </c:pt>
                <c:pt idx="334">
                  <c:v>64.10523624068739</c:v>
                </c:pt>
                <c:pt idx="335">
                  <c:v>65.83015458468553</c:v>
                </c:pt>
                <c:pt idx="336">
                  <c:v>63.859525172687398</c:v>
                </c:pt>
                <c:pt idx="337">
                  <c:v>68.86496240868739</c:v>
                </c:pt>
                <c:pt idx="338">
                  <c:v>73.302184176687405</c:v>
                </c:pt>
                <c:pt idx="339">
                  <c:v>65.163631980683675</c:v>
                </c:pt>
                <c:pt idx="340">
                  <c:v>29.740005709689257</c:v>
                </c:pt>
                <c:pt idx="341">
                  <c:v>84.36723091823626</c:v>
                </c:pt>
                <c:pt idx="342">
                  <c:v>81.922153380236267</c:v>
                </c:pt>
                <c:pt idx="343">
                  <c:v>75.499652818238133</c:v>
                </c:pt>
                <c:pt idx="344">
                  <c:v>73.835660547238135</c:v>
                </c:pt>
                <c:pt idx="345">
                  <c:v>92.418126339236281</c:v>
                </c:pt>
                <c:pt idx="346">
                  <c:v>82.977678331234401</c:v>
                </c:pt>
                <c:pt idx="347">
                  <c:v>92.246185647236274</c:v>
                </c:pt>
                <c:pt idx="348">
                  <c:v>124.45874304481936</c:v>
                </c:pt>
                <c:pt idx="349">
                  <c:v>96.08210055681937</c:v>
                </c:pt>
                <c:pt idx="350">
                  <c:v>91.725363812819353</c:v>
                </c:pt>
                <c:pt idx="351">
                  <c:v>103.30339391681936</c:v>
                </c:pt>
                <c:pt idx="352">
                  <c:v>95.547195064821224</c:v>
                </c:pt>
                <c:pt idx="353">
                  <c:v>113.42181727281749</c:v>
                </c:pt>
                <c:pt idx="354">
                  <c:v>112.91716830081937</c:v>
                </c:pt>
                <c:pt idx="355">
                  <c:v>85.710857835179567</c:v>
                </c:pt>
                <c:pt idx="356">
                  <c:v>75.546131003183305</c:v>
                </c:pt>
                <c:pt idx="357">
                  <c:v>72.836720667177715</c:v>
                </c:pt>
                <c:pt idx="358">
                  <c:v>62.203547844181436</c:v>
                </c:pt>
                <c:pt idx="359">
                  <c:v>48.055249123179571</c:v>
                </c:pt>
                <c:pt idx="360">
                  <c:v>85.30980674318144</c:v>
                </c:pt>
                <c:pt idx="361">
                  <c:v>98.447594666181445</c:v>
                </c:pt>
                <c:pt idx="362">
                  <c:v>64.740996202706128</c:v>
                </c:pt>
                <c:pt idx="363">
                  <c:v>59.034043382707992</c:v>
                </c:pt>
                <c:pt idx="364">
                  <c:v>53.334923355709854</c:v>
                </c:pt>
                <c:pt idx="365">
                  <c:v>42.505969209706137</c:v>
                </c:pt>
                <c:pt idx="366">
                  <c:v>36.476638470707989</c:v>
                </c:pt>
                <c:pt idx="367">
                  <c:v>71.611008515707994</c:v>
                </c:pt>
                <c:pt idx="368">
                  <c:v>57.266473254709851</c:v>
                </c:pt>
                <c:pt idx="369">
                  <c:v>64.603759284221596</c:v>
                </c:pt>
                <c:pt idx="370">
                  <c:v>46.726079355221593</c:v>
                </c:pt>
                <c:pt idx="371">
                  <c:v>37.478633657221593</c:v>
                </c:pt>
                <c:pt idx="372">
                  <c:v>46.020135151223457</c:v>
                </c:pt>
                <c:pt idx="373">
                  <c:v>35.09948877622346</c:v>
                </c:pt>
                <c:pt idx="374">
                  <c:v>30.006190424221597</c:v>
                </c:pt>
                <c:pt idx="375">
                  <c:v>50.323072453221599</c:v>
                </c:pt>
                <c:pt idx="376">
                  <c:v>26.623062863002275</c:v>
                </c:pt>
                <c:pt idx="377">
                  <c:v>33.466141938004135</c:v>
                </c:pt>
                <c:pt idx="378">
                  <c:v>32.08791668300227</c:v>
                </c:pt>
                <c:pt idx="379">
                  <c:v>26.979737495002272</c:v>
                </c:pt>
                <c:pt idx="380">
                  <c:v>23.588962971002271</c:v>
                </c:pt>
                <c:pt idx="381">
                  <c:v>40.393026851002276</c:v>
                </c:pt>
                <c:pt idx="382">
                  <c:v>41.699059407002281</c:v>
                </c:pt>
                <c:pt idx="383">
                  <c:v>38.472197478523015</c:v>
                </c:pt>
                <c:pt idx="384">
                  <c:v>44.615145438528607</c:v>
                </c:pt>
                <c:pt idx="385">
                  <c:v>42.979558294528601</c:v>
                </c:pt>
                <c:pt idx="386">
                  <c:v>32.306351322524876</c:v>
                </c:pt>
                <c:pt idx="387">
                  <c:v>16.132600974524877</c:v>
                </c:pt>
                <c:pt idx="388">
                  <c:v>34.184818114526735</c:v>
                </c:pt>
                <c:pt idx="389">
                  <c:v>34.273789814526737</c:v>
                </c:pt>
                <c:pt idx="390">
                  <c:v>47.842968063296354</c:v>
                </c:pt>
                <c:pt idx="391">
                  <c:v>51.853474083296355</c:v>
                </c:pt>
                <c:pt idx="392">
                  <c:v>52.04790482730008</c:v>
                </c:pt>
                <c:pt idx="393">
                  <c:v>40.591967135296358</c:v>
                </c:pt>
                <c:pt idx="394">
                  <c:v>28.057187235298219</c:v>
                </c:pt>
                <c:pt idx="395">
                  <c:v>19.092487231298218</c:v>
                </c:pt>
                <c:pt idx="396">
                  <c:v>39.405853023296359</c:v>
                </c:pt>
                <c:pt idx="397">
                  <c:v>24.250388117605894</c:v>
                </c:pt>
                <c:pt idx="398">
                  <c:v>29.79439370560403</c:v>
                </c:pt>
                <c:pt idx="399">
                  <c:v>35.535471725605895</c:v>
                </c:pt>
                <c:pt idx="400">
                  <c:v>22.351450693602171</c:v>
                </c:pt>
                <c:pt idx="401">
                  <c:v>20.944393357607762</c:v>
                </c:pt>
                <c:pt idx="402">
                  <c:v>34.737667977604033</c:v>
                </c:pt>
                <c:pt idx="403">
                  <c:v>23.205484058604029</c:v>
                </c:pt>
                <c:pt idx="404">
                  <c:v>30.853679723611844</c:v>
                </c:pt>
                <c:pt idx="405">
                  <c:v>26.683611412613704</c:v>
                </c:pt>
                <c:pt idx="406">
                  <c:v>24.764966420613703</c:v>
                </c:pt>
                <c:pt idx="407">
                  <c:v>14.925892304609981</c:v>
                </c:pt>
                <c:pt idx="408">
                  <c:v>12.596784300613704</c:v>
                </c:pt>
                <c:pt idx="409">
                  <c:v>19.712968096613704</c:v>
                </c:pt>
                <c:pt idx="410">
                  <c:v>16.339714832609978</c:v>
                </c:pt>
                <c:pt idx="411">
                  <c:v>12.398112724485971</c:v>
                </c:pt>
                <c:pt idx="412">
                  <c:v>16.378724560484109</c:v>
                </c:pt>
                <c:pt idx="413">
                  <c:v>22.089085252485972</c:v>
                </c:pt>
                <c:pt idx="414">
                  <c:v>20.208816392484106</c:v>
                </c:pt>
                <c:pt idx="415">
                  <c:v>23.568624800484113</c:v>
                </c:pt>
                <c:pt idx="416">
                  <c:v>46.343368824487833</c:v>
                </c:pt>
                <c:pt idx="417">
                  <c:v>35.955817148484108</c:v>
                </c:pt>
                <c:pt idx="418">
                  <c:v>37.389239182011075</c:v>
                </c:pt>
                <c:pt idx="419">
                  <c:v>31.240622650009207</c:v>
                </c:pt>
                <c:pt idx="420">
                  <c:v>26.460302566012935</c:v>
                </c:pt>
                <c:pt idx="421">
                  <c:v>36.116081978012929</c:v>
                </c:pt>
                <c:pt idx="422">
                  <c:v>27.369462378011072</c:v>
                </c:pt>
                <c:pt idx="423">
                  <c:v>38.020336738009206</c:v>
                </c:pt>
                <c:pt idx="424">
                  <c:v>53.465328844011069</c:v>
                </c:pt>
                <c:pt idx="425">
                  <c:v>50.24981133089922</c:v>
                </c:pt>
                <c:pt idx="426">
                  <c:v>60.937387178901076</c:v>
                </c:pt>
                <c:pt idx="427">
                  <c:v>61.701120250901077</c:v>
                </c:pt>
                <c:pt idx="428">
                  <c:v>40.845150482899221</c:v>
                </c:pt>
                <c:pt idx="429">
                  <c:v>32.963007770899218</c:v>
                </c:pt>
                <c:pt idx="430">
                  <c:v>59.218896934901075</c:v>
                </c:pt>
                <c:pt idx="431">
                  <c:v>56.801369274899216</c:v>
                </c:pt>
                <c:pt idx="432">
                  <c:v>69.426534720859507</c:v>
                </c:pt>
                <c:pt idx="433">
                  <c:v>73.121807024859521</c:v>
                </c:pt>
                <c:pt idx="434">
                  <c:v>63.260473376857647</c:v>
                </c:pt>
                <c:pt idx="435">
                  <c:v>60.540883828859513</c:v>
                </c:pt>
                <c:pt idx="436">
                  <c:v>51.992408908859517</c:v>
                </c:pt>
                <c:pt idx="437">
                  <c:v>78.557423872859502</c:v>
                </c:pt>
                <c:pt idx="438">
                  <c:v>74.769312744859505</c:v>
                </c:pt>
                <c:pt idx="439">
                  <c:v>61.628951758491617</c:v>
                </c:pt>
                <c:pt idx="440">
                  <c:v>70.00697094249162</c:v>
                </c:pt>
                <c:pt idx="441">
                  <c:v>78.617008598495346</c:v>
                </c:pt>
                <c:pt idx="442">
                  <c:v>56.597899126493481</c:v>
                </c:pt>
                <c:pt idx="443">
                  <c:v>40.729862390491625</c:v>
                </c:pt>
                <c:pt idx="444">
                  <c:v>64.049001278493478</c:v>
                </c:pt>
                <c:pt idx="445">
                  <c:v>64.119800196493486</c:v>
                </c:pt>
                <c:pt idx="446">
                  <c:v>76.899436403560856</c:v>
                </c:pt>
                <c:pt idx="447">
                  <c:v>61.625633239560862</c:v>
                </c:pt>
                <c:pt idx="448">
                  <c:v>56.721971815560863</c:v>
                </c:pt>
                <c:pt idx="449">
                  <c:v>45.663226307560862</c:v>
                </c:pt>
                <c:pt idx="450">
                  <c:v>40.228100859559</c:v>
                </c:pt>
                <c:pt idx="451">
                  <c:v>49.799011407560869</c:v>
                </c:pt>
                <c:pt idx="452">
                  <c:v>61.207646259558999</c:v>
                </c:pt>
                <c:pt idx="453">
                  <c:v>37.413587723792915</c:v>
                </c:pt>
                <c:pt idx="454">
                  <c:v>17.915863911791057</c:v>
                </c:pt>
                <c:pt idx="455">
                  <c:v>22.713463347792917</c:v>
                </c:pt>
                <c:pt idx="456">
                  <c:v>11.057603951792917</c:v>
                </c:pt>
                <c:pt idx="457">
                  <c:v>12.640831087792918</c:v>
                </c:pt>
                <c:pt idx="458">
                  <c:v>25.848530035791061</c:v>
                </c:pt>
                <c:pt idx="459">
                  <c:v>23.342886199792918</c:v>
                </c:pt>
                <c:pt idx="460">
                  <c:v>26.013846156998653</c:v>
                </c:pt>
                <c:pt idx="461">
                  <c:v>26.377939548998651</c:v>
                </c:pt>
                <c:pt idx="462">
                  <c:v>17.550853412998652</c:v>
                </c:pt>
                <c:pt idx="463">
                  <c:v>15.252594685000513</c:v>
                </c:pt>
                <c:pt idx="464">
                  <c:v>10.95120852899865</c:v>
                </c:pt>
                <c:pt idx="465">
                  <c:v>29.002316092998647</c:v>
                </c:pt>
                <c:pt idx="466">
                  <c:v>31.277200037000512</c:v>
                </c:pt>
                <c:pt idx="467">
                  <c:v>14.402760333087565</c:v>
                </c:pt>
                <c:pt idx="468">
                  <c:v>10.548450363085699</c:v>
                </c:pt>
                <c:pt idx="469">
                  <c:v>5.0072190490875581</c:v>
                </c:pt>
                <c:pt idx="470">
                  <c:v>1.2442010510875625</c:v>
                </c:pt>
                <c:pt idx="471">
                  <c:v>1.3627097760875622</c:v>
                </c:pt>
                <c:pt idx="472">
                  <c:v>9.6227560880875611</c:v>
                </c:pt>
                <c:pt idx="473">
                  <c:v>21.350697024087559</c:v>
                </c:pt>
                <c:pt idx="474">
                  <c:v>14.805249948133191</c:v>
                </c:pt>
                <c:pt idx="475">
                  <c:v>4.4855053001350536</c:v>
                </c:pt>
                <c:pt idx="476">
                  <c:v>2.8683411081313244</c:v>
                </c:pt>
                <c:pt idx="477">
                  <c:v>3.4894988281331898</c:v>
                </c:pt>
                <c:pt idx="478">
                  <c:v>0.74367702413319059</c:v>
                </c:pt>
                <c:pt idx="479">
                  <c:v>2.4391617521331863</c:v>
                </c:pt>
                <c:pt idx="480">
                  <c:v>1.3738553881341213</c:v>
                </c:pt>
                <c:pt idx="481">
                  <c:v>6.9060940918694032</c:v>
                </c:pt>
                <c:pt idx="482">
                  <c:v>4.8536661118684714</c:v>
                </c:pt>
                <c:pt idx="483">
                  <c:v>6.8787281798703335</c:v>
                </c:pt>
                <c:pt idx="484">
                  <c:v>3.8767496798684733</c:v>
                </c:pt>
                <c:pt idx="485">
                  <c:v>1.4308949198694063</c:v>
                </c:pt>
                <c:pt idx="486">
                  <c:v>1.6952542158694051</c:v>
                </c:pt>
                <c:pt idx="487">
                  <c:v>2.0567678918694039</c:v>
                </c:pt>
                <c:pt idx="488">
                  <c:v>3.1671972764460805</c:v>
                </c:pt>
                <c:pt idx="489">
                  <c:v>1.259964076450742</c:v>
                </c:pt>
                <c:pt idx="490">
                  <c:v>1.4914715644470162</c:v>
                </c:pt>
                <c:pt idx="491">
                  <c:v>2.0794868124498098</c:v>
                </c:pt>
                <c:pt idx="492">
                  <c:v>1.3288751524479485</c:v>
                </c:pt>
                <c:pt idx="493">
                  <c:v>1.2214171964488778</c:v>
                </c:pt>
                <c:pt idx="494">
                  <c:v>5.6127602324488759</c:v>
                </c:pt>
                <c:pt idx="495">
                  <c:v>10.558502378786354</c:v>
                </c:pt>
                <c:pt idx="496">
                  <c:v>1.162073298789146</c:v>
                </c:pt>
                <c:pt idx="497">
                  <c:v>5.9386223107863483</c:v>
                </c:pt>
                <c:pt idx="498">
                  <c:v>1.1942129507872814</c:v>
                </c:pt>
                <c:pt idx="499">
                  <c:v>1.3534781667872813</c:v>
                </c:pt>
                <c:pt idx="500">
                  <c:v>1.2208629467872816</c:v>
                </c:pt>
                <c:pt idx="501">
                  <c:v>1.4380009587863496</c:v>
                </c:pt>
                <c:pt idx="502">
                  <c:v>1.8177414894848845</c:v>
                </c:pt>
                <c:pt idx="503">
                  <c:v>1.2516218494886089</c:v>
                </c:pt>
                <c:pt idx="504">
                  <c:v>2.0038083974848853</c:v>
                </c:pt>
                <c:pt idx="505">
                  <c:v>1.3961793294867457</c:v>
                </c:pt>
                <c:pt idx="506">
                  <c:v>1.4214085774867453</c:v>
                </c:pt>
                <c:pt idx="507">
                  <c:v>1.4009326014848849</c:v>
                </c:pt>
                <c:pt idx="508">
                  <c:v>1.2931128454848804</c:v>
                </c:pt>
                <c:pt idx="509">
                  <c:v>5.8665420599029092</c:v>
                </c:pt>
                <c:pt idx="510">
                  <c:v>1.9923396158991817</c:v>
                </c:pt>
                <c:pt idx="511">
                  <c:v>1.2629584079010456</c:v>
                </c:pt>
                <c:pt idx="512">
                  <c:v>1.3772662439019769</c:v>
                </c:pt>
                <c:pt idx="513">
                  <c:v>1.7928808999001122</c:v>
                </c:pt>
                <c:pt idx="514">
                  <c:v>1.0843151359001131</c:v>
                </c:pt>
                <c:pt idx="515">
                  <c:v>1.9521874078991823</c:v>
                </c:pt>
                <c:pt idx="516">
                  <c:v>2.5609740729217809</c:v>
                </c:pt>
                <c:pt idx="517">
                  <c:v>2.8037950889227141</c:v>
                </c:pt>
                <c:pt idx="518">
                  <c:v>19.901597212921786</c:v>
                </c:pt>
                <c:pt idx="519">
                  <c:v>8.913845752920853</c:v>
                </c:pt>
                <c:pt idx="520">
                  <c:v>9.7827039929199202</c:v>
                </c:pt>
                <c:pt idx="521">
                  <c:v>12.122720236922715</c:v>
                </c:pt>
                <c:pt idx="522">
                  <c:v>19.742828852921782</c:v>
                </c:pt>
                <c:pt idx="523">
                  <c:v>38.82376314857428</c:v>
                </c:pt>
                <c:pt idx="524">
                  <c:v>42.779808828575206</c:v>
                </c:pt>
                <c:pt idx="525">
                  <c:v>38.395821017574278</c:v>
                </c:pt>
                <c:pt idx="526">
                  <c:v>25.825047667576143</c:v>
                </c:pt>
                <c:pt idx="527">
                  <c:v>22.12214836057521</c:v>
                </c:pt>
                <c:pt idx="528">
                  <c:v>33.854138380574284</c:v>
                </c:pt>
                <c:pt idx="529">
                  <c:v>35.628153696575211</c:v>
                </c:pt>
                <c:pt idx="530">
                  <c:v>20.725729154021089</c:v>
                </c:pt>
                <c:pt idx="531">
                  <c:v>18.280564747020158</c:v>
                </c:pt>
                <c:pt idx="532">
                  <c:v>24.527595957019226</c:v>
                </c:pt>
                <c:pt idx="533">
                  <c:v>17.627827146022021</c:v>
                </c:pt>
                <c:pt idx="534">
                  <c:v>9.032721378019227</c:v>
                </c:pt>
                <c:pt idx="535">
                  <c:v>25.254581350022022</c:v>
                </c:pt>
                <c:pt idx="536">
                  <c:v>26.548652466020162</c:v>
                </c:pt>
                <c:pt idx="537">
                  <c:v>22.231549107410476</c:v>
                </c:pt>
                <c:pt idx="538">
                  <c:v>13.364341731411409</c:v>
                </c:pt>
                <c:pt idx="539">
                  <c:v>24.269787983410474</c:v>
                </c:pt>
                <c:pt idx="540">
                  <c:v>17.486814947411407</c:v>
                </c:pt>
                <c:pt idx="541">
                  <c:v>16.463663575408614</c:v>
                </c:pt>
                <c:pt idx="542">
                  <c:v>32.121659671412338</c:v>
                </c:pt>
                <c:pt idx="543">
                  <c:v>33.959315899409546</c:v>
                </c:pt>
                <c:pt idx="544">
                  <c:v>20.924745369558106</c:v>
                </c:pt>
                <c:pt idx="545">
                  <c:v>18.354848873559042</c:v>
                </c:pt>
                <c:pt idx="546">
                  <c:v>20.153751989558106</c:v>
                </c:pt>
                <c:pt idx="547">
                  <c:v>4.0966366895590403</c:v>
                </c:pt>
                <c:pt idx="548">
                  <c:v>2.1574244495590391</c:v>
                </c:pt>
                <c:pt idx="549">
                  <c:v>0.98753413755810837</c:v>
                </c:pt>
                <c:pt idx="550">
                  <c:v>3.2331491695590411</c:v>
                </c:pt>
                <c:pt idx="551">
                  <c:v>7.7389653218427084</c:v>
                </c:pt>
                <c:pt idx="552">
                  <c:v>18.862793646844569</c:v>
                </c:pt>
                <c:pt idx="553">
                  <c:v>21.645349225843638</c:v>
                </c:pt>
                <c:pt idx="554">
                  <c:v>4.6479343218445717</c:v>
                </c:pt>
                <c:pt idx="555">
                  <c:v>2.9888472828436425</c:v>
                </c:pt>
                <c:pt idx="556">
                  <c:v>22.058485284844572</c:v>
                </c:pt>
                <c:pt idx="557">
                  <c:v>23.826062561843639</c:v>
                </c:pt>
                <c:pt idx="558">
                  <c:v>16.235678536526954</c:v>
                </c:pt>
                <c:pt idx="559">
                  <c:v>8.2451969895250876</c:v>
                </c:pt>
                <c:pt idx="560">
                  <c:v>3.3181902715278846</c:v>
                </c:pt>
                <c:pt idx="561">
                  <c:v>11.156382864526954</c:v>
                </c:pt>
                <c:pt idx="562">
                  <c:v>4.9460030605269498</c:v>
                </c:pt>
                <c:pt idx="563">
                  <c:v>27.063808200526953</c:v>
                </c:pt>
                <c:pt idx="564">
                  <c:v>4.8549849325269534</c:v>
                </c:pt>
                <c:pt idx="565">
                  <c:v>69.455240732977401</c:v>
                </c:pt>
                <c:pt idx="566">
                  <c:v>77.001288715978347</c:v>
                </c:pt>
                <c:pt idx="567">
                  <c:v>88.83209940097926</c:v>
                </c:pt>
                <c:pt idx="568">
                  <c:v>94.972363856979271</c:v>
                </c:pt>
                <c:pt idx="569">
                  <c:v>103.3175379489774</c:v>
                </c:pt>
                <c:pt idx="570">
                  <c:v>121.91762867297928</c:v>
                </c:pt>
                <c:pt idx="571">
                  <c:v>99.73702340097833</c:v>
                </c:pt>
                <c:pt idx="572">
                  <c:v>153.55247943682235</c:v>
                </c:pt>
                <c:pt idx="573">
                  <c:v>159.44098339982142</c:v>
                </c:pt>
                <c:pt idx="574">
                  <c:v>171.62040610182234</c:v>
                </c:pt>
                <c:pt idx="575">
                  <c:v>165.84324548382139</c:v>
                </c:pt>
                <c:pt idx="576">
                  <c:v>176.63126728882233</c:v>
                </c:pt>
                <c:pt idx="577">
                  <c:v>177.60259101782233</c:v>
                </c:pt>
                <c:pt idx="578">
                  <c:v>217.85814162782046</c:v>
                </c:pt>
                <c:pt idx="579">
                  <c:v>252.3652375318982</c:v>
                </c:pt>
                <c:pt idx="580">
                  <c:v>252.86147348389821</c:v>
                </c:pt>
                <c:pt idx="581">
                  <c:v>262.53834228789816</c:v>
                </c:pt>
                <c:pt idx="582">
                  <c:v>260.09934461189818</c:v>
                </c:pt>
                <c:pt idx="583">
                  <c:v>259.23785464389914</c:v>
                </c:pt>
                <c:pt idx="584">
                  <c:v>270.59388865289725</c:v>
                </c:pt>
                <c:pt idx="585">
                  <c:v>287.0780279698991</c:v>
                </c:pt>
                <c:pt idx="586">
                  <c:v>200.31608127970352</c:v>
                </c:pt>
                <c:pt idx="587">
                  <c:v>191.21936201370164</c:v>
                </c:pt>
                <c:pt idx="588">
                  <c:v>188.97351986770164</c:v>
                </c:pt>
                <c:pt idx="589">
                  <c:v>163.9943349897035</c:v>
                </c:pt>
                <c:pt idx="590">
                  <c:v>170.23901479870352</c:v>
                </c:pt>
                <c:pt idx="591">
                  <c:v>185.73735072670354</c:v>
                </c:pt>
                <c:pt idx="592">
                  <c:v>194.28850073870166</c:v>
                </c:pt>
                <c:pt idx="593">
                  <c:v>136.17323427041907</c:v>
                </c:pt>
                <c:pt idx="594">
                  <c:v>137.09973502641907</c:v>
                </c:pt>
                <c:pt idx="595">
                  <c:v>153.38900835041906</c:v>
                </c:pt>
                <c:pt idx="596">
                  <c:v>146.82716578242093</c:v>
                </c:pt>
                <c:pt idx="597">
                  <c:v>112.97007877041908</c:v>
                </c:pt>
                <c:pt idx="598">
                  <c:v>132.85493211441906</c:v>
                </c:pt>
                <c:pt idx="599">
                  <c:v>95.889306298420919</c:v>
                </c:pt>
                <c:pt idx="600">
                  <c:v>53.810678812797732</c:v>
                </c:pt>
                <c:pt idx="601">
                  <c:v>68.869514128795871</c:v>
                </c:pt>
                <c:pt idx="602">
                  <c:v>81.78898898879774</c:v>
                </c:pt>
                <c:pt idx="603">
                  <c:v>77.787277240797735</c:v>
                </c:pt>
                <c:pt idx="604">
                  <c:v>119.26218444079775</c:v>
                </c:pt>
                <c:pt idx="605">
                  <c:v>115.98283880879588</c:v>
                </c:pt>
                <c:pt idx="606">
                  <c:v>111.39821023679772</c:v>
                </c:pt>
                <c:pt idx="607">
                  <c:v>137.84926717065375</c:v>
                </c:pt>
                <c:pt idx="608">
                  <c:v>160.88017939865748</c:v>
                </c:pt>
                <c:pt idx="609">
                  <c:v>160.02230128265373</c:v>
                </c:pt>
                <c:pt idx="610">
                  <c:v>156.8765963266556</c:v>
                </c:pt>
                <c:pt idx="611">
                  <c:v>163.60383361465372</c:v>
                </c:pt>
                <c:pt idx="612">
                  <c:v>170.80185295065746</c:v>
                </c:pt>
                <c:pt idx="613">
                  <c:v>200.19432958265372</c:v>
                </c:pt>
                <c:pt idx="614">
                  <c:v>203.33718013522719</c:v>
                </c:pt>
                <c:pt idx="615">
                  <c:v>174.39427492322719</c:v>
                </c:pt>
                <c:pt idx="616">
                  <c:v>129.03605772722534</c:v>
                </c:pt>
                <c:pt idx="617">
                  <c:v>132.41654455122719</c:v>
                </c:pt>
                <c:pt idx="618">
                  <c:v>139.11177337922535</c:v>
                </c:pt>
                <c:pt idx="619">
                  <c:v>159.5807926972272</c:v>
                </c:pt>
                <c:pt idx="620">
                  <c:v>171.70179109122716</c:v>
                </c:pt>
                <c:pt idx="621">
                  <c:v>142.39942020657489</c:v>
                </c:pt>
                <c:pt idx="622">
                  <c:v>141.47229057457304</c:v>
                </c:pt>
                <c:pt idx="623">
                  <c:v>153.98167803057305</c:v>
                </c:pt>
                <c:pt idx="624">
                  <c:v>155.33181704257305</c:v>
                </c:pt>
                <c:pt idx="625">
                  <c:v>162.8268041745749</c:v>
                </c:pt>
                <c:pt idx="626">
                  <c:v>188.14638225057305</c:v>
                </c:pt>
                <c:pt idx="627">
                  <c:v>183.50281605057305</c:v>
                </c:pt>
                <c:pt idx="628">
                  <c:v>90.541645069493569</c:v>
                </c:pt>
                <c:pt idx="629">
                  <c:v>95.428625213493561</c:v>
                </c:pt>
                <c:pt idx="630">
                  <c:v>84.189741525495421</c:v>
                </c:pt>
                <c:pt idx="631">
                  <c:v>81.954695937491707</c:v>
                </c:pt>
                <c:pt idx="632">
                  <c:v>105.69303443349543</c:v>
                </c:pt>
                <c:pt idx="633">
                  <c:v>86.753080425495426</c:v>
                </c:pt>
                <c:pt idx="634">
                  <c:v>121.07046378949357</c:v>
                </c:pt>
                <c:pt idx="635">
                  <c:v>130.46747255014625</c:v>
                </c:pt>
                <c:pt idx="636">
                  <c:v>126.01592622614812</c:v>
                </c:pt>
                <c:pt idx="637">
                  <c:v>137.24377890614628</c:v>
                </c:pt>
                <c:pt idx="638">
                  <c:v>80.772191482146255</c:v>
                </c:pt>
                <c:pt idx="639">
                  <c:v>58.310094374148129</c:v>
                </c:pt>
                <c:pt idx="640">
                  <c:v>43.978376766148124</c:v>
                </c:pt>
                <c:pt idx="641">
                  <c:v>53.364102536146262</c:v>
                </c:pt>
                <c:pt idx="642">
                  <c:v>93.546231938338025</c:v>
                </c:pt>
                <c:pt idx="643">
                  <c:v>139.47287947033803</c:v>
                </c:pt>
                <c:pt idx="644">
                  <c:v>83.475556142339897</c:v>
                </c:pt>
                <c:pt idx="645">
                  <c:v>78.496923654339881</c:v>
                </c:pt>
                <c:pt idx="646">
                  <c:v>89.795117702336171</c:v>
                </c:pt>
                <c:pt idx="647">
                  <c:v>145.82558132633989</c:v>
                </c:pt>
                <c:pt idx="648">
                  <c:v>172.83102464133989</c:v>
                </c:pt>
                <c:pt idx="649">
                  <c:v>126.51042041382534</c:v>
                </c:pt>
                <c:pt idx="650">
                  <c:v>120.5498673498272</c:v>
                </c:pt>
                <c:pt idx="651">
                  <c:v>88.719347729827206</c:v>
                </c:pt>
                <c:pt idx="652">
                  <c:v>99.254246573825341</c:v>
                </c:pt>
                <c:pt idx="653">
                  <c:v>71.098077441827201</c:v>
                </c:pt>
                <c:pt idx="654">
                  <c:v>99.29645613382533</c:v>
                </c:pt>
                <c:pt idx="655">
                  <c:v>74.099682177829067</c:v>
                </c:pt>
                <c:pt idx="656">
                  <c:v>289.1864394933985</c:v>
                </c:pt>
                <c:pt idx="657">
                  <c:v>304.43209794139852</c:v>
                </c:pt>
                <c:pt idx="658">
                  <c:v>321.96016262540036</c:v>
                </c:pt>
                <c:pt idx="659">
                  <c:v>322.87639908940031</c:v>
                </c:pt>
                <c:pt idx="660">
                  <c:v>323.72202005340029</c:v>
                </c:pt>
                <c:pt idx="661">
                  <c:v>327.92907840239849</c:v>
                </c:pt>
                <c:pt idx="662">
                  <c:v>334.11098145240032</c:v>
                </c:pt>
                <c:pt idx="663">
                  <c:v>172.32037386489702</c:v>
                </c:pt>
                <c:pt idx="664">
                  <c:v>187.79370131289889</c:v>
                </c:pt>
                <c:pt idx="665">
                  <c:v>197.32705762889333</c:v>
                </c:pt>
                <c:pt idx="666">
                  <c:v>155.08426256089891</c:v>
                </c:pt>
                <c:pt idx="667">
                  <c:v>142.18681571289892</c:v>
                </c:pt>
                <c:pt idx="668">
                  <c:v>166.59244850889704</c:v>
                </c:pt>
                <c:pt idx="669">
                  <c:v>191.84682496889516</c:v>
                </c:pt>
                <c:pt idx="670">
                  <c:v>124.61037929313773</c:v>
                </c:pt>
                <c:pt idx="671">
                  <c:v>113.61144992513587</c:v>
                </c:pt>
                <c:pt idx="672">
                  <c:v>86.168504877137735</c:v>
                </c:pt>
                <c:pt idx="673">
                  <c:v>68.485321005135859</c:v>
                </c:pt>
                <c:pt idx="674">
                  <c:v>54.309322513139591</c:v>
                </c:pt>
                <c:pt idx="675">
                  <c:v>105.76662061713773</c:v>
                </c:pt>
                <c:pt idx="676">
                  <c:v>101.06598587713586</c:v>
                </c:pt>
                <c:pt idx="677">
                  <c:v>122.28854868134586</c:v>
                </c:pt>
                <c:pt idx="678">
                  <c:v>119.15357943334958</c:v>
                </c:pt>
                <c:pt idx="679">
                  <c:v>120.39103317734399</c:v>
                </c:pt>
                <c:pt idx="680">
                  <c:v>79.305829521347704</c:v>
                </c:pt>
                <c:pt idx="681">
                  <c:v>89.449654257349579</c:v>
                </c:pt>
                <c:pt idx="682">
                  <c:v>103.00871392534586</c:v>
                </c:pt>
                <c:pt idx="683">
                  <c:v>153.54620028534771</c:v>
                </c:pt>
                <c:pt idx="684">
                  <c:v>154.11643092467583</c:v>
                </c:pt>
                <c:pt idx="685">
                  <c:v>143.90651973267771</c:v>
                </c:pt>
                <c:pt idx="686">
                  <c:v>132.00201114867582</c:v>
                </c:pt>
                <c:pt idx="687">
                  <c:v>117.47030697267397</c:v>
                </c:pt>
                <c:pt idx="688">
                  <c:v>109.5993949366777</c:v>
                </c:pt>
                <c:pt idx="689">
                  <c:v>102.83659453667582</c:v>
                </c:pt>
                <c:pt idx="690">
                  <c:v>140.39129904467583</c:v>
                </c:pt>
                <c:pt idx="691">
                  <c:v>178.83464696162031</c:v>
                </c:pt>
                <c:pt idx="692">
                  <c:v>123.10703588562218</c:v>
                </c:pt>
                <c:pt idx="693">
                  <c:v>108.95650575362032</c:v>
                </c:pt>
                <c:pt idx="694">
                  <c:v>102.35917537762033</c:v>
                </c:pt>
                <c:pt idx="695">
                  <c:v>101.28505481762032</c:v>
                </c:pt>
                <c:pt idx="696">
                  <c:v>132.23952649762407</c:v>
                </c:pt>
                <c:pt idx="697">
                  <c:v>143.34250574162033</c:v>
                </c:pt>
                <c:pt idx="698">
                  <c:v>202.49332748474106</c:v>
                </c:pt>
                <c:pt idx="699">
                  <c:v>207.01034946474479</c:v>
                </c:pt>
                <c:pt idx="700">
                  <c:v>208.86176576073922</c:v>
                </c:pt>
                <c:pt idx="701">
                  <c:v>209.11036981274293</c:v>
                </c:pt>
                <c:pt idx="702">
                  <c:v>195.23583224074105</c:v>
                </c:pt>
                <c:pt idx="703">
                  <c:v>210.94218839274293</c:v>
                </c:pt>
                <c:pt idx="704">
                  <c:v>235.52572274874106</c:v>
                </c:pt>
                <c:pt idx="705">
                  <c:v>231.9306936648228</c:v>
                </c:pt>
                <c:pt idx="706">
                  <c:v>213.3224108448228</c:v>
                </c:pt>
                <c:pt idx="707">
                  <c:v>219.19428945282465</c:v>
                </c:pt>
                <c:pt idx="708">
                  <c:v>216.03596525682278</c:v>
                </c:pt>
                <c:pt idx="709">
                  <c:v>199.52081670882092</c:v>
                </c:pt>
                <c:pt idx="710">
                  <c:v>218.60455964882465</c:v>
                </c:pt>
                <c:pt idx="711">
                  <c:v>232.09785128482466</c:v>
                </c:pt>
                <c:pt idx="712">
                  <c:v>209.50388243101571</c:v>
                </c:pt>
                <c:pt idx="713">
                  <c:v>213.71284133901571</c:v>
                </c:pt>
                <c:pt idx="714">
                  <c:v>220.62686756701942</c:v>
                </c:pt>
                <c:pt idx="715">
                  <c:v>204.64757958701571</c:v>
                </c:pt>
                <c:pt idx="716">
                  <c:v>205.80028040701569</c:v>
                </c:pt>
                <c:pt idx="717">
                  <c:v>225.34181118701756</c:v>
                </c:pt>
                <c:pt idx="718">
                  <c:v>231.95094266701943</c:v>
                </c:pt>
                <c:pt idx="719">
                  <c:v>196.36262742418339</c:v>
                </c:pt>
                <c:pt idx="720">
                  <c:v>174.40513921218712</c:v>
                </c:pt>
                <c:pt idx="721">
                  <c:v>182.65841938818525</c:v>
                </c:pt>
                <c:pt idx="722">
                  <c:v>143.49102618018341</c:v>
                </c:pt>
                <c:pt idx="723">
                  <c:v>134.71799561218899</c:v>
                </c:pt>
                <c:pt idx="724">
                  <c:v>187.36683584818712</c:v>
                </c:pt>
                <c:pt idx="725">
                  <c:v>176.51579457218526</c:v>
                </c:pt>
                <c:pt idx="726">
                  <c:v>221.98280508788727</c:v>
                </c:pt>
                <c:pt idx="727">
                  <c:v>227.73512533589098</c:v>
                </c:pt>
                <c:pt idx="728">
                  <c:v>242.25747727988724</c:v>
                </c:pt>
                <c:pt idx="729">
                  <c:v>249.87690140788538</c:v>
                </c:pt>
                <c:pt idx="730">
                  <c:v>242.05115775188912</c:v>
                </c:pt>
                <c:pt idx="731">
                  <c:v>241.59998893988913</c:v>
                </c:pt>
                <c:pt idx="732">
                  <c:v>254.38907522788725</c:v>
                </c:pt>
                <c:pt idx="733">
                  <c:v>262.1967828016605</c:v>
                </c:pt>
                <c:pt idx="734">
                  <c:v>259.80854991366232</c:v>
                </c:pt>
                <c:pt idx="735">
                  <c:v>253.56305206966044</c:v>
                </c:pt>
                <c:pt idx="736">
                  <c:v>257.83911841766042</c:v>
                </c:pt>
                <c:pt idx="737">
                  <c:v>265.68719669766051</c:v>
                </c:pt>
                <c:pt idx="738">
                  <c:v>268.3931628016586</c:v>
                </c:pt>
                <c:pt idx="739">
                  <c:v>261.36344213066047</c:v>
                </c:pt>
                <c:pt idx="740">
                  <c:v>192.81244924511662</c:v>
                </c:pt>
                <c:pt idx="741">
                  <c:v>172.89139561711846</c:v>
                </c:pt>
                <c:pt idx="742">
                  <c:v>193.68105046511286</c:v>
                </c:pt>
                <c:pt idx="743">
                  <c:v>177.00021086911846</c:v>
                </c:pt>
                <c:pt idx="744">
                  <c:v>164.29175388111659</c:v>
                </c:pt>
                <c:pt idx="745">
                  <c:v>159.43329496911474</c:v>
                </c:pt>
                <c:pt idx="746">
                  <c:v>145.13174091711846</c:v>
                </c:pt>
                <c:pt idx="747">
                  <c:v>122.39117682233818</c:v>
                </c:pt>
                <c:pt idx="748">
                  <c:v>120.5788239663419</c:v>
                </c:pt>
                <c:pt idx="749">
                  <c:v>136.01800942733817</c:v>
                </c:pt>
                <c:pt idx="750">
                  <c:v>109.96431876633817</c:v>
                </c:pt>
                <c:pt idx="751">
                  <c:v>87.376334134340041</c:v>
                </c:pt>
                <c:pt idx="752">
                  <c:v>92.002596750340032</c:v>
                </c:pt>
                <c:pt idx="753">
                  <c:v>95.409703146338174</c:v>
                </c:pt>
                <c:pt idx="754">
                  <c:v>72.17823092821591</c:v>
                </c:pt>
                <c:pt idx="755">
                  <c:v>123.08973914421219</c:v>
                </c:pt>
                <c:pt idx="756">
                  <c:v>130.56894860321964</c:v>
                </c:pt>
                <c:pt idx="757">
                  <c:v>70.598635268219638</c:v>
                </c:pt>
                <c:pt idx="758">
                  <c:v>72.981075444215904</c:v>
                </c:pt>
                <c:pt idx="759">
                  <c:v>108.4766185962159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  <c:pt idx="409">
                    <c:v>M</c:v>
                  </c:pt>
                  <c:pt idx="440">
                    <c:v>J</c:v>
                  </c:pt>
                  <c:pt idx="470">
                    <c:v>J</c:v>
                  </c:pt>
                  <c:pt idx="501">
                    <c:v>A</c:v>
                  </c:pt>
                  <c:pt idx="532">
                    <c:v>S</c:v>
                  </c:pt>
                  <c:pt idx="562">
                    <c:v>O</c:v>
                  </c:pt>
                  <c:pt idx="593">
                    <c:v>N</c:v>
                  </c:pt>
                  <c:pt idx="623">
                    <c:v>D</c:v>
                  </c:pt>
                  <c:pt idx="654">
                    <c:v>E</c:v>
                  </c:pt>
                  <c:pt idx="685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2022 </c:v>
                  </c:pt>
                  <c:pt idx="275">
                    <c:v>2023 </c:v>
                  </c:pt>
                  <c:pt idx="640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125.24455872987446</c:v>
                </c:pt>
                <c:pt idx="1">
                  <c:v>125.24455872987446</c:v>
                </c:pt>
                <c:pt idx="2">
                  <c:v>125.24455872987446</c:v>
                </c:pt>
                <c:pt idx="3">
                  <c:v>125.24455872987446</c:v>
                </c:pt>
                <c:pt idx="4">
                  <c:v>125.24455872987446</c:v>
                </c:pt>
                <c:pt idx="5">
                  <c:v>125.24455872987446</c:v>
                </c:pt>
                <c:pt idx="6">
                  <c:v>125.24455872987446</c:v>
                </c:pt>
                <c:pt idx="7">
                  <c:v>125.24455872987446</c:v>
                </c:pt>
                <c:pt idx="8">
                  <c:v>125.24455872987446</c:v>
                </c:pt>
                <c:pt idx="9">
                  <c:v>125.24455872987446</c:v>
                </c:pt>
                <c:pt idx="10">
                  <c:v>125.24455872987446</c:v>
                </c:pt>
                <c:pt idx="11">
                  <c:v>125.24455872987446</c:v>
                </c:pt>
                <c:pt idx="12">
                  <c:v>125.24455872987446</c:v>
                </c:pt>
                <c:pt idx="13">
                  <c:v>125.24455872987446</c:v>
                </c:pt>
                <c:pt idx="14">
                  <c:v>125.24455872987446</c:v>
                </c:pt>
                <c:pt idx="15">
                  <c:v>125.24455872987446</c:v>
                </c:pt>
                <c:pt idx="16">
                  <c:v>125.24455872987446</c:v>
                </c:pt>
                <c:pt idx="17">
                  <c:v>125.24455872987446</c:v>
                </c:pt>
                <c:pt idx="18">
                  <c:v>125.24455872987446</c:v>
                </c:pt>
                <c:pt idx="19">
                  <c:v>125.24455872987446</c:v>
                </c:pt>
                <c:pt idx="20">
                  <c:v>125.24455872987446</c:v>
                </c:pt>
                <c:pt idx="21">
                  <c:v>125.24455872987446</c:v>
                </c:pt>
                <c:pt idx="22">
                  <c:v>125.24455872987446</c:v>
                </c:pt>
                <c:pt idx="23">
                  <c:v>125.24455872987446</c:v>
                </c:pt>
                <c:pt idx="24">
                  <c:v>125.24455872987446</c:v>
                </c:pt>
                <c:pt idx="25">
                  <c:v>125.24455872987446</c:v>
                </c:pt>
                <c:pt idx="26">
                  <c:v>125.24455872987446</c:v>
                </c:pt>
                <c:pt idx="27">
                  <c:v>125.24455872987446</c:v>
                </c:pt>
                <c:pt idx="28">
                  <c:v>125.24455872987446</c:v>
                </c:pt>
                <c:pt idx="29">
                  <c:v>125.24455872987446</c:v>
                </c:pt>
                <c:pt idx="30">
                  <c:v>99.174715760964361</c:v>
                </c:pt>
                <c:pt idx="31">
                  <c:v>99.174715760964361</c:v>
                </c:pt>
                <c:pt idx="32">
                  <c:v>99.174715760964361</c:v>
                </c:pt>
                <c:pt idx="33">
                  <c:v>99.174715760964361</c:v>
                </c:pt>
                <c:pt idx="34">
                  <c:v>99.174715760964361</c:v>
                </c:pt>
                <c:pt idx="35">
                  <c:v>99.174715760964361</c:v>
                </c:pt>
                <c:pt idx="36">
                  <c:v>99.174715760964361</c:v>
                </c:pt>
                <c:pt idx="37">
                  <c:v>99.174715760964361</c:v>
                </c:pt>
                <c:pt idx="38">
                  <c:v>99.174715760964361</c:v>
                </c:pt>
                <c:pt idx="39">
                  <c:v>99.174715760964361</c:v>
                </c:pt>
                <c:pt idx="40">
                  <c:v>99.174715760964361</c:v>
                </c:pt>
                <c:pt idx="41">
                  <c:v>99.174715760964361</c:v>
                </c:pt>
                <c:pt idx="42">
                  <c:v>99.174715760964361</c:v>
                </c:pt>
                <c:pt idx="43">
                  <c:v>99.174715760964361</c:v>
                </c:pt>
                <c:pt idx="44">
                  <c:v>99.174715760964361</c:v>
                </c:pt>
                <c:pt idx="45">
                  <c:v>99.174715760964361</c:v>
                </c:pt>
                <c:pt idx="46">
                  <c:v>99.174715760964361</c:v>
                </c:pt>
                <c:pt idx="47">
                  <c:v>99.174715760964361</c:v>
                </c:pt>
                <c:pt idx="48">
                  <c:v>99.174715760964361</c:v>
                </c:pt>
                <c:pt idx="49">
                  <c:v>99.174715760964361</c:v>
                </c:pt>
                <c:pt idx="50">
                  <c:v>99.174715760964361</c:v>
                </c:pt>
                <c:pt idx="51">
                  <c:v>99.174715760964361</c:v>
                </c:pt>
                <c:pt idx="52">
                  <c:v>99.174715760964361</c:v>
                </c:pt>
                <c:pt idx="53">
                  <c:v>99.174715760964361</c:v>
                </c:pt>
                <c:pt idx="54">
                  <c:v>99.174715760964361</c:v>
                </c:pt>
                <c:pt idx="55">
                  <c:v>99.174715760964361</c:v>
                </c:pt>
                <c:pt idx="56">
                  <c:v>99.174715760964361</c:v>
                </c:pt>
                <c:pt idx="57">
                  <c:v>99.174715760964361</c:v>
                </c:pt>
                <c:pt idx="58">
                  <c:v>99.174715760964361</c:v>
                </c:pt>
                <c:pt idx="59">
                  <c:v>99.174715760964361</c:v>
                </c:pt>
                <c:pt idx="60">
                  <c:v>99.174715760964361</c:v>
                </c:pt>
                <c:pt idx="61">
                  <c:v>63.624179558812038</c:v>
                </c:pt>
                <c:pt idx="62">
                  <c:v>63.624179558812038</c:v>
                </c:pt>
                <c:pt idx="63">
                  <c:v>63.624179558812038</c:v>
                </c:pt>
                <c:pt idx="64">
                  <c:v>63.624179558812038</c:v>
                </c:pt>
                <c:pt idx="65">
                  <c:v>63.624179558812038</c:v>
                </c:pt>
                <c:pt idx="66">
                  <c:v>63.624179558812038</c:v>
                </c:pt>
                <c:pt idx="67">
                  <c:v>63.624179558812038</c:v>
                </c:pt>
                <c:pt idx="68">
                  <c:v>63.624179558812038</c:v>
                </c:pt>
                <c:pt idx="69">
                  <c:v>63.624179558812038</c:v>
                </c:pt>
                <c:pt idx="70">
                  <c:v>63.624179558812038</c:v>
                </c:pt>
                <c:pt idx="71">
                  <c:v>63.624179558812038</c:v>
                </c:pt>
                <c:pt idx="72">
                  <c:v>63.624179558812038</c:v>
                </c:pt>
                <c:pt idx="73">
                  <c:v>63.624179558812038</c:v>
                </c:pt>
                <c:pt idx="74">
                  <c:v>63.624179558812038</c:v>
                </c:pt>
                <c:pt idx="75">
                  <c:v>63.624179558812038</c:v>
                </c:pt>
                <c:pt idx="76">
                  <c:v>63.624179558812038</c:v>
                </c:pt>
                <c:pt idx="77">
                  <c:v>63.624179558812038</c:v>
                </c:pt>
                <c:pt idx="78">
                  <c:v>63.624179558812038</c:v>
                </c:pt>
                <c:pt idx="79">
                  <c:v>63.624179558812038</c:v>
                </c:pt>
                <c:pt idx="80">
                  <c:v>63.624179558812038</c:v>
                </c:pt>
                <c:pt idx="81">
                  <c:v>63.624179558812038</c:v>
                </c:pt>
                <c:pt idx="82">
                  <c:v>63.624179558812038</c:v>
                </c:pt>
                <c:pt idx="83">
                  <c:v>63.624179558812038</c:v>
                </c:pt>
                <c:pt idx="84">
                  <c:v>63.624179558812038</c:v>
                </c:pt>
                <c:pt idx="85">
                  <c:v>63.624179558812038</c:v>
                </c:pt>
                <c:pt idx="86">
                  <c:v>63.624179558812038</c:v>
                </c:pt>
                <c:pt idx="87">
                  <c:v>63.624179558812038</c:v>
                </c:pt>
                <c:pt idx="88">
                  <c:v>63.624179558812038</c:v>
                </c:pt>
                <c:pt idx="89">
                  <c:v>63.624179558812038</c:v>
                </c:pt>
                <c:pt idx="90">
                  <c:v>63.624179558812038</c:v>
                </c:pt>
                <c:pt idx="91">
                  <c:v>27.442156278712137</c:v>
                </c:pt>
                <c:pt idx="92">
                  <c:v>27.442156278712137</c:v>
                </c:pt>
                <c:pt idx="93">
                  <c:v>27.442156278712137</c:v>
                </c:pt>
                <c:pt idx="94">
                  <c:v>27.442156278712137</c:v>
                </c:pt>
                <c:pt idx="95">
                  <c:v>27.442156278712137</c:v>
                </c:pt>
                <c:pt idx="96">
                  <c:v>27.442156278712137</c:v>
                </c:pt>
                <c:pt idx="97">
                  <c:v>27.442156278712137</c:v>
                </c:pt>
                <c:pt idx="98">
                  <c:v>27.442156278712137</c:v>
                </c:pt>
                <c:pt idx="99">
                  <c:v>27.442156278712137</c:v>
                </c:pt>
                <c:pt idx="100">
                  <c:v>27.442156278712137</c:v>
                </c:pt>
                <c:pt idx="101">
                  <c:v>27.442156278712137</c:v>
                </c:pt>
                <c:pt idx="102">
                  <c:v>27.442156278712137</c:v>
                </c:pt>
                <c:pt idx="103">
                  <c:v>27.442156278712137</c:v>
                </c:pt>
                <c:pt idx="104">
                  <c:v>27.442156278712137</c:v>
                </c:pt>
                <c:pt idx="105">
                  <c:v>27.442156278712137</c:v>
                </c:pt>
                <c:pt idx="106">
                  <c:v>27.442156278712137</c:v>
                </c:pt>
                <c:pt idx="107">
                  <c:v>27.442156278712137</c:v>
                </c:pt>
                <c:pt idx="108">
                  <c:v>27.442156278712137</c:v>
                </c:pt>
                <c:pt idx="109">
                  <c:v>27.442156278712137</c:v>
                </c:pt>
                <c:pt idx="110">
                  <c:v>27.442156278712137</c:v>
                </c:pt>
                <c:pt idx="111">
                  <c:v>27.442156278712137</c:v>
                </c:pt>
                <c:pt idx="112">
                  <c:v>27.442156278712137</c:v>
                </c:pt>
                <c:pt idx="113">
                  <c:v>27.442156278712137</c:v>
                </c:pt>
                <c:pt idx="114">
                  <c:v>27.442156278712137</c:v>
                </c:pt>
                <c:pt idx="115">
                  <c:v>27.442156278712137</c:v>
                </c:pt>
                <c:pt idx="116">
                  <c:v>27.442156278712137</c:v>
                </c:pt>
                <c:pt idx="117">
                  <c:v>27.442156278712137</c:v>
                </c:pt>
                <c:pt idx="118">
                  <c:v>27.442156278712137</c:v>
                </c:pt>
                <c:pt idx="119">
                  <c:v>27.442156278712137</c:v>
                </c:pt>
                <c:pt idx="120">
                  <c:v>27.442156278712137</c:v>
                </c:pt>
                <c:pt idx="121">
                  <c:v>27.442156278712137</c:v>
                </c:pt>
                <c:pt idx="122">
                  <c:v>16.581237981614105</c:v>
                </c:pt>
                <c:pt idx="123">
                  <c:v>16.581237981614105</c:v>
                </c:pt>
                <c:pt idx="124">
                  <c:v>16.581237981614105</c:v>
                </c:pt>
                <c:pt idx="125">
                  <c:v>16.581237981614105</c:v>
                </c:pt>
                <c:pt idx="126">
                  <c:v>16.581237981614105</c:v>
                </c:pt>
                <c:pt idx="127">
                  <c:v>16.581237981614105</c:v>
                </c:pt>
                <c:pt idx="128">
                  <c:v>16.581237981614105</c:v>
                </c:pt>
                <c:pt idx="129">
                  <c:v>16.581237981614105</c:v>
                </c:pt>
                <c:pt idx="130">
                  <c:v>16.581237981614105</c:v>
                </c:pt>
                <c:pt idx="131">
                  <c:v>16.581237981614105</c:v>
                </c:pt>
                <c:pt idx="132">
                  <c:v>16.581237981614105</c:v>
                </c:pt>
                <c:pt idx="133">
                  <c:v>16.581237981614105</c:v>
                </c:pt>
                <c:pt idx="134">
                  <c:v>16.581237981614105</c:v>
                </c:pt>
                <c:pt idx="135">
                  <c:v>16.581237981614105</c:v>
                </c:pt>
                <c:pt idx="136">
                  <c:v>16.581237981614105</c:v>
                </c:pt>
                <c:pt idx="137">
                  <c:v>16.581237981614105</c:v>
                </c:pt>
                <c:pt idx="138">
                  <c:v>16.581237981614105</c:v>
                </c:pt>
                <c:pt idx="139">
                  <c:v>16.581237981614105</c:v>
                </c:pt>
                <c:pt idx="140">
                  <c:v>16.581237981614105</c:v>
                </c:pt>
                <c:pt idx="141">
                  <c:v>16.581237981614105</c:v>
                </c:pt>
                <c:pt idx="142">
                  <c:v>16.581237981614105</c:v>
                </c:pt>
                <c:pt idx="143">
                  <c:v>16.581237981614105</c:v>
                </c:pt>
                <c:pt idx="144">
                  <c:v>16.581237981614105</c:v>
                </c:pt>
                <c:pt idx="145">
                  <c:v>16.581237981614105</c:v>
                </c:pt>
                <c:pt idx="146">
                  <c:v>16.581237981614105</c:v>
                </c:pt>
                <c:pt idx="147">
                  <c:v>16.581237981614105</c:v>
                </c:pt>
                <c:pt idx="148">
                  <c:v>16.581237981614105</c:v>
                </c:pt>
                <c:pt idx="149">
                  <c:v>16.581237981614105</c:v>
                </c:pt>
                <c:pt idx="150">
                  <c:v>16.581237981614105</c:v>
                </c:pt>
                <c:pt idx="151">
                  <c:v>16.581237981614105</c:v>
                </c:pt>
                <c:pt idx="152">
                  <c:v>16.581237981614105</c:v>
                </c:pt>
                <c:pt idx="153">
                  <c:v>21.033168040284398</c:v>
                </c:pt>
                <c:pt idx="154">
                  <c:v>21.033168040284398</c:v>
                </c:pt>
                <c:pt idx="155">
                  <c:v>21.033168040284398</c:v>
                </c:pt>
                <c:pt idx="156">
                  <c:v>21.033168040284398</c:v>
                </c:pt>
                <c:pt idx="157">
                  <c:v>21.033168040284398</c:v>
                </c:pt>
                <c:pt idx="158">
                  <c:v>21.033168040284398</c:v>
                </c:pt>
                <c:pt idx="159">
                  <c:v>21.033168040284398</c:v>
                </c:pt>
                <c:pt idx="160">
                  <c:v>21.033168040284398</c:v>
                </c:pt>
                <c:pt idx="161">
                  <c:v>21.033168040284398</c:v>
                </c:pt>
                <c:pt idx="162">
                  <c:v>21.033168040284398</c:v>
                </c:pt>
                <c:pt idx="163">
                  <c:v>21.033168040284398</c:v>
                </c:pt>
                <c:pt idx="164">
                  <c:v>21.033168040284398</c:v>
                </c:pt>
                <c:pt idx="165">
                  <c:v>21.033168040284398</c:v>
                </c:pt>
                <c:pt idx="166">
                  <c:v>21.033168040284398</c:v>
                </c:pt>
                <c:pt idx="167">
                  <c:v>21.033168040284398</c:v>
                </c:pt>
                <c:pt idx="168">
                  <c:v>21.033168040284398</c:v>
                </c:pt>
                <c:pt idx="169">
                  <c:v>21.033168040284398</c:v>
                </c:pt>
                <c:pt idx="170">
                  <c:v>21.033168040284398</c:v>
                </c:pt>
                <c:pt idx="171">
                  <c:v>21.033168040284398</c:v>
                </c:pt>
                <c:pt idx="172">
                  <c:v>21.033168040284398</c:v>
                </c:pt>
                <c:pt idx="173">
                  <c:v>21.033168040284398</c:v>
                </c:pt>
                <c:pt idx="174">
                  <c:v>21.033168040284398</c:v>
                </c:pt>
                <c:pt idx="175">
                  <c:v>21.033168040284398</c:v>
                </c:pt>
                <c:pt idx="176">
                  <c:v>21.033168040284398</c:v>
                </c:pt>
                <c:pt idx="177">
                  <c:v>21.033168040284398</c:v>
                </c:pt>
                <c:pt idx="178">
                  <c:v>21.033168040284398</c:v>
                </c:pt>
                <c:pt idx="179">
                  <c:v>21.033168040284398</c:v>
                </c:pt>
                <c:pt idx="180">
                  <c:v>21.033168040284398</c:v>
                </c:pt>
                <c:pt idx="181">
                  <c:v>21.033168040284398</c:v>
                </c:pt>
                <c:pt idx="182">
                  <c:v>21.033168040284398</c:v>
                </c:pt>
                <c:pt idx="183">
                  <c:v>41.704179443866899</c:v>
                </c:pt>
                <c:pt idx="184">
                  <c:v>41.704179443866899</c:v>
                </c:pt>
                <c:pt idx="185">
                  <c:v>41.704179443866899</c:v>
                </c:pt>
                <c:pt idx="186">
                  <c:v>41.704179443866899</c:v>
                </c:pt>
                <c:pt idx="187">
                  <c:v>41.704179443866899</c:v>
                </c:pt>
                <c:pt idx="188">
                  <c:v>41.704179443866899</c:v>
                </c:pt>
                <c:pt idx="189">
                  <c:v>41.704179443866899</c:v>
                </c:pt>
                <c:pt idx="190">
                  <c:v>41.704179443866899</c:v>
                </c:pt>
                <c:pt idx="191">
                  <c:v>41.704179443866899</c:v>
                </c:pt>
                <c:pt idx="192">
                  <c:v>41.704179443866899</c:v>
                </c:pt>
                <c:pt idx="193">
                  <c:v>41.704179443866899</c:v>
                </c:pt>
                <c:pt idx="194">
                  <c:v>41.704179443866899</c:v>
                </c:pt>
                <c:pt idx="195">
                  <c:v>41.704179443866899</c:v>
                </c:pt>
                <c:pt idx="196">
                  <c:v>41.704179443866899</c:v>
                </c:pt>
                <c:pt idx="197">
                  <c:v>41.704179443866899</c:v>
                </c:pt>
                <c:pt idx="198">
                  <c:v>41.704179443866899</c:v>
                </c:pt>
                <c:pt idx="199">
                  <c:v>41.704179443866899</c:v>
                </c:pt>
                <c:pt idx="200">
                  <c:v>41.704179443866899</c:v>
                </c:pt>
                <c:pt idx="201">
                  <c:v>41.704179443866899</c:v>
                </c:pt>
                <c:pt idx="202">
                  <c:v>41.704179443866899</c:v>
                </c:pt>
                <c:pt idx="203">
                  <c:v>41.704179443866899</c:v>
                </c:pt>
                <c:pt idx="204">
                  <c:v>41.704179443866899</c:v>
                </c:pt>
                <c:pt idx="205">
                  <c:v>41.704179443866899</c:v>
                </c:pt>
                <c:pt idx="206">
                  <c:v>41.704179443866899</c:v>
                </c:pt>
                <c:pt idx="207">
                  <c:v>41.704179443866899</c:v>
                </c:pt>
                <c:pt idx="208">
                  <c:v>41.704179443866899</c:v>
                </c:pt>
                <c:pt idx="209">
                  <c:v>41.704179443866899</c:v>
                </c:pt>
                <c:pt idx="210">
                  <c:v>41.704179443866899</c:v>
                </c:pt>
                <c:pt idx="211">
                  <c:v>41.704179443866899</c:v>
                </c:pt>
                <c:pt idx="212">
                  <c:v>41.704179443866899</c:v>
                </c:pt>
                <c:pt idx="213">
                  <c:v>41.704179443866899</c:v>
                </c:pt>
                <c:pt idx="214">
                  <c:v>83.437278222405467</c:v>
                </c:pt>
                <c:pt idx="215">
                  <c:v>83.437278222405467</c:v>
                </c:pt>
                <c:pt idx="216">
                  <c:v>83.437278222405467</c:v>
                </c:pt>
                <c:pt idx="217">
                  <c:v>83.437278222405467</c:v>
                </c:pt>
                <c:pt idx="218">
                  <c:v>83.437278222405467</c:v>
                </c:pt>
                <c:pt idx="219">
                  <c:v>83.437278222405467</c:v>
                </c:pt>
                <c:pt idx="220">
                  <c:v>83.437278222405467</c:v>
                </c:pt>
                <c:pt idx="221">
                  <c:v>83.437278222405467</c:v>
                </c:pt>
                <c:pt idx="222">
                  <c:v>83.437278222405467</c:v>
                </c:pt>
                <c:pt idx="223">
                  <c:v>83.437278222405467</c:v>
                </c:pt>
                <c:pt idx="224">
                  <c:v>83.437278222405467</c:v>
                </c:pt>
                <c:pt idx="225">
                  <c:v>83.437278222405467</c:v>
                </c:pt>
                <c:pt idx="226">
                  <c:v>83.437278222405467</c:v>
                </c:pt>
                <c:pt idx="227">
                  <c:v>83.437278222405467</c:v>
                </c:pt>
                <c:pt idx="228">
                  <c:v>83.437278222405467</c:v>
                </c:pt>
                <c:pt idx="229">
                  <c:v>83.437278222405467</c:v>
                </c:pt>
                <c:pt idx="230">
                  <c:v>83.437278222405467</c:v>
                </c:pt>
                <c:pt idx="231">
                  <c:v>83.437278222405467</c:v>
                </c:pt>
                <c:pt idx="232">
                  <c:v>83.437278222405467</c:v>
                </c:pt>
                <c:pt idx="233">
                  <c:v>83.437278222405467</c:v>
                </c:pt>
                <c:pt idx="234">
                  <c:v>83.437278222405467</c:v>
                </c:pt>
                <c:pt idx="235">
                  <c:v>83.437278222405467</c:v>
                </c:pt>
                <c:pt idx="236">
                  <c:v>83.437278222405467</c:v>
                </c:pt>
                <c:pt idx="237">
                  <c:v>83.437278222405467</c:v>
                </c:pt>
                <c:pt idx="238">
                  <c:v>83.437278222405467</c:v>
                </c:pt>
                <c:pt idx="239">
                  <c:v>83.437278222405467</c:v>
                </c:pt>
                <c:pt idx="240">
                  <c:v>83.437278222405467</c:v>
                </c:pt>
                <c:pt idx="241">
                  <c:v>83.437278222405467</c:v>
                </c:pt>
                <c:pt idx="242">
                  <c:v>83.437278222405467</c:v>
                </c:pt>
                <c:pt idx="243">
                  <c:v>83.437278222405467</c:v>
                </c:pt>
                <c:pt idx="244">
                  <c:v>108.10243370537623</c:v>
                </c:pt>
                <c:pt idx="245">
                  <c:v>108.10243370537623</c:v>
                </c:pt>
                <c:pt idx="246">
                  <c:v>108.10243370537623</c:v>
                </c:pt>
                <c:pt idx="247">
                  <c:v>108.10243370537623</c:v>
                </c:pt>
                <c:pt idx="248">
                  <c:v>108.10243370537623</c:v>
                </c:pt>
                <c:pt idx="249">
                  <c:v>108.10243370537623</c:v>
                </c:pt>
                <c:pt idx="250">
                  <c:v>108.10243370537623</c:v>
                </c:pt>
                <c:pt idx="251">
                  <c:v>108.10243370537623</c:v>
                </c:pt>
                <c:pt idx="252">
                  <c:v>108.10243370537623</c:v>
                </c:pt>
                <c:pt idx="253">
                  <c:v>108.10243370537623</c:v>
                </c:pt>
                <c:pt idx="254">
                  <c:v>108.10243370537623</c:v>
                </c:pt>
                <c:pt idx="255">
                  <c:v>108.10243370537623</c:v>
                </c:pt>
                <c:pt idx="256">
                  <c:v>108.10243370537623</c:v>
                </c:pt>
                <c:pt idx="257">
                  <c:v>108.10243370537623</c:v>
                </c:pt>
                <c:pt idx="258">
                  <c:v>108.10243370537623</c:v>
                </c:pt>
                <c:pt idx="259">
                  <c:v>108.10243370537623</c:v>
                </c:pt>
                <c:pt idx="260">
                  <c:v>108.10243370537623</c:v>
                </c:pt>
                <c:pt idx="261">
                  <c:v>108.10243370537623</c:v>
                </c:pt>
                <c:pt idx="262">
                  <c:v>108.10243370537623</c:v>
                </c:pt>
                <c:pt idx="263">
                  <c:v>108.10243370537623</c:v>
                </c:pt>
                <c:pt idx="264">
                  <c:v>108.10243370537623</c:v>
                </c:pt>
                <c:pt idx="265">
                  <c:v>108.10243370537623</c:v>
                </c:pt>
                <c:pt idx="266">
                  <c:v>108.10243370537623</c:v>
                </c:pt>
                <c:pt idx="267">
                  <c:v>108.10243370537623</c:v>
                </c:pt>
                <c:pt idx="268">
                  <c:v>108.10243370537623</c:v>
                </c:pt>
                <c:pt idx="269">
                  <c:v>108.10243370537623</c:v>
                </c:pt>
                <c:pt idx="270">
                  <c:v>108.10243370537623</c:v>
                </c:pt>
                <c:pt idx="271">
                  <c:v>108.10243370537623</c:v>
                </c:pt>
                <c:pt idx="272">
                  <c:v>108.10243370537623</c:v>
                </c:pt>
                <c:pt idx="273">
                  <c:v>108.10243370537623</c:v>
                </c:pt>
                <c:pt idx="274">
                  <c:v>108.10243370537623</c:v>
                </c:pt>
                <c:pt idx="275">
                  <c:v>119.44455644829111</c:v>
                </c:pt>
                <c:pt idx="276">
                  <c:v>119.44455644829111</c:v>
                </c:pt>
                <c:pt idx="277">
                  <c:v>119.44455644829111</c:v>
                </c:pt>
                <c:pt idx="278">
                  <c:v>119.44455644829111</c:v>
                </c:pt>
                <c:pt idx="279">
                  <c:v>119.44455644829111</c:v>
                </c:pt>
                <c:pt idx="280">
                  <c:v>119.44455644829111</c:v>
                </c:pt>
                <c:pt idx="281">
                  <c:v>119.44455644829111</c:v>
                </c:pt>
                <c:pt idx="282">
                  <c:v>119.44455644829111</c:v>
                </c:pt>
                <c:pt idx="283">
                  <c:v>119.44455644829111</c:v>
                </c:pt>
                <c:pt idx="284">
                  <c:v>119.44455644829111</c:v>
                </c:pt>
                <c:pt idx="285">
                  <c:v>119.44455644829111</c:v>
                </c:pt>
                <c:pt idx="286">
                  <c:v>119.44455644829111</c:v>
                </c:pt>
                <c:pt idx="287">
                  <c:v>119.44455644829111</c:v>
                </c:pt>
                <c:pt idx="288">
                  <c:v>119.44455644829111</c:v>
                </c:pt>
                <c:pt idx="289">
                  <c:v>119.44455644829111</c:v>
                </c:pt>
                <c:pt idx="290">
                  <c:v>119.44455644829111</c:v>
                </c:pt>
                <c:pt idx="291">
                  <c:v>119.44455644829111</c:v>
                </c:pt>
                <c:pt idx="292">
                  <c:v>119.44455644829111</c:v>
                </c:pt>
                <c:pt idx="293">
                  <c:v>119.44455644829111</c:v>
                </c:pt>
                <c:pt idx="294">
                  <c:v>119.44455644829111</c:v>
                </c:pt>
                <c:pt idx="295">
                  <c:v>119.44455644829111</c:v>
                </c:pt>
                <c:pt idx="296">
                  <c:v>119.44455644829111</c:v>
                </c:pt>
                <c:pt idx="297">
                  <c:v>119.44455644829111</c:v>
                </c:pt>
                <c:pt idx="298">
                  <c:v>119.44455644829111</c:v>
                </c:pt>
                <c:pt idx="299">
                  <c:v>119.44455644829111</c:v>
                </c:pt>
                <c:pt idx="300">
                  <c:v>119.44455644829111</c:v>
                </c:pt>
                <c:pt idx="301">
                  <c:v>119.44455644829111</c:v>
                </c:pt>
                <c:pt idx="302">
                  <c:v>119.44455644829111</c:v>
                </c:pt>
                <c:pt idx="303">
                  <c:v>119.44455644829111</c:v>
                </c:pt>
                <c:pt idx="304">
                  <c:v>119.44455644829111</c:v>
                </c:pt>
                <c:pt idx="305">
                  <c:v>119.44455644829111</c:v>
                </c:pt>
                <c:pt idx="306">
                  <c:v>127.90897946252304</c:v>
                </c:pt>
                <c:pt idx="307">
                  <c:v>127.90897946252304</c:v>
                </c:pt>
                <c:pt idx="308">
                  <c:v>127.90897946252304</c:v>
                </c:pt>
                <c:pt idx="309">
                  <c:v>127.90897946252304</c:v>
                </c:pt>
                <c:pt idx="310">
                  <c:v>127.90897946252304</c:v>
                </c:pt>
                <c:pt idx="311">
                  <c:v>127.90897946252304</c:v>
                </c:pt>
                <c:pt idx="312">
                  <c:v>127.90897946252304</c:v>
                </c:pt>
                <c:pt idx="313">
                  <c:v>127.90897946252304</c:v>
                </c:pt>
                <c:pt idx="314">
                  <c:v>127.90897946252304</c:v>
                </c:pt>
                <c:pt idx="315">
                  <c:v>127.90897946252304</c:v>
                </c:pt>
                <c:pt idx="316">
                  <c:v>127.90897946252304</c:v>
                </c:pt>
                <c:pt idx="317">
                  <c:v>127.90897946252304</c:v>
                </c:pt>
                <c:pt idx="318">
                  <c:v>127.90897946252304</c:v>
                </c:pt>
                <c:pt idx="319">
                  <c:v>127.90897946252304</c:v>
                </c:pt>
                <c:pt idx="320">
                  <c:v>127.90897946252304</c:v>
                </c:pt>
                <c:pt idx="321">
                  <c:v>127.90897946252304</c:v>
                </c:pt>
                <c:pt idx="322">
                  <c:v>127.90897946252304</c:v>
                </c:pt>
                <c:pt idx="323">
                  <c:v>127.90897946252304</c:v>
                </c:pt>
                <c:pt idx="324">
                  <c:v>127.90897946252304</c:v>
                </c:pt>
                <c:pt idx="325">
                  <c:v>127.90897946252304</c:v>
                </c:pt>
                <c:pt idx="326">
                  <c:v>127.90897946252304</c:v>
                </c:pt>
                <c:pt idx="327">
                  <c:v>127.90897946252304</c:v>
                </c:pt>
                <c:pt idx="328">
                  <c:v>127.90897946252304</c:v>
                </c:pt>
                <c:pt idx="329">
                  <c:v>127.90897946252304</c:v>
                </c:pt>
                <c:pt idx="330">
                  <c:v>127.90897946252304</c:v>
                </c:pt>
                <c:pt idx="331">
                  <c:v>127.90897946252304</c:v>
                </c:pt>
                <c:pt idx="332">
                  <c:v>127.90897946252304</c:v>
                </c:pt>
                <c:pt idx="333">
                  <c:v>127.90897946252304</c:v>
                </c:pt>
                <c:pt idx="334">
                  <c:v>128.18908398701601</c:v>
                </c:pt>
                <c:pt idx="335">
                  <c:v>128.18908398701601</c:v>
                </c:pt>
                <c:pt idx="336">
                  <c:v>128.18908398701601</c:v>
                </c:pt>
                <c:pt idx="337">
                  <c:v>128.18908398701601</c:v>
                </c:pt>
                <c:pt idx="338">
                  <c:v>128.18908398701601</c:v>
                </c:pt>
                <c:pt idx="339">
                  <c:v>128.18908398701601</c:v>
                </c:pt>
                <c:pt idx="340">
                  <c:v>128.18908398701601</c:v>
                </c:pt>
                <c:pt idx="341">
                  <c:v>128.18908398701601</c:v>
                </c:pt>
                <c:pt idx="342">
                  <c:v>128.18908398701601</c:v>
                </c:pt>
                <c:pt idx="343">
                  <c:v>128.18908398701601</c:v>
                </c:pt>
                <c:pt idx="344">
                  <c:v>128.18908398701601</c:v>
                </c:pt>
                <c:pt idx="345">
                  <c:v>128.18908398701601</c:v>
                </c:pt>
                <c:pt idx="346">
                  <c:v>128.18908398701601</c:v>
                </c:pt>
                <c:pt idx="347">
                  <c:v>128.18908398701601</c:v>
                </c:pt>
                <c:pt idx="348">
                  <c:v>128.18908398701601</c:v>
                </c:pt>
                <c:pt idx="349">
                  <c:v>128.18908398701601</c:v>
                </c:pt>
                <c:pt idx="350">
                  <c:v>128.18908398701601</c:v>
                </c:pt>
                <c:pt idx="351">
                  <c:v>128.18908398701601</c:v>
                </c:pt>
                <c:pt idx="352">
                  <c:v>128.18908398701601</c:v>
                </c:pt>
                <c:pt idx="353">
                  <c:v>128.18908398701601</c:v>
                </c:pt>
                <c:pt idx="354">
                  <c:v>128.18908398701601</c:v>
                </c:pt>
                <c:pt idx="355">
                  <c:v>128.18908398701601</c:v>
                </c:pt>
                <c:pt idx="356">
                  <c:v>128.18908398701601</c:v>
                </c:pt>
                <c:pt idx="357">
                  <c:v>128.18908398701601</c:v>
                </c:pt>
                <c:pt idx="358">
                  <c:v>128.18908398701601</c:v>
                </c:pt>
                <c:pt idx="359">
                  <c:v>128.18908398701601</c:v>
                </c:pt>
                <c:pt idx="360">
                  <c:v>128.18908398701601</c:v>
                </c:pt>
                <c:pt idx="361">
                  <c:v>128.18908398701601</c:v>
                </c:pt>
                <c:pt idx="362">
                  <c:v>128.18908398701601</c:v>
                </c:pt>
                <c:pt idx="363">
                  <c:v>128.18908398701601</c:v>
                </c:pt>
                <c:pt idx="364">
                  <c:v>128.18908398701601</c:v>
                </c:pt>
                <c:pt idx="365">
                  <c:v>125.90182729691037</c:v>
                </c:pt>
                <c:pt idx="366">
                  <c:v>125.90182729691037</c:v>
                </c:pt>
                <c:pt idx="367">
                  <c:v>125.90182729691037</c:v>
                </c:pt>
                <c:pt idx="368">
                  <c:v>125.90182729691037</c:v>
                </c:pt>
                <c:pt idx="369">
                  <c:v>125.90182729691037</c:v>
                </c:pt>
                <c:pt idx="370">
                  <c:v>125.90182729691037</c:v>
                </c:pt>
                <c:pt idx="371">
                  <c:v>125.90182729691037</c:v>
                </c:pt>
                <c:pt idx="372">
                  <c:v>125.90182729691037</c:v>
                </c:pt>
                <c:pt idx="373">
                  <c:v>125.90182729691037</c:v>
                </c:pt>
                <c:pt idx="374">
                  <c:v>125.90182729691037</c:v>
                </c:pt>
                <c:pt idx="375">
                  <c:v>125.90182729691037</c:v>
                </c:pt>
                <c:pt idx="376">
                  <c:v>125.90182729691037</c:v>
                </c:pt>
                <c:pt idx="377">
                  <c:v>125.90182729691037</c:v>
                </c:pt>
                <c:pt idx="378">
                  <c:v>125.90182729691037</c:v>
                </c:pt>
                <c:pt idx="379">
                  <c:v>125.90182729691037</c:v>
                </c:pt>
                <c:pt idx="380">
                  <c:v>125.90182729691037</c:v>
                </c:pt>
                <c:pt idx="381">
                  <c:v>125.90182729691037</c:v>
                </c:pt>
                <c:pt idx="382">
                  <c:v>125.90182729691037</c:v>
                </c:pt>
                <c:pt idx="383">
                  <c:v>125.90182729691037</c:v>
                </c:pt>
                <c:pt idx="384">
                  <c:v>125.90182729691037</c:v>
                </c:pt>
                <c:pt idx="385">
                  <c:v>125.90182729691037</c:v>
                </c:pt>
                <c:pt idx="386">
                  <c:v>125.90182729691037</c:v>
                </c:pt>
                <c:pt idx="387">
                  <c:v>125.90182729691037</c:v>
                </c:pt>
                <c:pt idx="388">
                  <c:v>125.90182729691037</c:v>
                </c:pt>
                <c:pt idx="389">
                  <c:v>125.90182729691037</c:v>
                </c:pt>
                <c:pt idx="390">
                  <c:v>125.90182729691037</c:v>
                </c:pt>
                <c:pt idx="391">
                  <c:v>125.90182729691037</c:v>
                </c:pt>
                <c:pt idx="392">
                  <c:v>125.90182729691037</c:v>
                </c:pt>
                <c:pt idx="393">
                  <c:v>125.90182729691037</c:v>
                </c:pt>
                <c:pt idx="394">
                  <c:v>125.90182729691037</c:v>
                </c:pt>
                <c:pt idx="395">
                  <c:v>98.741424078570617</c:v>
                </c:pt>
                <c:pt idx="396">
                  <c:v>98.741424078570617</c:v>
                </c:pt>
                <c:pt idx="397">
                  <c:v>98.741424078570617</c:v>
                </c:pt>
                <c:pt idx="398">
                  <c:v>98.741424078570617</c:v>
                </c:pt>
                <c:pt idx="399">
                  <c:v>98.741424078570617</c:v>
                </c:pt>
                <c:pt idx="400">
                  <c:v>98.741424078570617</c:v>
                </c:pt>
                <c:pt idx="401">
                  <c:v>98.741424078570617</c:v>
                </c:pt>
                <c:pt idx="402">
                  <c:v>98.741424078570617</c:v>
                </c:pt>
                <c:pt idx="403">
                  <c:v>98.741424078570617</c:v>
                </c:pt>
                <c:pt idx="404">
                  <c:v>98.741424078570617</c:v>
                </c:pt>
                <c:pt idx="405">
                  <c:v>98.741424078570617</c:v>
                </c:pt>
                <c:pt idx="406">
                  <c:v>98.741424078570617</c:v>
                </c:pt>
                <c:pt idx="407">
                  <c:v>98.741424078570617</c:v>
                </c:pt>
                <c:pt idx="408">
                  <c:v>98.741424078570617</c:v>
                </c:pt>
                <c:pt idx="409">
                  <c:v>98.741424078570617</c:v>
                </c:pt>
                <c:pt idx="410">
                  <c:v>98.741424078570617</c:v>
                </c:pt>
                <c:pt idx="411">
                  <c:v>98.741424078570617</c:v>
                </c:pt>
                <c:pt idx="412">
                  <c:v>98.741424078570617</c:v>
                </c:pt>
                <c:pt idx="413">
                  <c:v>98.741424078570617</c:v>
                </c:pt>
                <c:pt idx="414">
                  <c:v>98.741424078570617</c:v>
                </c:pt>
                <c:pt idx="415">
                  <c:v>98.741424078570617</c:v>
                </c:pt>
                <c:pt idx="416">
                  <c:v>98.741424078570617</c:v>
                </c:pt>
                <c:pt idx="417">
                  <c:v>98.741424078570617</c:v>
                </c:pt>
                <c:pt idx="418">
                  <c:v>98.741424078570617</c:v>
                </c:pt>
                <c:pt idx="419">
                  <c:v>98.741424078570617</c:v>
                </c:pt>
                <c:pt idx="420">
                  <c:v>98.741424078570617</c:v>
                </c:pt>
                <c:pt idx="421">
                  <c:v>98.741424078570617</c:v>
                </c:pt>
                <c:pt idx="422">
                  <c:v>98.741424078570617</c:v>
                </c:pt>
                <c:pt idx="423">
                  <c:v>98.741424078570617</c:v>
                </c:pt>
                <c:pt idx="424">
                  <c:v>98.741424078570617</c:v>
                </c:pt>
                <c:pt idx="425">
                  <c:v>98.741424078570617</c:v>
                </c:pt>
                <c:pt idx="426">
                  <c:v>62.091495991055417</c:v>
                </c:pt>
                <c:pt idx="427">
                  <c:v>62.091495991055417</c:v>
                </c:pt>
                <c:pt idx="428">
                  <c:v>62.091495991055417</c:v>
                </c:pt>
                <c:pt idx="429">
                  <c:v>62.091495991055417</c:v>
                </c:pt>
                <c:pt idx="430">
                  <c:v>62.091495991055417</c:v>
                </c:pt>
                <c:pt idx="431">
                  <c:v>62.091495991055417</c:v>
                </c:pt>
                <c:pt idx="432">
                  <c:v>62.091495991055417</c:v>
                </c:pt>
                <c:pt idx="433">
                  <c:v>62.091495991055417</c:v>
                </c:pt>
                <c:pt idx="434">
                  <c:v>62.091495991055417</c:v>
                </c:pt>
                <c:pt idx="435">
                  <c:v>62.091495991055417</c:v>
                </c:pt>
                <c:pt idx="436">
                  <c:v>62.091495991055417</c:v>
                </c:pt>
                <c:pt idx="437">
                  <c:v>62.091495991055417</c:v>
                </c:pt>
                <c:pt idx="438">
                  <c:v>62.091495991055417</c:v>
                </c:pt>
                <c:pt idx="439">
                  <c:v>62.091495991055417</c:v>
                </c:pt>
                <c:pt idx="440">
                  <c:v>62.091495991055417</c:v>
                </c:pt>
                <c:pt idx="441">
                  <c:v>62.091495991055417</c:v>
                </c:pt>
                <c:pt idx="442">
                  <c:v>62.091495991055417</c:v>
                </c:pt>
                <c:pt idx="443">
                  <c:v>62.091495991055417</c:v>
                </c:pt>
                <c:pt idx="444">
                  <c:v>62.091495991055417</c:v>
                </c:pt>
                <c:pt idx="445">
                  <c:v>62.091495991055417</c:v>
                </c:pt>
                <c:pt idx="446">
                  <c:v>62.091495991055417</c:v>
                </c:pt>
                <c:pt idx="447">
                  <c:v>62.091495991055417</c:v>
                </c:pt>
                <c:pt idx="448">
                  <c:v>62.091495991055417</c:v>
                </c:pt>
                <c:pt idx="449">
                  <c:v>62.091495991055417</c:v>
                </c:pt>
                <c:pt idx="450">
                  <c:v>62.091495991055417</c:v>
                </c:pt>
                <c:pt idx="451">
                  <c:v>62.091495991055417</c:v>
                </c:pt>
                <c:pt idx="452">
                  <c:v>62.091495991055417</c:v>
                </c:pt>
                <c:pt idx="453">
                  <c:v>62.091495991055417</c:v>
                </c:pt>
                <c:pt idx="454">
                  <c:v>62.091495991055417</c:v>
                </c:pt>
                <c:pt idx="455">
                  <c:v>62.091495991055417</c:v>
                </c:pt>
                <c:pt idx="456">
                  <c:v>26.601704529721381</c:v>
                </c:pt>
                <c:pt idx="457">
                  <c:v>26.601704529721381</c:v>
                </c:pt>
                <c:pt idx="458">
                  <c:v>26.601704529721381</c:v>
                </c:pt>
                <c:pt idx="459">
                  <c:v>26.601704529721381</c:v>
                </c:pt>
                <c:pt idx="460">
                  <c:v>26.601704529721381</c:v>
                </c:pt>
                <c:pt idx="461">
                  <c:v>26.601704529721381</c:v>
                </c:pt>
                <c:pt idx="462">
                  <c:v>26.601704529721381</c:v>
                </c:pt>
                <c:pt idx="463">
                  <c:v>26.601704529721381</c:v>
                </c:pt>
                <c:pt idx="464">
                  <c:v>26.601704529721381</c:v>
                </c:pt>
                <c:pt idx="465">
                  <c:v>26.601704529721381</c:v>
                </c:pt>
                <c:pt idx="466">
                  <c:v>26.601704529721381</c:v>
                </c:pt>
                <c:pt idx="467">
                  <c:v>26.601704529721381</c:v>
                </c:pt>
                <c:pt idx="468">
                  <c:v>26.601704529721381</c:v>
                </c:pt>
                <c:pt idx="469">
                  <c:v>26.601704529721381</c:v>
                </c:pt>
                <c:pt idx="470">
                  <c:v>26.601704529721381</c:v>
                </c:pt>
                <c:pt idx="471">
                  <c:v>26.601704529721381</c:v>
                </c:pt>
                <c:pt idx="472">
                  <c:v>26.601704529721381</c:v>
                </c:pt>
                <c:pt idx="473">
                  <c:v>26.601704529721381</c:v>
                </c:pt>
                <c:pt idx="474">
                  <c:v>26.601704529721381</c:v>
                </c:pt>
                <c:pt idx="475">
                  <c:v>26.601704529721381</c:v>
                </c:pt>
                <c:pt idx="476">
                  <c:v>26.601704529721381</c:v>
                </c:pt>
                <c:pt idx="477">
                  <c:v>26.601704529721381</c:v>
                </c:pt>
                <c:pt idx="478">
                  <c:v>26.601704529721381</c:v>
                </c:pt>
                <c:pt idx="479">
                  <c:v>26.601704529721381</c:v>
                </c:pt>
                <c:pt idx="480">
                  <c:v>26.601704529721381</c:v>
                </c:pt>
                <c:pt idx="481">
                  <c:v>26.601704529721381</c:v>
                </c:pt>
                <c:pt idx="482">
                  <c:v>26.601704529721381</c:v>
                </c:pt>
                <c:pt idx="483">
                  <c:v>26.601704529721381</c:v>
                </c:pt>
                <c:pt idx="484">
                  <c:v>26.601704529721381</c:v>
                </c:pt>
                <c:pt idx="485">
                  <c:v>26.601704529721381</c:v>
                </c:pt>
                <c:pt idx="486">
                  <c:v>26.601704529721381</c:v>
                </c:pt>
                <c:pt idx="487">
                  <c:v>15.940810769841702</c:v>
                </c:pt>
                <c:pt idx="488">
                  <c:v>15.940810769841702</c:v>
                </c:pt>
                <c:pt idx="489">
                  <c:v>15.940810769841702</c:v>
                </c:pt>
                <c:pt idx="490">
                  <c:v>15.940810769841702</c:v>
                </c:pt>
                <c:pt idx="491">
                  <c:v>15.940810769841702</c:v>
                </c:pt>
                <c:pt idx="492">
                  <c:v>15.940810769841702</c:v>
                </c:pt>
                <c:pt idx="493">
                  <c:v>15.940810769841702</c:v>
                </c:pt>
                <c:pt idx="494">
                  <c:v>15.940810769841702</c:v>
                </c:pt>
                <c:pt idx="495">
                  <c:v>15.940810769841702</c:v>
                </c:pt>
                <c:pt idx="496">
                  <c:v>15.940810769841702</c:v>
                </c:pt>
                <c:pt idx="497">
                  <c:v>15.940810769841702</c:v>
                </c:pt>
                <c:pt idx="498">
                  <c:v>15.940810769841702</c:v>
                </c:pt>
                <c:pt idx="499">
                  <c:v>15.940810769841702</c:v>
                </c:pt>
                <c:pt idx="500">
                  <c:v>15.940810769841702</c:v>
                </c:pt>
                <c:pt idx="501">
                  <c:v>15.940810769841702</c:v>
                </c:pt>
                <c:pt idx="502">
                  <c:v>15.940810769841702</c:v>
                </c:pt>
                <c:pt idx="503">
                  <c:v>15.940810769841702</c:v>
                </c:pt>
                <c:pt idx="504">
                  <c:v>15.940810769841702</c:v>
                </c:pt>
                <c:pt idx="505">
                  <c:v>15.940810769841702</c:v>
                </c:pt>
                <c:pt idx="506">
                  <c:v>15.940810769841702</c:v>
                </c:pt>
                <c:pt idx="507">
                  <c:v>15.940810769841702</c:v>
                </c:pt>
                <c:pt idx="508">
                  <c:v>15.940810769841702</c:v>
                </c:pt>
                <c:pt idx="509">
                  <c:v>15.940810769841702</c:v>
                </c:pt>
                <c:pt idx="510">
                  <c:v>15.940810769841702</c:v>
                </c:pt>
                <c:pt idx="511">
                  <c:v>15.940810769841702</c:v>
                </c:pt>
                <c:pt idx="512">
                  <c:v>15.940810769841702</c:v>
                </c:pt>
                <c:pt idx="513">
                  <c:v>15.940810769841702</c:v>
                </c:pt>
                <c:pt idx="514">
                  <c:v>15.940810769841702</c:v>
                </c:pt>
                <c:pt idx="515">
                  <c:v>15.940810769841702</c:v>
                </c:pt>
                <c:pt idx="516">
                  <c:v>15.940810769841702</c:v>
                </c:pt>
                <c:pt idx="517">
                  <c:v>15.940810769841702</c:v>
                </c:pt>
                <c:pt idx="518">
                  <c:v>20.220393285105605</c:v>
                </c:pt>
                <c:pt idx="519">
                  <c:v>20.220393285105605</c:v>
                </c:pt>
                <c:pt idx="520">
                  <c:v>20.220393285105605</c:v>
                </c:pt>
                <c:pt idx="521">
                  <c:v>20.220393285105605</c:v>
                </c:pt>
                <c:pt idx="522">
                  <c:v>20.220393285105605</c:v>
                </c:pt>
                <c:pt idx="523">
                  <c:v>20.220393285105605</c:v>
                </c:pt>
                <c:pt idx="524">
                  <c:v>20.220393285105605</c:v>
                </c:pt>
                <c:pt idx="525">
                  <c:v>20.220393285105605</c:v>
                </c:pt>
                <c:pt idx="526">
                  <c:v>20.220393285105605</c:v>
                </c:pt>
                <c:pt idx="527">
                  <c:v>20.220393285105605</c:v>
                </c:pt>
                <c:pt idx="528">
                  <c:v>20.220393285105605</c:v>
                </c:pt>
                <c:pt idx="529">
                  <c:v>20.220393285105605</c:v>
                </c:pt>
                <c:pt idx="530">
                  <c:v>20.220393285105605</c:v>
                </c:pt>
                <c:pt idx="531">
                  <c:v>20.220393285105605</c:v>
                </c:pt>
                <c:pt idx="532">
                  <c:v>20.220393285105605</c:v>
                </c:pt>
                <c:pt idx="533">
                  <c:v>20.220393285105605</c:v>
                </c:pt>
                <c:pt idx="534">
                  <c:v>20.220393285105605</c:v>
                </c:pt>
                <c:pt idx="535">
                  <c:v>20.220393285105605</c:v>
                </c:pt>
                <c:pt idx="536">
                  <c:v>20.220393285105605</c:v>
                </c:pt>
                <c:pt idx="537">
                  <c:v>20.220393285105605</c:v>
                </c:pt>
                <c:pt idx="538">
                  <c:v>20.220393285105605</c:v>
                </c:pt>
                <c:pt idx="539">
                  <c:v>20.220393285105605</c:v>
                </c:pt>
                <c:pt idx="540">
                  <c:v>20.220393285105605</c:v>
                </c:pt>
                <c:pt idx="541">
                  <c:v>20.220393285105605</c:v>
                </c:pt>
                <c:pt idx="542">
                  <c:v>20.220393285105605</c:v>
                </c:pt>
                <c:pt idx="543">
                  <c:v>20.220393285105605</c:v>
                </c:pt>
                <c:pt idx="544">
                  <c:v>20.220393285105605</c:v>
                </c:pt>
                <c:pt idx="545">
                  <c:v>20.220393285105605</c:v>
                </c:pt>
                <c:pt idx="546">
                  <c:v>20.220393285105605</c:v>
                </c:pt>
                <c:pt idx="547">
                  <c:v>20.220393285105605</c:v>
                </c:pt>
                <c:pt idx="548">
                  <c:v>40.400211353346023</c:v>
                </c:pt>
                <c:pt idx="549">
                  <c:v>40.400211353346023</c:v>
                </c:pt>
                <c:pt idx="550">
                  <c:v>40.400211353346023</c:v>
                </c:pt>
                <c:pt idx="551">
                  <c:v>40.400211353346023</c:v>
                </c:pt>
                <c:pt idx="552">
                  <c:v>40.400211353346023</c:v>
                </c:pt>
                <c:pt idx="553">
                  <c:v>40.400211353346023</c:v>
                </c:pt>
                <c:pt idx="554">
                  <c:v>40.400211353346023</c:v>
                </c:pt>
                <c:pt idx="555">
                  <c:v>40.400211353346023</c:v>
                </c:pt>
                <c:pt idx="556">
                  <c:v>40.400211353346023</c:v>
                </c:pt>
                <c:pt idx="557">
                  <c:v>40.400211353346023</c:v>
                </c:pt>
                <c:pt idx="558">
                  <c:v>40.400211353346023</c:v>
                </c:pt>
                <c:pt idx="559">
                  <c:v>40.400211353346023</c:v>
                </c:pt>
                <c:pt idx="560">
                  <c:v>40.400211353346023</c:v>
                </c:pt>
                <c:pt idx="561">
                  <c:v>40.400211353346023</c:v>
                </c:pt>
                <c:pt idx="562">
                  <c:v>40.400211353346023</c:v>
                </c:pt>
                <c:pt idx="563">
                  <c:v>40.400211353346023</c:v>
                </c:pt>
                <c:pt idx="564">
                  <c:v>40.400211353346023</c:v>
                </c:pt>
                <c:pt idx="565">
                  <c:v>40.400211353346023</c:v>
                </c:pt>
                <c:pt idx="566">
                  <c:v>40.400211353346023</c:v>
                </c:pt>
                <c:pt idx="567">
                  <c:v>40.400211353346023</c:v>
                </c:pt>
                <c:pt idx="568">
                  <c:v>40.400211353346023</c:v>
                </c:pt>
                <c:pt idx="569">
                  <c:v>40.400211353346023</c:v>
                </c:pt>
                <c:pt idx="570">
                  <c:v>40.400211353346023</c:v>
                </c:pt>
                <c:pt idx="571">
                  <c:v>40.400211353346023</c:v>
                </c:pt>
                <c:pt idx="572">
                  <c:v>40.400211353346023</c:v>
                </c:pt>
                <c:pt idx="573">
                  <c:v>40.400211353346023</c:v>
                </c:pt>
                <c:pt idx="574">
                  <c:v>40.400211353346023</c:v>
                </c:pt>
                <c:pt idx="575">
                  <c:v>40.400211353346023</c:v>
                </c:pt>
                <c:pt idx="576">
                  <c:v>40.400211353346023</c:v>
                </c:pt>
                <c:pt idx="577">
                  <c:v>40.400211353346023</c:v>
                </c:pt>
                <c:pt idx="578">
                  <c:v>40.400211353346023</c:v>
                </c:pt>
                <c:pt idx="579">
                  <c:v>80.938788836501317</c:v>
                </c:pt>
                <c:pt idx="580">
                  <c:v>80.938788836501317</c:v>
                </c:pt>
                <c:pt idx="581">
                  <c:v>80.938788836501317</c:v>
                </c:pt>
                <c:pt idx="582">
                  <c:v>80.938788836501317</c:v>
                </c:pt>
                <c:pt idx="583">
                  <c:v>80.938788836501317</c:v>
                </c:pt>
                <c:pt idx="584">
                  <c:v>80.938788836501317</c:v>
                </c:pt>
                <c:pt idx="585">
                  <c:v>80.938788836501317</c:v>
                </c:pt>
                <c:pt idx="586">
                  <c:v>80.938788836501317</c:v>
                </c:pt>
                <c:pt idx="587">
                  <c:v>80.938788836501317</c:v>
                </c:pt>
                <c:pt idx="588">
                  <c:v>80.938788836501317</c:v>
                </c:pt>
                <c:pt idx="589">
                  <c:v>80.938788836501317</c:v>
                </c:pt>
                <c:pt idx="590">
                  <c:v>80.938788836501317</c:v>
                </c:pt>
                <c:pt idx="591">
                  <c:v>80.938788836501317</c:v>
                </c:pt>
                <c:pt idx="592">
                  <c:v>80.938788836501317</c:v>
                </c:pt>
                <c:pt idx="593">
                  <c:v>80.938788836501317</c:v>
                </c:pt>
                <c:pt idx="594">
                  <c:v>80.938788836501317</c:v>
                </c:pt>
                <c:pt idx="595">
                  <c:v>80.938788836501317</c:v>
                </c:pt>
                <c:pt idx="596">
                  <c:v>80.938788836501317</c:v>
                </c:pt>
                <c:pt idx="597">
                  <c:v>80.938788836501317</c:v>
                </c:pt>
                <c:pt idx="598">
                  <c:v>80.938788836501317</c:v>
                </c:pt>
                <c:pt idx="599">
                  <c:v>80.938788836501317</c:v>
                </c:pt>
                <c:pt idx="600">
                  <c:v>80.938788836501317</c:v>
                </c:pt>
                <c:pt idx="601">
                  <c:v>80.938788836501317</c:v>
                </c:pt>
                <c:pt idx="602">
                  <c:v>80.938788836501317</c:v>
                </c:pt>
                <c:pt idx="603">
                  <c:v>80.938788836501317</c:v>
                </c:pt>
                <c:pt idx="604">
                  <c:v>80.938788836501317</c:v>
                </c:pt>
                <c:pt idx="605">
                  <c:v>80.938788836501317</c:v>
                </c:pt>
                <c:pt idx="606">
                  <c:v>80.938788836501317</c:v>
                </c:pt>
                <c:pt idx="607">
                  <c:v>80.938788836501317</c:v>
                </c:pt>
                <c:pt idx="608">
                  <c:v>80.938788836501317</c:v>
                </c:pt>
                <c:pt idx="609">
                  <c:v>105.77564059458246</c:v>
                </c:pt>
                <c:pt idx="610">
                  <c:v>105.77564059458246</c:v>
                </c:pt>
                <c:pt idx="611">
                  <c:v>105.77564059458246</c:v>
                </c:pt>
                <c:pt idx="612">
                  <c:v>105.77564059458246</c:v>
                </c:pt>
                <c:pt idx="613">
                  <c:v>105.77564059458246</c:v>
                </c:pt>
                <c:pt idx="614">
                  <c:v>105.77564059458246</c:v>
                </c:pt>
                <c:pt idx="615">
                  <c:v>105.77564059458246</c:v>
                </c:pt>
                <c:pt idx="616">
                  <c:v>105.77564059458246</c:v>
                </c:pt>
                <c:pt idx="617">
                  <c:v>105.77564059458246</c:v>
                </c:pt>
                <c:pt idx="618">
                  <c:v>105.77564059458246</c:v>
                </c:pt>
                <c:pt idx="619">
                  <c:v>105.77564059458246</c:v>
                </c:pt>
                <c:pt idx="620">
                  <c:v>105.77564059458246</c:v>
                </c:pt>
                <c:pt idx="621">
                  <c:v>105.77564059458246</c:v>
                </c:pt>
                <c:pt idx="622">
                  <c:v>105.77564059458246</c:v>
                </c:pt>
                <c:pt idx="623">
                  <c:v>105.77564059458246</c:v>
                </c:pt>
                <c:pt idx="624">
                  <c:v>105.77564059458246</c:v>
                </c:pt>
                <c:pt idx="625">
                  <c:v>105.77564059458246</c:v>
                </c:pt>
                <c:pt idx="626">
                  <c:v>105.77564059458246</c:v>
                </c:pt>
                <c:pt idx="627">
                  <c:v>105.77564059458246</c:v>
                </c:pt>
                <c:pt idx="628">
                  <c:v>105.77564059458246</c:v>
                </c:pt>
                <c:pt idx="629">
                  <c:v>105.77564059458246</c:v>
                </c:pt>
                <c:pt idx="630">
                  <c:v>105.77564059458246</c:v>
                </c:pt>
                <c:pt idx="631">
                  <c:v>105.77564059458246</c:v>
                </c:pt>
                <c:pt idx="632">
                  <c:v>105.77564059458246</c:v>
                </c:pt>
                <c:pt idx="633">
                  <c:v>105.77564059458246</c:v>
                </c:pt>
                <c:pt idx="634">
                  <c:v>105.77564059458246</c:v>
                </c:pt>
                <c:pt idx="635">
                  <c:v>105.77564059458246</c:v>
                </c:pt>
                <c:pt idx="636">
                  <c:v>105.77564059458246</c:v>
                </c:pt>
                <c:pt idx="637">
                  <c:v>105.77564059458246</c:v>
                </c:pt>
                <c:pt idx="638">
                  <c:v>105.77564059458246</c:v>
                </c:pt>
                <c:pt idx="639">
                  <c:v>105.77564059458246</c:v>
                </c:pt>
                <c:pt idx="640">
                  <c:v>117.73333309338341</c:v>
                </c:pt>
                <c:pt idx="641">
                  <c:v>117.73333309338341</c:v>
                </c:pt>
                <c:pt idx="642">
                  <c:v>117.73333309338341</c:v>
                </c:pt>
                <c:pt idx="643">
                  <c:v>117.73333309338341</c:v>
                </c:pt>
                <c:pt idx="644">
                  <c:v>117.73333309338341</c:v>
                </c:pt>
                <c:pt idx="645">
                  <c:v>117.73333309338341</c:v>
                </c:pt>
                <c:pt idx="646">
                  <c:v>117.73333309338341</c:v>
                </c:pt>
                <c:pt idx="647">
                  <c:v>117.73333309338341</c:v>
                </c:pt>
                <c:pt idx="648">
                  <c:v>117.73333309338341</c:v>
                </c:pt>
                <c:pt idx="649">
                  <c:v>117.73333309338341</c:v>
                </c:pt>
                <c:pt idx="650">
                  <c:v>117.73333309338341</c:v>
                </c:pt>
                <c:pt idx="651">
                  <c:v>117.73333309338341</c:v>
                </c:pt>
                <c:pt idx="652">
                  <c:v>117.73333309338341</c:v>
                </c:pt>
                <c:pt idx="653">
                  <c:v>117.73333309338341</c:v>
                </c:pt>
                <c:pt idx="654">
                  <c:v>117.73333309338341</c:v>
                </c:pt>
                <c:pt idx="655">
                  <c:v>117.73333309338341</c:v>
                </c:pt>
                <c:pt idx="656">
                  <c:v>117.73333309338341</c:v>
                </c:pt>
                <c:pt idx="657">
                  <c:v>117.73333309338341</c:v>
                </c:pt>
                <c:pt idx="658">
                  <c:v>117.73333309338341</c:v>
                </c:pt>
                <c:pt idx="659">
                  <c:v>117.73333309338341</c:v>
                </c:pt>
                <c:pt idx="660">
                  <c:v>117.73333309338341</c:v>
                </c:pt>
                <c:pt idx="661">
                  <c:v>117.73333309338341</c:v>
                </c:pt>
                <c:pt idx="662">
                  <c:v>117.73333309338341</c:v>
                </c:pt>
                <c:pt idx="663">
                  <c:v>117.73333309338341</c:v>
                </c:pt>
                <c:pt idx="664">
                  <c:v>117.73333309338341</c:v>
                </c:pt>
                <c:pt idx="665">
                  <c:v>117.73333309338341</c:v>
                </c:pt>
                <c:pt idx="666">
                  <c:v>117.73333309338341</c:v>
                </c:pt>
                <c:pt idx="667">
                  <c:v>117.73333309338341</c:v>
                </c:pt>
                <c:pt idx="668">
                  <c:v>117.73333309338341</c:v>
                </c:pt>
                <c:pt idx="669">
                  <c:v>117.73333309338341</c:v>
                </c:pt>
                <c:pt idx="670">
                  <c:v>117.73333309338341</c:v>
                </c:pt>
                <c:pt idx="671">
                  <c:v>123.24675909882176</c:v>
                </c:pt>
                <c:pt idx="672">
                  <c:v>123.24675909882176</c:v>
                </c:pt>
                <c:pt idx="673">
                  <c:v>123.24675909882176</c:v>
                </c:pt>
                <c:pt idx="674">
                  <c:v>123.24675909882176</c:v>
                </c:pt>
                <c:pt idx="675">
                  <c:v>123.24675909882176</c:v>
                </c:pt>
                <c:pt idx="676">
                  <c:v>123.24675909882176</c:v>
                </c:pt>
                <c:pt idx="677">
                  <c:v>123.24675909882176</c:v>
                </c:pt>
                <c:pt idx="678">
                  <c:v>123.24675909882176</c:v>
                </c:pt>
                <c:pt idx="679">
                  <c:v>123.24675909882176</c:v>
                </c:pt>
                <c:pt idx="680">
                  <c:v>123.24675909882176</c:v>
                </c:pt>
                <c:pt idx="681">
                  <c:v>123.24675909882176</c:v>
                </c:pt>
                <c:pt idx="682">
                  <c:v>123.24675909882176</c:v>
                </c:pt>
                <c:pt idx="683">
                  <c:v>123.24675909882176</c:v>
                </c:pt>
                <c:pt idx="684">
                  <c:v>123.24675909882176</c:v>
                </c:pt>
                <c:pt idx="685">
                  <c:v>123.24675909882176</c:v>
                </c:pt>
                <c:pt idx="686">
                  <c:v>123.24675909882176</c:v>
                </c:pt>
                <c:pt idx="687">
                  <c:v>123.24675909882176</c:v>
                </c:pt>
                <c:pt idx="688">
                  <c:v>123.24675909882176</c:v>
                </c:pt>
                <c:pt idx="689">
                  <c:v>123.24675909882176</c:v>
                </c:pt>
                <c:pt idx="690">
                  <c:v>123.24675909882176</c:v>
                </c:pt>
                <c:pt idx="691">
                  <c:v>123.24675909882176</c:v>
                </c:pt>
                <c:pt idx="692">
                  <c:v>123.24675909882176</c:v>
                </c:pt>
                <c:pt idx="693">
                  <c:v>123.24675909882176</c:v>
                </c:pt>
                <c:pt idx="694">
                  <c:v>123.24675909882176</c:v>
                </c:pt>
                <c:pt idx="695">
                  <c:v>123.24675909882176</c:v>
                </c:pt>
                <c:pt idx="696">
                  <c:v>123.24675909882176</c:v>
                </c:pt>
                <c:pt idx="697">
                  <c:v>123.24675909882176</c:v>
                </c:pt>
                <c:pt idx="698">
                  <c:v>123.24675909882176</c:v>
                </c:pt>
                <c:pt idx="699">
                  <c:v>123.24675909882176</c:v>
                </c:pt>
                <c:pt idx="700">
                  <c:v>124.21094116612664</c:v>
                </c:pt>
                <c:pt idx="701">
                  <c:v>124.21094116612664</c:v>
                </c:pt>
                <c:pt idx="702">
                  <c:v>124.21094116612664</c:v>
                </c:pt>
                <c:pt idx="703">
                  <c:v>124.21094116612664</c:v>
                </c:pt>
                <c:pt idx="704">
                  <c:v>124.21094116612664</c:v>
                </c:pt>
                <c:pt idx="705">
                  <c:v>124.21094116612664</c:v>
                </c:pt>
                <c:pt idx="706">
                  <c:v>124.21094116612664</c:v>
                </c:pt>
                <c:pt idx="707">
                  <c:v>124.21094116612664</c:v>
                </c:pt>
                <c:pt idx="708">
                  <c:v>124.21094116612664</c:v>
                </c:pt>
                <c:pt idx="709">
                  <c:v>124.21094116612664</c:v>
                </c:pt>
                <c:pt idx="710">
                  <c:v>124.21094116612664</c:v>
                </c:pt>
                <c:pt idx="711">
                  <c:v>124.21094116612664</c:v>
                </c:pt>
                <c:pt idx="712">
                  <c:v>124.21094116612664</c:v>
                </c:pt>
                <c:pt idx="713">
                  <c:v>124.21094116612664</c:v>
                </c:pt>
                <c:pt idx="714">
                  <c:v>124.21094116612664</c:v>
                </c:pt>
                <c:pt idx="715">
                  <c:v>124.21094116612664</c:v>
                </c:pt>
                <c:pt idx="716">
                  <c:v>124.21094116612664</c:v>
                </c:pt>
                <c:pt idx="717">
                  <c:v>124.21094116612664</c:v>
                </c:pt>
                <c:pt idx="718">
                  <c:v>124.21094116612664</c:v>
                </c:pt>
                <c:pt idx="719">
                  <c:v>124.21094116612664</c:v>
                </c:pt>
                <c:pt idx="720">
                  <c:v>124.21094116612664</c:v>
                </c:pt>
                <c:pt idx="721">
                  <c:v>124.21094116612664</c:v>
                </c:pt>
                <c:pt idx="722">
                  <c:v>124.21094116612664</c:v>
                </c:pt>
                <c:pt idx="723">
                  <c:v>124.21094116612664</c:v>
                </c:pt>
                <c:pt idx="724">
                  <c:v>124.21094116612664</c:v>
                </c:pt>
                <c:pt idx="725">
                  <c:v>124.21094116612664</c:v>
                </c:pt>
                <c:pt idx="726">
                  <c:v>124.21094116612664</c:v>
                </c:pt>
                <c:pt idx="727">
                  <c:v>124.21094116612664</c:v>
                </c:pt>
                <c:pt idx="728">
                  <c:v>124.21094116612664</c:v>
                </c:pt>
                <c:pt idx="729">
                  <c:v>124.21094116612664</c:v>
                </c:pt>
                <c:pt idx="730">
                  <c:v>124.21094116612664</c:v>
                </c:pt>
                <c:pt idx="731">
                  <c:v>120.48277695281465</c:v>
                </c:pt>
                <c:pt idx="732">
                  <c:v>120.48277695281465</c:v>
                </c:pt>
                <c:pt idx="733">
                  <c:v>120.48277695281465</c:v>
                </c:pt>
                <c:pt idx="734">
                  <c:v>120.48277695281465</c:v>
                </c:pt>
                <c:pt idx="735">
                  <c:v>120.48277695281465</c:v>
                </c:pt>
                <c:pt idx="736">
                  <c:v>120.48277695281465</c:v>
                </c:pt>
                <c:pt idx="737">
                  <c:v>120.48277695281465</c:v>
                </c:pt>
                <c:pt idx="738">
                  <c:v>120.48277695281465</c:v>
                </c:pt>
                <c:pt idx="739">
                  <c:v>120.48277695281465</c:v>
                </c:pt>
                <c:pt idx="740">
                  <c:v>120.48277695281465</c:v>
                </c:pt>
                <c:pt idx="741">
                  <c:v>120.48277695281465</c:v>
                </c:pt>
                <c:pt idx="742">
                  <c:v>120.48277695281465</c:v>
                </c:pt>
                <c:pt idx="743">
                  <c:v>120.48277695281465</c:v>
                </c:pt>
                <c:pt idx="744">
                  <c:v>120.48277695281465</c:v>
                </c:pt>
                <c:pt idx="745">
                  <c:v>120.48277695281465</c:v>
                </c:pt>
                <c:pt idx="746">
                  <c:v>120.48277695281465</c:v>
                </c:pt>
                <c:pt idx="747">
                  <c:v>120.48277695281465</c:v>
                </c:pt>
                <c:pt idx="748">
                  <c:v>120.48277695281465</c:v>
                </c:pt>
                <c:pt idx="749">
                  <c:v>120.48277695281465</c:v>
                </c:pt>
                <c:pt idx="750">
                  <c:v>120.48277695281465</c:v>
                </c:pt>
                <c:pt idx="751">
                  <c:v>120.48277695281465</c:v>
                </c:pt>
                <c:pt idx="752">
                  <c:v>120.48277695281465</c:v>
                </c:pt>
                <c:pt idx="753">
                  <c:v>120.48277695281465</c:v>
                </c:pt>
                <c:pt idx="754">
                  <c:v>120.48277695281465</c:v>
                </c:pt>
                <c:pt idx="755">
                  <c:v>120.48277695281465</c:v>
                </c:pt>
                <c:pt idx="756">
                  <c:v>120.48277695281465</c:v>
                </c:pt>
                <c:pt idx="757">
                  <c:v>120.48277695281465</c:v>
                </c:pt>
                <c:pt idx="758">
                  <c:v>120.48277695281465</c:v>
                </c:pt>
                <c:pt idx="759">
                  <c:v>120.48277695281465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  <c:pt idx="409">
                    <c:v>M</c:v>
                  </c:pt>
                  <c:pt idx="440">
                    <c:v>J</c:v>
                  </c:pt>
                  <c:pt idx="470">
                    <c:v>J</c:v>
                  </c:pt>
                  <c:pt idx="501">
                    <c:v>A</c:v>
                  </c:pt>
                  <c:pt idx="532">
                    <c:v>S</c:v>
                  </c:pt>
                  <c:pt idx="562">
                    <c:v>O</c:v>
                  </c:pt>
                  <c:pt idx="593">
                    <c:v>N</c:v>
                  </c:pt>
                  <c:pt idx="623">
                    <c:v>D</c:v>
                  </c:pt>
                  <c:pt idx="654">
                    <c:v>E</c:v>
                  </c:pt>
                  <c:pt idx="685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2022 </c:v>
                  </c:pt>
                  <c:pt idx="275">
                    <c:v>2023 </c:v>
                  </c:pt>
                  <c:pt idx="640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79.621652601457697</c:v>
                </c:pt>
                <c:pt idx="1">
                  <c:v>63.652071265456755</c:v>
                </c:pt>
                <c:pt idx="2">
                  <c:v>52.926250857457688</c:v>
                </c:pt>
                <c:pt idx="3">
                  <c:v>72.057024007457684</c:v>
                </c:pt>
                <c:pt idx="4">
                  <c:v>96.13378803145676</c:v>
                </c:pt>
                <c:pt idx="5">
                  <c:v>76.231480753457234</c:v>
                </c:pt>
                <c:pt idx="6">
                  <c:v>56.790206899457232</c:v>
                </c:pt>
                <c:pt idx="7">
                  <c:v>53.223992833460024</c:v>
                </c:pt>
                <c:pt idx="8">
                  <c:v>70.652818067457233</c:v>
                </c:pt>
                <c:pt idx="9">
                  <c:v>40.918056189456301</c:v>
                </c:pt>
                <c:pt idx="10">
                  <c:v>46.868316089458169</c:v>
                </c:pt>
                <c:pt idx="11">
                  <c:v>73.202432325457238</c:v>
                </c:pt>
                <c:pt idx="12">
                  <c:v>97.029967481449177</c:v>
                </c:pt>
                <c:pt idx="13">
                  <c:v>81.191819453449156</c:v>
                </c:pt>
                <c:pt idx="14">
                  <c:v>74.553324233448251</c:v>
                </c:pt>
                <c:pt idx="15">
                  <c:v>65.376347637449172</c:v>
                </c:pt>
                <c:pt idx="16">
                  <c:v>72.665358119449166</c:v>
                </c:pt>
                <c:pt idx="17">
                  <c:v>79.34810926944823</c:v>
                </c:pt>
                <c:pt idx="18">
                  <c:v>82.780507059450102</c:v>
                </c:pt>
                <c:pt idx="19">
                  <c:v>91.179375421669945</c:v>
                </c:pt>
                <c:pt idx="20">
                  <c:v>107.24645708966996</c:v>
                </c:pt>
                <c:pt idx="21">
                  <c:v>109.59587319367088</c:v>
                </c:pt>
                <c:pt idx="22">
                  <c:v>79.516294011670894</c:v>
                </c:pt>
                <c:pt idx="23">
                  <c:v>91.745059781669966</c:v>
                </c:pt>
                <c:pt idx="24">
                  <c:v>101.44792483766902</c:v>
                </c:pt>
                <c:pt idx="25">
                  <c:v>104.48264529367088</c:v>
                </c:pt>
                <c:pt idx="26">
                  <c:v>99.326831420552693</c:v>
                </c:pt>
                <c:pt idx="27">
                  <c:v>114.03566418455084</c:v>
                </c:pt>
                <c:pt idx="28">
                  <c:v>117.81579688055271</c:v>
                </c:pt>
                <c:pt idx="29">
                  <c:v>104.73164693055364</c:v>
                </c:pt>
                <c:pt idx="30">
                  <c:v>83.156359126549916</c:v>
                </c:pt>
                <c:pt idx="31">
                  <c:v>91.21433605255362</c:v>
                </c:pt>
                <c:pt idx="32">
                  <c:v>99.174715760964361</c:v>
                </c:pt>
                <c:pt idx="33">
                  <c:v>99.174715760964361</c:v>
                </c:pt>
                <c:pt idx="34">
                  <c:v>86.8020471523065</c:v>
                </c:pt>
                <c:pt idx="35">
                  <c:v>69.103522436307443</c:v>
                </c:pt>
                <c:pt idx="36">
                  <c:v>72.622806806305576</c:v>
                </c:pt>
                <c:pt idx="37">
                  <c:v>64.835992066308364</c:v>
                </c:pt>
                <c:pt idx="38">
                  <c:v>79.258509340306517</c:v>
                </c:pt>
                <c:pt idx="39">
                  <c:v>83.370523604307436</c:v>
                </c:pt>
                <c:pt idx="40">
                  <c:v>64.487095028005015</c:v>
                </c:pt>
                <c:pt idx="41">
                  <c:v>54.860505084005958</c:v>
                </c:pt>
                <c:pt idx="42">
                  <c:v>61.607467572005014</c:v>
                </c:pt>
                <c:pt idx="43">
                  <c:v>40.143651944004084</c:v>
                </c:pt>
                <c:pt idx="44">
                  <c:v>39.209505080005947</c:v>
                </c:pt>
                <c:pt idx="45">
                  <c:v>49.212794322006879</c:v>
                </c:pt>
                <c:pt idx="46">
                  <c:v>51.786156812005011</c:v>
                </c:pt>
                <c:pt idx="47">
                  <c:v>61.161129312259817</c:v>
                </c:pt>
                <c:pt idx="48">
                  <c:v>65.167090836259817</c:v>
                </c:pt>
                <c:pt idx="49">
                  <c:v>62.089040656260742</c:v>
                </c:pt>
                <c:pt idx="50">
                  <c:v>57.760507064259812</c:v>
                </c:pt>
                <c:pt idx="51">
                  <c:v>52.668547350260752</c:v>
                </c:pt>
                <c:pt idx="52">
                  <c:v>62.746090904259816</c:v>
                </c:pt>
                <c:pt idx="53">
                  <c:v>55.796363632261681</c:v>
                </c:pt>
                <c:pt idx="54">
                  <c:v>37.202491168886539</c:v>
                </c:pt>
                <c:pt idx="55">
                  <c:v>32.887609544888399</c:v>
                </c:pt>
                <c:pt idx="56">
                  <c:v>34.880052270888399</c:v>
                </c:pt>
                <c:pt idx="57">
                  <c:v>41.353239382888404</c:v>
                </c:pt>
                <c:pt idx="58">
                  <c:v>28.317300492888396</c:v>
                </c:pt>
                <c:pt idx="59">
                  <c:v>38.824673940888403</c:v>
                </c:pt>
                <c:pt idx="60">
                  <c:v>48.850169006887469</c:v>
                </c:pt>
                <c:pt idx="61">
                  <c:v>41.207367929528253</c:v>
                </c:pt>
                <c:pt idx="62">
                  <c:v>52.536363009527328</c:v>
                </c:pt>
                <c:pt idx="63">
                  <c:v>46.10201554552733</c:v>
                </c:pt>
                <c:pt idx="64">
                  <c:v>32.200516235526393</c:v>
                </c:pt>
                <c:pt idx="65">
                  <c:v>24.11654776152826</c:v>
                </c:pt>
                <c:pt idx="66">
                  <c:v>30.488533945529191</c:v>
                </c:pt>
                <c:pt idx="67">
                  <c:v>29.348419123526394</c:v>
                </c:pt>
                <c:pt idx="68">
                  <c:v>22.97658207775229</c:v>
                </c:pt>
                <c:pt idx="69">
                  <c:v>25.693151507752294</c:v>
                </c:pt>
                <c:pt idx="70">
                  <c:v>30.172250453753222</c:v>
                </c:pt>
                <c:pt idx="71">
                  <c:v>26.469429901751361</c:v>
                </c:pt>
                <c:pt idx="72">
                  <c:v>19.406487079751358</c:v>
                </c:pt>
                <c:pt idx="73">
                  <c:v>46.200025131753222</c:v>
                </c:pt>
                <c:pt idx="74">
                  <c:v>42.439020761752289</c:v>
                </c:pt>
                <c:pt idx="75">
                  <c:v>29.932358020219034</c:v>
                </c:pt>
                <c:pt idx="76">
                  <c:v>5.7832736262199687</c:v>
                </c:pt>
                <c:pt idx="77">
                  <c:v>1.2738564382199693</c:v>
                </c:pt>
                <c:pt idx="78">
                  <c:v>10.591816084219973</c:v>
                </c:pt>
                <c:pt idx="79">
                  <c:v>1.5330402962209009</c:v>
                </c:pt>
                <c:pt idx="80">
                  <c:v>4.6798778182190359</c:v>
                </c:pt>
                <c:pt idx="81">
                  <c:v>7.928798956219973</c:v>
                </c:pt>
                <c:pt idx="82">
                  <c:v>19.59688801024253</c:v>
                </c:pt>
                <c:pt idx="83">
                  <c:v>11.886811138243461</c:v>
                </c:pt>
                <c:pt idx="84">
                  <c:v>13.637115506245326</c:v>
                </c:pt>
                <c:pt idx="85">
                  <c:v>14.103308344244393</c:v>
                </c:pt>
                <c:pt idx="86">
                  <c:v>14.828685156243465</c:v>
                </c:pt>
                <c:pt idx="87">
                  <c:v>16.303281046242528</c:v>
                </c:pt>
                <c:pt idx="88">
                  <c:v>21.96886816424346</c:v>
                </c:pt>
                <c:pt idx="89">
                  <c:v>9.211150769911189</c:v>
                </c:pt>
                <c:pt idx="90">
                  <c:v>14.028541505911191</c:v>
                </c:pt>
                <c:pt idx="91">
                  <c:v>18.326979493911189</c:v>
                </c:pt>
                <c:pt idx="92">
                  <c:v>13.377881027910261</c:v>
                </c:pt>
                <c:pt idx="93">
                  <c:v>10.92700495791026</c:v>
                </c:pt>
                <c:pt idx="94">
                  <c:v>12.704216783910262</c:v>
                </c:pt>
                <c:pt idx="95">
                  <c:v>9.9428198619102588</c:v>
                </c:pt>
                <c:pt idx="96">
                  <c:v>11.325503423679002</c:v>
                </c:pt>
                <c:pt idx="97">
                  <c:v>9.0330230036817962</c:v>
                </c:pt>
                <c:pt idx="98">
                  <c:v>9.7995151336799324</c:v>
                </c:pt>
                <c:pt idx="99">
                  <c:v>10.655314937679002</c:v>
                </c:pt>
                <c:pt idx="100">
                  <c:v>6.8382933716789998</c:v>
                </c:pt>
                <c:pt idx="101">
                  <c:v>9.1660574676808615</c:v>
                </c:pt>
                <c:pt idx="102">
                  <c:v>8.5802800636789982</c:v>
                </c:pt>
                <c:pt idx="103">
                  <c:v>4.8299751573210594</c:v>
                </c:pt>
                <c:pt idx="104">
                  <c:v>6.5488495373191977</c:v>
                </c:pt>
                <c:pt idx="105">
                  <c:v>1.5232129653201263</c:v>
                </c:pt>
                <c:pt idx="106">
                  <c:v>1.2849200733191937</c:v>
                </c:pt>
                <c:pt idx="107">
                  <c:v>1.4496847053201272</c:v>
                </c:pt>
                <c:pt idx="108">
                  <c:v>0.77954121532105636</c:v>
                </c:pt>
                <c:pt idx="109">
                  <c:v>1.173243831319196</c:v>
                </c:pt>
                <c:pt idx="110">
                  <c:v>20.147601515821357</c:v>
                </c:pt>
                <c:pt idx="111">
                  <c:v>2.6018812478222864</c:v>
                </c:pt>
                <c:pt idx="112">
                  <c:v>9.799058977821355</c:v>
                </c:pt>
                <c:pt idx="113">
                  <c:v>1.8927773678213562</c:v>
                </c:pt>
                <c:pt idx="114">
                  <c:v>6.3751965378232196</c:v>
                </c:pt>
                <c:pt idx="115">
                  <c:v>2.6759367778213563</c:v>
                </c:pt>
                <c:pt idx="116">
                  <c:v>4.0206456878222889</c:v>
                </c:pt>
                <c:pt idx="117">
                  <c:v>2.3778563500869931</c:v>
                </c:pt>
                <c:pt idx="118">
                  <c:v>3.0707219940860671</c:v>
                </c:pt>
                <c:pt idx="119">
                  <c:v>8.0482750000860612</c:v>
                </c:pt>
                <c:pt idx="120">
                  <c:v>1.4271286360860649</c:v>
                </c:pt>
                <c:pt idx="121">
                  <c:v>1.0757615200851323</c:v>
                </c:pt>
                <c:pt idx="122">
                  <c:v>3.5158488080869938</c:v>
                </c:pt>
                <c:pt idx="123">
                  <c:v>5.5261776980869985</c:v>
                </c:pt>
                <c:pt idx="124">
                  <c:v>1.0188386552845767</c:v>
                </c:pt>
                <c:pt idx="125">
                  <c:v>1.4412675172845775</c:v>
                </c:pt>
                <c:pt idx="126">
                  <c:v>1.3329215492845761</c:v>
                </c:pt>
                <c:pt idx="127">
                  <c:v>0.83663648328457563</c:v>
                </c:pt>
                <c:pt idx="128">
                  <c:v>0.67314303928457597</c:v>
                </c:pt>
                <c:pt idx="129">
                  <c:v>1.3498702392864397</c:v>
                </c:pt>
                <c:pt idx="130">
                  <c:v>0.70941754728457818</c:v>
                </c:pt>
                <c:pt idx="131">
                  <c:v>4.9430723089984605</c:v>
                </c:pt>
                <c:pt idx="132">
                  <c:v>1.7937095069993885</c:v>
                </c:pt>
                <c:pt idx="133">
                  <c:v>1.2085088429984607</c:v>
                </c:pt>
                <c:pt idx="134">
                  <c:v>2.0580843149993888</c:v>
                </c:pt>
                <c:pt idx="135">
                  <c:v>1.3415646249993878</c:v>
                </c:pt>
                <c:pt idx="136">
                  <c:v>1.4799389209993896</c:v>
                </c:pt>
                <c:pt idx="137">
                  <c:v>1.9507038109975257</c:v>
                </c:pt>
                <c:pt idx="138">
                  <c:v>2.0448352808154886</c:v>
                </c:pt>
                <c:pt idx="139">
                  <c:v>4.3118216648145573</c:v>
                </c:pt>
                <c:pt idx="140">
                  <c:v>12.737456120815484</c:v>
                </c:pt>
                <c:pt idx="141">
                  <c:v>8.6795645528154886</c:v>
                </c:pt>
                <c:pt idx="142">
                  <c:v>0.63787914281455593</c:v>
                </c:pt>
                <c:pt idx="143">
                  <c:v>3.61111934681642</c:v>
                </c:pt>
                <c:pt idx="144">
                  <c:v>14.42095846081456</c:v>
                </c:pt>
                <c:pt idx="145">
                  <c:v>8.6421926085703387</c:v>
                </c:pt>
                <c:pt idx="146">
                  <c:v>1.5996729785712704</c:v>
                </c:pt>
                <c:pt idx="147">
                  <c:v>0.86446228857127061</c:v>
                </c:pt>
                <c:pt idx="148">
                  <c:v>6.8627261985703409</c:v>
                </c:pt>
                <c:pt idx="149">
                  <c:v>1.2790894625712717</c:v>
                </c:pt>
                <c:pt idx="150">
                  <c:v>7.5367625565703422</c:v>
                </c:pt>
                <c:pt idx="151">
                  <c:v>16.581237981614105</c:v>
                </c:pt>
                <c:pt idx="152">
                  <c:v>8.7315964332490115</c:v>
                </c:pt>
                <c:pt idx="153">
                  <c:v>3.7828873652471482</c:v>
                </c:pt>
                <c:pt idx="154">
                  <c:v>0.90883960924807983</c:v>
                </c:pt>
                <c:pt idx="155">
                  <c:v>1.0499202512480805</c:v>
                </c:pt>
                <c:pt idx="156">
                  <c:v>0.80755490724715129</c:v>
                </c:pt>
                <c:pt idx="157">
                  <c:v>1.2218452492471479</c:v>
                </c:pt>
                <c:pt idx="158">
                  <c:v>1.0894917012471488</c:v>
                </c:pt>
                <c:pt idx="159">
                  <c:v>2.8869032931076291</c:v>
                </c:pt>
                <c:pt idx="160">
                  <c:v>14.760340259105767</c:v>
                </c:pt>
                <c:pt idx="161">
                  <c:v>21.033168040284398</c:v>
                </c:pt>
                <c:pt idx="162">
                  <c:v>13.339951817105764</c:v>
                </c:pt>
                <c:pt idx="163">
                  <c:v>3.9322403651076274</c:v>
                </c:pt>
                <c:pt idx="164">
                  <c:v>5.1425005751057649</c:v>
                </c:pt>
                <c:pt idx="165">
                  <c:v>15.42366311510763</c:v>
                </c:pt>
                <c:pt idx="166">
                  <c:v>12.349760605496158</c:v>
                </c:pt>
                <c:pt idx="167">
                  <c:v>21.033168040284398</c:v>
                </c:pt>
                <c:pt idx="168">
                  <c:v>21.033168040284398</c:v>
                </c:pt>
                <c:pt idx="169">
                  <c:v>16.074023705495222</c:v>
                </c:pt>
                <c:pt idx="170">
                  <c:v>13.853308805496155</c:v>
                </c:pt>
                <c:pt idx="171">
                  <c:v>21.033168040284398</c:v>
                </c:pt>
                <c:pt idx="172">
                  <c:v>21.033168040284398</c:v>
                </c:pt>
                <c:pt idx="173">
                  <c:v>18.91056866332821</c:v>
                </c:pt>
                <c:pt idx="174">
                  <c:v>15.011955983329143</c:v>
                </c:pt>
                <c:pt idx="175">
                  <c:v>15.385728020327274</c:v>
                </c:pt>
                <c:pt idx="176">
                  <c:v>7.3847436263291382</c:v>
                </c:pt>
                <c:pt idx="177">
                  <c:v>1.3258039603282086</c:v>
                </c:pt>
                <c:pt idx="178">
                  <c:v>1.1169635263272795</c:v>
                </c:pt>
                <c:pt idx="179">
                  <c:v>0.78786596332913905</c:v>
                </c:pt>
                <c:pt idx="180">
                  <c:v>0.62199482457556587</c:v>
                </c:pt>
                <c:pt idx="181">
                  <c:v>1.5908444845746343</c:v>
                </c:pt>
                <c:pt idx="182">
                  <c:v>15.933703672575568</c:v>
                </c:pt>
                <c:pt idx="183">
                  <c:v>11.227034907575566</c:v>
                </c:pt>
                <c:pt idx="184">
                  <c:v>7.9707422325755672</c:v>
                </c:pt>
                <c:pt idx="185">
                  <c:v>20.891594586575568</c:v>
                </c:pt>
                <c:pt idx="186">
                  <c:v>16.433540057575566</c:v>
                </c:pt>
                <c:pt idx="187">
                  <c:v>8.6749098880381279</c:v>
                </c:pt>
                <c:pt idx="188">
                  <c:v>9.3689522890390577</c:v>
                </c:pt>
                <c:pt idx="189">
                  <c:v>13.773585029038127</c:v>
                </c:pt>
                <c:pt idx="190">
                  <c:v>5.7188718090381263</c:v>
                </c:pt>
                <c:pt idx="191">
                  <c:v>4.7329473290381268</c:v>
                </c:pt>
                <c:pt idx="192">
                  <c:v>14.908775329039058</c:v>
                </c:pt>
                <c:pt idx="193">
                  <c:v>11.686731429039057</c:v>
                </c:pt>
                <c:pt idx="194">
                  <c:v>8.0333308843297484</c:v>
                </c:pt>
                <c:pt idx="195">
                  <c:v>13.818515744328819</c:v>
                </c:pt>
                <c:pt idx="196">
                  <c:v>13.067054888329748</c:v>
                </c:pt>
                <c:pt idx="197">
                  <c:v>8.1490059843288183</c:v>
                </c:pt>
                <c:pt idx="198">
                  <c:v>9.3695336443297492</c:v>
                </c:pt>
                <c:pt idx="199">
                  <c:v>13.885516124329747</c:v>
                </c:pt>
                <c:pt idx="200">
                  <c:v>13.979799504328817</c:v>
                </c:pt>
                <c:pt idx="201">
                  <c:v>36.042525623746585</c:v>
                </c:pt>
                <c:pt idx="202">
                  <c:v>41.704179443866899</c:v>
                </c:pt>
                <c:pt idx="203">
                  <c:v>41.704179443866899</c:v>
                </c:pt>
                <c:pt idx="204">
                  <c:v>41.704179443866899</c:v>
                </c:pt>
                <c:pt idx="205">
                  <c:v>41.704179443866899</c:v>
                </c:pt>
                <c:pt idx="206">
                  <c:v>41.704179443866899</c:v>
                </c:pt>
                <c:pt idx="207">
                  <c:v>41.704179443866899</c:v>
                </c:pt>
                <c:pt idx="208">
                  <c:v>41.704179443866899</c:v>
                </c:pt>
                <c:pt idx="209">
                  <c:v>41.704179443866899</c:v>
                </c:pt>
                <c:pt idx="210">
                  <c:v>41.704179443866899</c:v>
                </c:pt>
                <c:pt idx="211">
                  <c:v>41.704179443866899</c:v>
                </c:pt>
                <c:pt idx="212">
                  <c:v>41.704179443866899</c:v>
                </c:pt>
                <c:pt idx="213">
                  <c:v>41.704179443866899</c:v>
                </c:pt>
                <c:pt idx="214">
                  <c:v>55.130181238325342</c:v>
                </c:pt>
                <c:pt idx="215">
                  <c:v>48.506123542046467</c:v>
                </c:pt>
                <c:pt idx="216">
                  <c:v>49.718320378047402</c:v>
                </c:pt>
                <c:pt idx="217">
                  <c:v>46.650063326046464</c:v>
                </c:pt>
                <c:pt idx="218">
                  <c:v>40.67551791804739</c:v>
                </c:pt>
                <c:pt idx="219">
                  <c:v>40.382972262046458</c:v>
                </c:pt>
                <c:pt idx="220">
                  <c:v>48.894716262047396</c:v>
                </c:pt>
                <c:pt idx="221">
                  <c:v>44.898839198047398</c:v>
                </c:pt>
                <c:pt idx="222">
                  <c:v>40.248126950567581</c:v>
                </c:pt>
                <c:pt idx="223">
                  <c:v>42.249594190569447</c:v>
                </c:pt>
                <c:pt idx="224">
                  <c:v>35.319905954567588</c:v>
                </c:pt>
                <c:pt idx="225">
                  <c:v>33.268927706570381</c:v>
                </c:pt>
                <c:pt idx="226">
                  <c:v>36.046191154565719</c:v>
                </c:pt>
                <c:pt idx="227">
                  <c:v>40.401686802569451</c:v>
                </c:pt>
                <c:pt idx="228">
                  <c:v>36.647924542569449</c:v>
                </c:pt>
                <c:pt idx="229">
                  <c:v>50.92107846073597</c:v>
                </c:pt>
                <c:pt idx="230">
                  <c:v>54.079362809736899</c:v>
                </c:pt>
                <c:pt idx="231">
                  <c:v>62.311454867738767</c:v>
                </c:pt>
                <c:pt idx="232">
                  <c:v>54.486124876736902</c:v>
                </c:pt>
                <c:pt idx="233">
                  <c:v>53.590608580737836</c:v>
                </c:pt>
                <c:pt idx="234">
                  <c:v>62.19546324073783</c:v>
                </c:pt>
                <c:pt idx="235">
                  <c:v>73.662484316736894</c:v>
                </c:pt>
                <c:pt idx="236">
                  <c:v>83.437278222405467</c:v>
                </c:pt>
                <c:pt idx="237">
                  <c:v>83.437278222405467</c:v>
                </c:pt>
                <c:pt idx="238">
                  <c:v>83.437278222405467</c:v>
                </c:pt>
                <c:pt idx="239">
                  <c:v>83.437278222405467</c:v>
                </c:pt>
                <c:pt idx="240">
                  <c:v>83.437278222405467</c:v>
                </c:pt>
                <c:pt idx="241">
                  <c:v>83.437278222405467</c:v>
                </c:pt>
                <c:pt idx="242">
                  <c:v>83.437278222405467</c:v>
                </c:pt>
                <c:pt idx="243">
                  <c:v>78.135611493811084</c:v>
                </c:pt>
                <c:pt idx="244">
                  <c:v>70.928567722812019</c:v>
                </c:pt>
                <c:pt idx="245">
                  <c:v>76.552537708811087</c:v>
                </c:pt>
                <c:pt idx="246">
                  <c:v>79.19663666181016</c:v>
                </c:pt>
                <c:pt idx="247">
                  <c:v>77.386342661811085</c:v>
                </c:pt>
                <c:pt idx="248">
                  <c:v>74.9116890218111</c:v>
                </c:pt>
                <c:pt idx="249">
                  <c:v>73.992880701812012</c:v>
                </c:pt>
                <c:pt idx="250">
                  <c:v>83.487556462748103</c:v>
                </c:pt>
                <c:pt idx="251">
                  <c:v>78.386562502751829</c:v>
                </c:pt>
                <c:pt idx="252">
                  <c:v>81.364727742749963</c:v>
                </c:pt>
                <c:pt idx="253">
                  <c:v>65.846046131749958</c:v>
                </c:pt>
                <c:pt idx="254">
                  <c:v>67.880276181749039</c:v>
                </c:pt>
                <c:pt idx="255">
                  <c:v>74.291155034749977</c:v>
                </c:pt>
                <c:pt idx="256">
                  <c:v>101.93849131074995</c:v>
                </c:pt>
                <c:pt idx="257">
                  <c:v>108.10243370537623</c:v>
                </c:pt>
                <c:pt idx="258">
                  <c:v>108.10243370537623</c:v>
                </c:pt>
                <c:pt idx="259">
                  <c:v>108.10243370537623</c:v>
                </c:pt>
                <c:pt idx="260">
                  <c:v>108.10243370537623</c:v>
                </c:pt>
                <c:pt idx="261">
                  <c:v>108.10243370537623</c:v>
                </c:pt>
                <c:pt idx="262">
                  <c:v>108.10243370537623</c:v>
                </c:pt>
                <c:pt idx="263">
                  <c:v>108.10243370537623</c:v>
                </c:pt>
                <c:pt idx="264">
                  <c:v>108.10243370537623</c:v>
                </c:pt>
                <c:pt idx="265">
                  <c:v>108.10243370537623</c:v>
                </c:pt>
                <c:pt idx="266">
                  <c:v>108.10243370537623</c:v>
                </c:pt>
                <c:pt idx="267">
                  <c:v>108.10243370537623</c:v>
                </c:pt>
                <c:pt idx="268">
                  <c:v>108.10243370537623</c:v>
                </c:pt>
                <c:pt idx="269">
                  <c:v>108.10243370537623</c:v>
                </c:pt>
                <c:pt idx="270">
                  <c:v>108.10243370537623</c:v>
                </c:pt>
                <c:pt idx="271">
                  <c:v>108.10243370537623</c:v>
                </c:pt>
                <c:pt idx="272">
                  <c:v>108.10243370537623</c:v>
                </c:pt>
                <c:pt idx="273">
                  <c:v>108.10243370537623</c:v>
                </c:pt>
                <c:pt idx="274">
                  <c:v>108.10243370537623</c:v>
                </c:pt>
                <c:pt idx="275">
                  <c:v>119.44455644829111</c:v>
                </c:pt>
                <c:pt idx="276">
                  <c:v>119.44455644829111</c:v>
                </c:pt>
                <c:pt idx="277">
                  <c:v>119.44455644829111</c:v>
                </c:pt>
                <c:pt idx="278">
                  <c:v>119.44455644829111</c:v>
                </c:pt>
                <c:pt idx="279">
                  <c:v>119.44455644829111</c:v>
                </c:pt>
                <c:pt idx="280">
                  <c:v>119.44455644829111</c:v>
                </c:pt>
                <c:pt idx="281">
                  <c:v>119.44455644829111</c:v>
                </c:pt>
                <c:pt idx="282">
                  <c:v>119.44455644829111</c:v>
                </c:pt>
                <c:pt idx="283">
                  <c:v>119.44455644829111</c:v>
                </c:pt>
                <c:pt idx="284">
                  <c:v>119.44455644829111</c:v>
                </c:pt>
                <c:pt idx="285">
                  <c:v>119.44455644829111</c:v>
                </c:pt>
                <c:pt idx="286">
                  <c:v>119.44455644829111</c:v>
                </c:pt>
                <c:pt idx="287">
                  <c:v>119.44455644829111</c:v>
                </c:pt>
                <c:pt idx="288">
                  <c:v>119.44455644829111</c:v>
                </c:pt>
                <c:pt idx="289">
                  <c:v>119.44455644829111</c:v>
                </c:pt>
                <c:pt idx="290">
                  <c:v>119.44455644829111</c:v>
                </c:pt>
                <c:pt idx="291">
                  <c:v>119.44455644829111</c:v>
                </c:pt>
                <c:pt idx="292">
                  <c:v>119.44455644829111</c:v>
                </c:pt>
                <c:pt idx="293">
                  <c:v>119.44455644829111</c:v>
                </c:pt>
                <c:pt idx="294">
                  <c:v>119.44455644829111</c:v>
                </c:pt>
                <c:pt idx="295">
                  <c:v>119.44455644829111</c:v>
                </c:pt>
                <c:pt idx="296">
                  <c:v>119.44455644829111</c:v>
                </c:pt>
                <c:pt idx="297">
                  <c:v>119.44455644829111</c:v>
                </c:pt>
                <c:pt idx="298">
                  <c:v>119.44455644829111</c:v>
                </c:pt>
                <c:pt idx="299">
                  <c:v>119.44455644829111</c:v>
                </c:pt>
                <c:pt idx="300">
                  <c:v>119.44455644829111</c:v>
                </c:pt>
                <c:pt idx="301">
                  <c:v>119.44455644829111</c:v>
                </c:pt>
                <c:pt idx="302">
                  <c:v>118.75098253891976</c:v>
                </c:pt>
                <c:pt idx="303">
                  <c:v>117.44109541892162</c:v>
                </c:pt>
                <c:pt idx="304">
                  <c:v>119.44455644829111</c:v>
                </c:pt>
                <c:pt idx="305">
                  <c:v>119.44455644829111</c:v>
                </c:pt>
                <c:pt idx="306">
                  <c:v>109.69644377138364</c:v>
                </c:pt>
                <c:pt idx="307">
                  <c:v>110.93907483538176</c:v>
                </c:pt>
                <c:pt idx="308">
                  <c:v>115.45928817137805</c:v>
                </c:pt>
                <c:pt idx="309">
                  <c:v>67.379530903383639</c:v>
                </c:pt>
                <c:pt idx="310">
                  <c:v>35.286046567381774</c:v>
                </c:pt>
                <c:pt idx="311">
                  <c:v>54.936889847379902</c:v>
                </c:pt>
                <c:pt idx="312">
                  <c:v>98.663010611379917</c:v>
                </c:pt>
                <c:pt idx="313">
                  <c:v>105.74671553278</c:v>
                </c:pt>
                <c:pt idx="314">
                  <c:v>90.159075136778128</c:v>
                </c:pt>
                <c:pt idx="315">
                  <c:v>92.669122980778141</c:v>
                </c:pt>
                <c:pt idx="316">
                  <c:v>63.645498124776275</c:v>
                </c:pt>
                <c:pt idx="317">
                  <c:v>58.624108388780002</c:v>
                </c:pt>
                <c:pt idx="318">
                  <c:v>73.806724304778143</c:v>
                </c:pt>
                <c:pt idx="319">
                  <c:v>62.580834532776279</c:v>
                </c:pt>
                <c:pt idx="320">
                  <c:v>73.77204675838793</c:v>
                </c:pt>
                <c:pt idx="321">
                  <c:v>76.179004566387931</c:v>
                </c:pt>
                <c:pt idx="322">
                  <c:v>60.705458206387938</c:v>
                </c:pt>
                <c:pt idx="323">
                  <c:v>55.492423114384202</c:v>
                </c:pt>
                <c:pt idx="324">
                  <c:v>47.155717002386076</c:v>
                </c:pt>
                <c:pt idx="325">
                  <c:v>55.316829946389802</c:v>
                </c:pt>
                <c:pt idx="326">
                  <c:v>69.958321530386073</c:v>
                </c:pt>
                <c:pt idx="327">
                  <c:v>79.308118382491884</c:v>
                </c:pt>
                <c:pt idx="328">
                  <c:v>71.608538294493741</c:v>
                </c:pt>
                <c:pt idx="329">
                  <c:v>87.803712022493741</c:v>
                </c:pt>
                <c:pt idx="330">
                  <c:v>79.125568238490018</c:v>
                </c:pt>
                <c:pt idx="331">
                  <c:v>40.344502714493743</c:v>
                </c:pt>
                <c:pt idx="332">
                  <c:v>42.078752766493743</c:v>
                </c:pt>
                <c:pt idx="333">
                  <c:v>59.996479074493742</c:v>
                </c:pt>
                <c:pt idx="334">
                  <c:v>64.10523624068739</c:v>
                </c:pt>
                <c:pt idx="335">
                  <c:v>65.83015458468553</c:v>
                </c:pt>
                <c:pt idx="336">
                  <c:v>63.859525172687398</c:v>
                </c:pt>
                <c:pt idx="337">
                  <c:v>68.86496240868739</c:v>
                </c:pt>
                <c:pt idx="338">
                  <c:v>73.302184176687405</c:v>
                </c:pt>
                <c:pt idx="339">
                  <c:v>65.163631980683675</c:v>
                </c:pt>
                <c:pt idx="340">
                  <c:v>29.740005709689257</c:v>
                </c:pt>
                <c:pt idx="341">
                  <c:v>84.36723091823626</c:v>
                </c:pt>
                <c:pt idx="342">
                  <c:v>81.922153380236267</c:v>
                </c:pt>
                <c:pt idx="343">
                  <c:v>75.499652818238133</c:v>
                </c:pt>
                <c:pt idx="344">
                  <c:v>73.835660547238135</c:v>
                </c:pt>
                <c:pt idx="345">
                  <c:v>92.418126339236281</c:v>
                </c:pt>
                <c:pt idx="346">
                  <c:v>82.977678331234401</c:v>
                </c:pt>
                <c:pt idx="347">
                  <c:v>92.246185647236274</c:v>
                </c:pt>
                <c:pt idx="348">
                  <c:v>124.45874304481936</c:v>
                </c:pt>
                <c:pt idx="349">
                  <c:v>96.08210055681937</c:v>
                </c:pt>
                <c:pt idx="350">
                  <c:v>91.725363812819353</c:v>
                </c:pt>
                <c:pt idx="351">
                  <c:v>103.30339391681936</c:v>
                </c:pt>
                <c:pt idx="352">
                  <c:v>95.547195064821224</c:v>
                </c:pt>
                <c:pt idx="353">
                  <c:v>113.42181727281749</c:v>
                </c:pt>
                <c:pt idx="354">
                  <c:v>112.91716830081937</c:v>
                </c:pt>
                <c:pt idx="355">
                  <c:v>85.710857835179567</c:v>
                </c:pt>
                <c:pt idx="356">
                  <c:v>75.546131003183305</c:v>
                </c:pt>
                <c:pt idx="357">
                  <c:v>72.836720667177715</c:v>
                </c:pt>
                <c:pt idx="358">
                  <c:v>62.203547844181436</c:v>
                </c:pt>
                <c:pt idx="359">
                  <c:v>48.055249123179571</c:v>
                </c:pt>
                <c:pt idx="360">
                  <c:v>85.30980674318144</c:v>
                </c:pt>
                <c:pt idx="361">
                  <c:v>98.447594666181445</c:v>
                </c:pt>
                <c:pt idx="362">
                  <c:v>64.740996202706128</c:v>
                </c:pt>
                <c:pt idx="363">
                  <c:v>59.034043382707992</c:v>
                </c:pt>
                <c:pt idx="364">
                  <c:v>53.334923355709854</c:v>
                </c:pt>
                <c:pt idx="365">
                  <c:v>42.505969209706137</c:v>
                </c:pt>
                <c:pt idx="366">
                  <c:v>36.476638470707989</c:v>
                </c:pt>
                <c:pt idx="367">
                  <c:v>71.611008515707994</c:v>
                </c:pt>
                <c:pt idx="368">
                  <c:v>57.266473254709851</c:v>
                </c:pt>
                <c:pt idx="369">
                  <c:v>64.603759284221596</c:v>
                </c:pt>
                <c:pt idx="370">
                  <c:v>46.726079355221593</c:v>
                </c:pt>
                <c:pt idx="371">
                  <c:v>37.478633657221593</c:v>
                </c:pt>
                <c:pt idx="372">
                  <c:v>46.020135151223457</c:v>
                </c:pt>
                <c:pt idx="373">
                  <c:v>35.09948877622346</c:v>
                </c:pt>
                <c:pt idx="374">
                  <c:v>30.006190424221597</c:v>
                </c:pt>
                <c:pt idx="375">
                  <c:v>50.323072453221599</c:v>
                </c:pt>
                <c:pt idx="376">
                  <c:v>26.623062863002275</c:v>
                </c:pt>
                <c:pt idx="377">
                  <c:v>33.466141938004135</c:v>
                </c:pt>
                <c:pt idx="378">
                  <c:v>32.08791668300227</c:v>
                </c:pt>
                <c:pt idx="379">
                  <c:v>26.979737495002272</c:v>
                </c:pt>
                <c:pt idx="380">
                  <c:v>23.588962971002271</c:v>
                </c:pt>
                <c:pt idx="381">
                  <c:v>40.393026851002276</c:v>
                </c:pt>
                <c:pt idx="382">
                  <c:v>41.699059407002281</c:v>
                </c:pt>
                <c:pt idx="383">
                  <c:v>38.472197478523015</c:v>
                </c:pt>
                <c:pt idx="384">
                  <c:v>44.615145438528607</c:v>
                </c:pt>
                <c:pt idx="385">
                  <c:v>42.979558294528601</c:v>
                </c:pt>
                <c:pt idx="386">
                  <c:v>32.306351322524876</c:v>
                </c:pt>
                <c:pt idx="387">
                  <c:v>16.132600974524877</c:v>
                </c:pt>
                <c:pt idx="388">
                  <c:v>34.184818114526735</c:v>
                </c:pt>
                <c:pt idx="389">
                  <c:v>34.273789814526737</c:v>
                </c:pt>
                <c:pt idx="390">
                  <c:v>47.842968063296354</c:v>
                </c:pt>
                <c:pt idx="391">
                  <c:v>51.853474083296355</c:v>
                </c:pt>
                <c:pt idx="392">
                  <c:v>52.04790482730008</c:v>
                </c:pt>
                <c:pt idx="393">
                  <c:v>40.591967135296358</c:v>
                </c:pt>
                <c:pt idx="394">
                  <c:v>28.057187235298219</c:v>
                </c:pt>
                <c:pt idx="395">
                  <c:v>19.092487231298218</c:v>
                </c:pt>
                <c:pt idx="396">
                  <c:v>39.405853023296359</c:v>
                </c:pt>
                <c:pt idx="397">
                  <c:v>24.250388117605894</c:v>
                </c:pt>
                <c:pt idx="398">
                  <c:v>29.79439370560403</c:v>
                </c:pt>
                <c:pt idx="399">
                  <c:v>35.535471725605895</c:v>
                </c:pt>
                <c:pt idx="400">
                  <c:v>22.351450693602171</c:v>
                </c:pt>
                <c:pt idx="401">
                  <c:v>20.944393357607762</c:v>
                </c:pt>
                <c:pt idx="402">
                  <c:v>34.737667977604033</c:v>
                </c:pt>
                <c:pt idx="403">
                  <c:v>23.205484058604029</c:v>
                </c:pt>
                <c:pt idx="404">
                  <c:v>30.853679723611844</c:v>
                </c:pt>
                <c:pt idx="405">
                  <c:v>26.683611412613704</c:v>
                </c:pt>
                <c:pt idx="406">
                  <c:v>24.764966420613703</c:v>
                </c:pt>
                <c:pt idx="407">
                  <c:v>14.925892304609981</c:v>
                </c:pt>
                <c:pt idx="408">
                  <c:v>12.596784300613704</c:v>
                </c:pt>
                <c:pt idx="409">
                  <c:v>19.712968096613704</c:v>
                </c:pt>
                <c:pt idx="410">
                  <c:v>16.339714832609978</c:v>
                </c:pt>
                <c:pt idx="411">
                  <c:v>12.398112724485971</c:v>
                </c:pt>
                <c:pt idx="412">
                  <c:v>16.378724560484109</c:v>
                </c:pt>
                <c:pt idx="413">
                  <c:v>22.089085252485972</c:v>
                </c:pt>
                <c:pt idx="414">
                  <c:v>20.208816392484106</c:v>
                </c:pt>
                <c:pt idx="415">
                  <c:v>23.568624800484113</c:v>
                </c:pt>
                <c:pt idx="416">
                  <c:v>46.343368824487833</c:v>
                </c:pt>
                <c:pt idx="417">
                  <c:v>35.955817148484108</c:v>
                </c:pt>
                <c:pt idx="418">
                  <c:v>37.389239182011075</c:v>
                </c:pt>
                <c:pt idx="419">
                  <c:v>31.240622650009207</c:v>
                </c:pt>
                <c:pt idx="420">
                  <c:v>26.460302566012935</c:v>
                </c:pt>
                <c:pt idx="421">
                  <c:v>36.116081978012929</c:v>
                </c:pt>
                <c:pt idx="422">
                  <c:v>27.369462378011072</c:v>
                </c:pt>
                <c:pt idx="423">
                  <c:v>38.020336738009206</c:v>
                </c:pt>
                <c:pt idx="424">
                  <c:v>53.465328844011069</c:v>
                </c:pt>
                <c:pt idx="425">
                  <c:v>50.24981133089922</c:v>
                </c:pt>
                <c:pt idx="426">
                  <c:v>60.937387178901076</c:v>
                </c:pt>
                <c:pt idx="427">
                  <c:v>61.701120250901077</c:v>
                </c:pt>
                <c:pt idx="428">
                  <c:v>40.845150482899221</c:v>
                </c:pt>
                <c:pt idx="429">
                  <c:v>32.963007770899218</c:v>
                </c:pt>
                <c:pt idx="430">
                  <c:v>59.218896934901075</c:v>
                </c:pt>
                <c:pt idx="431">
                  <c:v>56.801369274899216</c:v>
                </c:pt>
                <c:pt idx="432">
                  <c:v>62.091495991055417</c:v>
                </c:pt>
                <c:pt idx="433">
                  <c:v>62.091495991055417</c:v>
                </c:pt>
                <c:pt idx="434">
                  <c:v>62.091495991055417</c:v>
                </c:pt>
                <c:pt idx="435">
                  <c:v>60.540883828859513</c:v>
                </c:pt>
                <c:pt idx="436">
                  <c:v>51.992408908859517</c:v>
                </c:pt>
                <c:pt idx="437">
                  <c:v>62.091495991055417</c:v>
                </c:pt>
                <c:pt idx="438">
                  <c:v>62.091495991055417</c:v>
                </c:pt>
                <c:pt idx="439">
                  <c:v>61.628951758491617</c:v>
                </c:pt>
                <c:pt idx="440">
                  <c:v>62.091495991055417</c:v>
                </c:pt>
                <c:pt idx="441">
                  <c:v>62.091495991055417</c:v>
                </c:pt>
                <c:pt idx="442">
                  <c:v>56.597899126493481</c:v>
                </c:pt>
                <c:pt idx="443">
                  <c:v>40.729862390491625</c:v>
                </c:pt>
                <c:pt idx="444">
                  <c:v>62.091495991055417</c:v>
                </c:pt>
                <c:pt idx="445">
                  <c:v>62.091495991055417</c:v>
                </c:pt>
                <c:pt idx="446">
                  <c:v>62.091495991055417</c:v>
                </c:pt>
                <c:pt idx="447">
                  <c:v>61.625633239560862</c:v>
                </c:pt>
                <c:pt idx="448">
                  <c:v>56.721971815560863</c:v>
                </c:pt>
                <c:pt idx="449">
                  <c:v>45.663226307560862</c:v>
                </c:pt>
                <c:pt idx="450">
                  <c:v>40.228100859559</c:v>
                </c:pt>
                <c:pt idx="451">
                  <c:v>49.799011407560869</c:v>
                </c:pt>
                <c:pt idx="452">
                  <c:v>61.207646259558999</c:v>
                </c:pt>
                <c:pt idx="453">
                  <c:v>37.413587723792915</c:v>
                </c:pt>
                <c:pt idx="454">
                  <c:v>17.915863911791057</c:v>
                </c:pt>
                <c:pt idx="455">
                  <c:v>22.713463347792917</c:v>
                </c:pt>
                <c:pt idx="456">
                  <c:v>11.057603951792917</c:v>
                </c:pt>
                <c:pt idx="457">
                  <c:v>12.640831087792918</c:v>
                </c:pt>
                <c:pt idx="458">
                  <c:v>25.848530035791061</c:v>
                </c:pt>
                <c:pt idx="459">
                  <c:v>23.342886199792918</c:v>
                </c:pt>
                <c:pt idx="460">
                  <c:v>26.013846156998653</c:v>
                </c:pt>
                <c:pt idx="461">
                  <c:v>26.377939548998651</c:v>
                </c:pt>
                <c:pt idx="462">
                  <c:v>17.550853412998652</c:v>
                </c:pt>
                <c:pt idx="463">
                  <c:v>15.252594685000513</c:v>
                </c:pt>
                <c:pt idx="464">
                  <c:v>10.95120852899865</c:v>
                </c:pt>
                <c:pt idx="465">
                  <c:v>26.601704529721381</c:v>
                </c:pt>
                <c:pt idx="466">
                  <c:v>26.601704529721381</c:v>
                </c:pt>
                <c:pt idx="467">
                  <c:v>14.402760333087565</c:v>
                </c:pt>
                <c:pt idx="468">
                  <c:v>10.548450363085699</c:v>
                </c:pt>
                <c:pt idx="469">
                  <c:v>5.0072190490875581</c:v>
                </c:pt>
                <c:pt idx="470">
                  <c:v>1.2442010510875625</c:v>
                </c:pt>
                <c:pt idx="471">
                  <c:v>1.3627097760875622</c:v>
                </c:pt>
                <c:pt idx="472">
                  <c:v>9.6227560880875611</c:v>
                </c:pt>
                <c:pt idx="473">
                  <c:v>21.350697024087559</c:v>
                </c:pt>
                <c:pt idx="474">
                  <c:v>14.805249948133191</c:v>
                </c:pt>
                <c:pt idx="475">
                  <c:v>4.4855053001350536</c:v>
                </c:pt>
                <c:pt idx="476">
                  <c:v>2.8683411081313244</c:v>
                </c:pt>
                <c:pt idx="477">
                  <c:v>3.4894988281331898</c:v>
                </c:pt>
                <c:pt idx="478">
                  <c:v>0.74367702413319059</c:v>
                </c:pt>
                <c:pt idx="479">
                  <c:v>2.4391617521331863</c:v>
                </c:pt>
                <c:pt idx="480">
                  <c:v>1.3738553881341213</c:v>
                </c:pt>
                <c:pt idx="481">
                  <c:v>6.9060940918694032</c:v>
                </c:pt>
                <c:pt idx="482">
                  <c:v>4.8536661118684714</c:v>
                </c:pt>
                <c:pt idx="483">
                  <c:v>6.8787281798703335</c:v>
                </c:pt>
                <c:pt idx="484">
                  <c:v>3.8767496798684733</c:v>
                </c:pt>
                <c:pt idx="485">
                  <c:v>1.4308949198694063</c:v>
                </c:pt>
                <c:pt idx="486">
                  <c:v>1.6952542158694051</c:v>
                </c:pt>
                <c:pt idx="487">
                  <c:v>2.0567678918694039</c:v>
                </c:pt>
                <c:pt idx="488">
                  <c:v>3.1671972764460805</c:v>
                </c:pt>
                <c:pt idx="489">
                  <c:v>1.259964076450742</c:v>
                </c:pt>
                <c:pt idx="490">
                  <c:v>1.4914715644470162</c:v>
                </c:pt>
                <c:pt idx="491">
                  <c:v>2.0794868124498098</c:v>
                </c:pt>
                <c:pt idx="492">
                  <c:v>1.3288751524479485</c:v>
                </c:pt>
                <c:pt idx="493">
                  <c:v>1.2214171964488778</c:v>
                </c:pt>
                <c:pt idx="494">
                  <c:v>5.6127602324488759</c:v>
                </c:pt>
                <c:pt idx="495">
                  <c:v>10.558502378786354</c:v>
                </c:pt>
                <c:pt idx="496">
                  <c:v>1.162073298789146</c:v>
                </c:pt>
                <c:pt idx="497">
                  <c:v>5.9386223107863483</c:v>
                </c:pt>
                <c:pt idx="498">
                  <c:v>1.1942129507872814</c:v>
                </c:pt>
                <c:pt idx="499">
                  <c:v>1.3534781667872813</c:v>
                </c:pt>
                <c:pt idx="500">
                  <c:v>1.2208629467872816</c:v>
                </c:pt>
                <c:pt idx="501">
                  <c:v>1.4380009587863496</c:v>
                </c:pt>
                <c:pt idx="502">
                  <c:v>1.8177414894848845</c:v>
                </c:pt>
                <c:pt idx="503">
                  <c:v>1.2516218494886089</c:v>
                </c:pt>
                <c:pt idx="504">
                  <c:v>2.0038083974848853</c:v>
                </c:pt>
                <c:pt idx="505">
                  <c:v>1.3961793294867457</c:v>
                </c:pt>
                <c:pt idx="506">
                  <c:v>1.4214085774867453</c:v>
                </c:pt>
                <c:pt idx="507">
                  <c:v>1.4009326014848849</c:v>
                </c:pt>
                <c:pt idx="508">
                  <c:v>1.2931128454848804</c:v>
                </c:pt>
                <c:pt idx="509">
                  <c:v>5.8665420599029092</c:v>
                </c:pt>
                <c:pt idx="510">
                  <c:v>1.9923396158991817</c:v>
                </c:pt>
                <c:pt idx="511">
                  <c:v>1.2629584079010456</c:v>
                </c:pt>
                <c:pt idx="512">
                  <c:v>1.3772662439019769</c:v>
                </c:pt>
                <c:pt idx="513">
                  <c:v>1.7928808999001122</c:v>
                </c:pt>
                <c:pt idx="514">
                  <c:v>1.0843151359001131</c:v>
                </c:pt>
                <c:pt idx="515">
                  <c:v>1.9521874078991823</c:v>
                </c:pt>
                <c:pt idx="516">
                  <c:v>2.5609740729217809</c:v>
                </c:pt>
                <c:pt idx="517">
                  <c:v>2.8037950889227141</c:v>
                </c:pt>
                <c:pt idx="518">
                  <c:v>19.901597212921786</c:v>
                </c:pt>
                <c:pt idx="519">
                  <c:v>8.913845752920853</c:v>
                </c:pt>
                <c:pt idx="520">
                  <c:v>9.7827039929199202</c:v>
                </c:pt>
                <c:pt idx="521">
                  <c:v>12.122720236922715</c:v>
                </c:pt>
                <c:pt idx="522">
                  <c:v>19.742828852921782</c:v>
                </c:pt>
                <c:pt idx="523">
                  <c:v>20.220393285105605</c:v>
                </c:pt>
                <c:pt idx="524">
                  <c:v>20.220393285105605</c:v>
                </c:pt>
                <c:pt idx="525">
                  <c:v>20.220393285105605</c:v>
                </c:pt>
                <c:pt idx="526">
                  <c:v>20.220393285105605</c:v>
                </c:pt>
                <c:pt idx="527">
                  <c:v>20.220393285105605</c:v>
                </c:pt>
                <c:pt idx="528">
                  <c:v>20.220393285105605</c:v>
                </c:pt>
                <c:pt idx="529">
                  <c:v>20.220393285105605</c:v>
                </c:pt>
                <c:pt idx="530">
                  <c:v>20.220393285105605</c:v>
                </c:pt>
                <c:pt idx="531">
                  <c:v>18.280564747020158</c:v>
                </c:pt>
                <c:pt idx="532">
                  <c:v>20.220393285105605</c:v>
                </c:pt>
                <c:pt idx="533">
                  <c:v>17.627827146022021</c:v>
                </c:pt>
                <c:pt idx="534">
                  <c:v>9.032721378019227</c:v>
                </c:pt>
                <c:pt idx="535">
                  <c:v>20.220393285105605</c:v>
                </c:pt>
                <c:pt idx="536">
                  <c:v>20.220393285105605</c:v>
                </c:pt>
                <c:pt idx="537">
                  <c:v>20.220393285105605</c:v>
                </c:pt>
                <c:pt idx="538">
                  <c:v>13.364341731411409</c:v>
                </c:pt>
                <c:pt idx="539">
                  <c:v>20.220393285105605</c:v>
                </c:pt>
                <c:pt idx="540">
                  <c:v>17.486814947411407</c:v>
                </c:pt>
                <c:pt idx="541">
                  <c:v>16.463663575408614</c:v>
                </c:pt>
                <c:pt idx="542">
                  <c:v>20.220393285105605</c:v>
                </c:pt>
                <c:pt idx="543">
                  <c:v>20.220393285105605</c:v>
                </c:pt>
                <c:pt idx="544">
                  <c:v>20.220393285105605</c:v>
                </c:pt>
                <c:pt idx="545">
                  <c:v>18.354848873559042</c:v>
                </c:pt>
                <c:pt idx="546">
                  <c:v>20.153751989558106</c:v>
                </c:pt>
                <c:pt idx="547">
                  <c:v>4.0966366895590403</c:v>
                </c:pt>
                <c:pt idx="548">
                  <c:v>2.1574244495590391</c:v>
                </c:pt>
                <c:pt idx="549">
                  <c:v>0.98753413755810837</c:v>
                </c:pt>
                <c:pt idx="550">
                  <c:v>3.2331491695590411</c:v>
                </c:pt>
                <c:pt idx="551">
                  <c:v>7.7389653218427084</c:v>
                </c:pt>
                <c:pt idx="552">
                  <c:v>18.862793646844569</c:v>
                </c:pt>
                <c:pt idx="553">
                  <c:v>21.645349225843638</c:v>
                </c:pt>
                <c:pt idx="554">
                  <c:v>4.6479343218445717</c:v>
                </c:pt>
                <c:pt idx="555">
                  <c:v>2.9888472828436425</c:v>
                </c:pt>
                <c:pt idx="556">
                  <c:v>22.058485284844572</c:v>
                </c:pt>
                <c:pt idx="557">
                  <c:v>23.826062561843639</c:v>
                </c:pt>
                <c:pt idx="558">
                  <c:v>16.235678536526954</c:v>
                </c:pt>
                <c:pt idx="559">
                  <c:v>8.2451969895250876</c:v>
                </c:pt>
                <c:pt idx="560">
                  <c:v>3.3181902715278846</c:v>
                </c:pt>
                <c:pt idx="561">
                  <c:v>11.156382864526954</c:v>
                </c:pt>
                <c:pt idx="562">
                  <c:v>4.9460030605269498</c:v>
                </c:pt>
                <c:pt idx="563">
                  <c:v>27.063808200526953</c:v>
                </c:pt>
                <c:pt idx="564">
                  <c:v>4.8549849325269534</c:v>
                </c:pt>
                <c:pt idx="565">
                  <c:v>40.400211353346023</c:v>
                </c:pt>
                <c:pt idx="566">
                  <c:v>40.400211353346023</c:v>
                </c:pt>
                <c:pt idx="567">
                  <c:v>40.400211353346023</c:v>
                </c:pt>
                <c:pt idx="568">
                  <c:v>40.400211353346023</c:v>
                </c:pt>
                <c:pt idx="569">
                  <c:v>40.400211353346023</c:v>
                </c:pt>
                <c:pt idx="570">
                  <c:v>40.400211353346023</c:v>
                </c:pt>
                <c:pt idx="571">
                  <c:v>40.400211353346023</c:v>
                </c:pt>
                <c:pt idx="572">
                  <c:v>40.400211353346023</c:v>
                </c:pt>
                <c:pt idx="573">
                  <c:v>40.400211353346023</c:v>
                </c:pt>
                <c:pt idx="574">
                  <c:v>40.400211353346023</c:v>
                </c:pt>
                <c:pt idx="575">
                  <c:v>40.400211353346023</c:v>
                </c:pt>
                <c:pt idx="576">
                  <c:v>40.400211353346023</c:v>
                </c:pt>
                <c:pt idx="577">
                  <c:v>40.400211353346023</c:v>
                </c:pt>
                <c:pt idx="578">
                  <c:v>40.400211353346023</c:v>
                </c:pt>
                <c:pt idx="579">
                  <c:v>80.938788836501317</c:v>
                </c:pt>
                <c:pt idx="580">
                  <c:v>80.938788836501317</c:v>
                </c:pt>
                <c:pt idx="581">
                  <c:v>80.938788836501317</c:v>
                </c:pt>
                <c:pt idx="582">
                  <c:v>80.938788836501317</c:v>
                </c:pt>
                <c:pt idx="583">
                  <c:v>80.938788836501317</c:v>
                </c:pt>
                <c:pt idx="584">
                  <c:v>80.938788836501317</c:v>
                </c:pt>
                <c:pt idx="585">
                  <c:v>80.938788836501317</c:v>
                </c:pt>
                <c:pt idx="586">
                  <c:v>80.938788836501317</c:v>
                </c:pt>
                <c:pt idx="587">
                  <c:v>80.938788836501317</c:v>
                </c:pt>
                <c:pt idx="588">
                  <c:v>80.938788836501317</c:v>
                </c:pt>
                <c:pt idx="589">
                  <c:v>80.938788836501317</c:v>
                </c:pt>
                <c:pt idx="590">
                  <c:v>80.938788836501317</c:v>
                </c:pt>
                <c:pt idx="591">
                  <c:v>80.938788836501317</c:v>
                </c:pt>
                <c:pt idx="592">
                  <c:v>80.938788836501317</c:v>
                </c:pt>
                <c:pt idx="593">
                  <c:v>80.938788836501317</c:v>
                </c:pt>
                <c:pt idx="594">
                  <c:v>80.938788836501317</c:v>
                </c:pt>
                <c:pt idx="595">
                  <c:v>80.938788836501317</c:v>
                </c:pt>
                <c:pt idx="596">
                  <c:v>80.938788836501317</c:v>
                </c:pt>
                <c:pt idx="597">
                  <c:v>80.938788836501317</c:v>
                </c:pt>
                <c:pt idx="598">
                  <c:v>80.938788836501317</c:v>
                </c:pt>
                <c:pt idx="599">
                  <c:v>80.938788836501317</c:v>
                </c:pt>
                <c:pt idx="600">
                  <c:v>53.810678812797732</c:v>
                </c:pt>
                <c:pt idx="601">
                  <c:v>68.869514128795871</c:v>
                </c:pt>
                <c:pt idx="602">
                  <c:v>80.938788836501317</c:v>
                </c:pt>
                <c:pt idx="603">
                  <c:v>77.787277240797735</c:v>
                </c:pt>
                <c:pt idx="604">
                  <c:v>80.938788836501317</c:v>
                </c:pt>
                <c:pt idx="605">
                  <c:v>80.938788836501317</c:v>
                </c:pt>
                <c:pt idx="606">
                  <c:v>80.938788836501317</c:v>
                </c:pt>
                <c:pt idx="607">
                  <c:v>80.938788836501317</c:v>
                </c:pt>
                <c:pt idx="608">
                  <c:v>80.938788836501317</c:v>
                </c:pt>
                <c:pt idx="609">
                  <c:v>105.77564059458246</c:v>
                </c:pt>
                <c:pt idx="610">
                  <c:v>105.77564059458246</c:v>
                </c:pt>
                <c:pt idx="611">
                  <c:v>105.77564059458246</c:v>
                </c:pt>
                <c:pt idx="612">
                  <c:v>105.77564059458246</c:v>
                </c:pt>
                <c:pt idx="613">
                  <c:v>105.77564059458246</c:v>
                </c:pt>
                <c:pt idx="614">
                  <c:v>105.77564059458246</c:v>
                </c:pt>
                <c:pt idx="615">
                  <c:v>105.77564059458246</c:v>
                </c:pt>
                <c:pt idx="616">
                  <c:v>105.77564059458246</c:v>
                </c:pt>
                <c:pt idx="617">
                  <c:v>105.77564059458246</c:v>
                </c:pt>
                <c:pt idx="618">
                  <c:v>105.77564059458246</c:v>
                </c:pt>
                <c:pt idx="619">
                  <c:v>105.77564059458246</c:v>
                </c:pt>
                <c:pt idx="620">
                  <c:v>105.77564059458246</c:v>
                </c:pt>
                <c:pt idx="621">
                  <c:v>105.77564059458246</c:v>
                </c:pt>
                <c:pt idx="622">
                  <c:v>105.77564059458246</c:v>
                </c:pt>
                <c:pt idx="623">
                  <c:v>105.77564059458246</c:v>
                </c:pt>
                <c:pt idx="624">
                  <c:v>105.77564059458246</c:v>
                </c:pt>
                <c:pt idx="625">
                  <c:v>105.77564059458246</c:v>
                </c:pt>
                <c:pt idx="626">
                  <c:v>105.77564059458246</c:v>
                </c:pt>
                <c:pt idx="627">
                  <c:v>105.77564059458246</c:v>
                </c:pt>
                <c:pt idx="628">
                  <c:v>90.541645069493569</c:v>
                </c:pt>
                <c:pt idx="629">
                  <c:v>95.428625213493561</c:v>
                </c:pt>
                <c:pt idx="630">
                  <c:v>84.189741525495421</c:v>
                </c:pt>
                <c:pt idx="631">
                  <c:v>81.954695937491707</c:v>
                </c:pt>
                <c:pt idx="632">
                  <c:v>105.69303443349543</c:v>
                </c:pt>
                <c:pt idx="633">
                  <c:v>86.753080425495426</c:v>
                </c:pt>
                <c:pt idx="634">
                  <c:v>105.77564059458246</c:v>
                </c:pt>
                <c:pt idx="635">
                  <c:v>105.77564059458246</c:v>
                </c:pt>
                <c:pt idx="636">
                  <c:v>105.77564059458246</c:v>
                </c:pt>
                <c:pt idx="637">
                  <c:v>105.77564059458246</c:v>
                </c:pt>
                <c:pt idx="638">
                  <c:v>80.772191482146255</c:v>
                </c:pt>
                <c:pt idx="639">
                  <c:v>58.310094374148129</c:v>
                </c:pt>
                <c:pt idx="640">
                  <c:v>43.978376766148124</c:v>
                </c:pt>
                <c:pt idx="641">
                  <c:v>53.364102536146262</c:v>
                </c:pt>
                <c:pt idx="642">
                  <c:v>93.546231938338025</c:v>
                </c:pt>
                <c:pt idx="643">
                  <c:v>117.73333309338341</c:v>
                </c:pt>
                <c:pt idx="644">
                  <c:v>83.475556142339897</c:v>
                </c:pt>
                <c:pt idx="645">
                  <c:v>78.496923654339881</c:v>
                </c:pt>
                <c:pt idx="646">
                  <c:v>89.795117702336171</c:v>
                </c:pt>
                <c:pt idx="647">
                  <c:v>117.73333309338341</c:v>
                </c:pt>
                <c:pt idx="648">
                  <c:v>117.73333309338341</c:v>
                </c:pt>
                <c:pt idx="649">
                  <c:v>117.73333309338341</c:v>
                </c:pt>
                <c:pt idx="650">
                  <c:v>117.73333309338341</c:v>
                </c:pt>
                <c:pt idx="651">
                  <c:v>88.719347729827206</c:v>
                </c:pt>
                <c:pt idx="652">
                  <c:v>99.254246573825341</c:v>
                </c:pt>
                <c:pt idx="653">
                  <c:v>71.098077441827201</c:v>
                </c:pt>
                <c:pt idx="654">
                  <c:v>99.29645613382533</c:v>
                </c:pt>
                <c:pt idx="655">
                  <c:v>74.099682177829067</c:v>
                </c:pt>
                <c:pt idx="656">
                  <c:v>117.73333309338341</c:v>
                </c:pt>
                <c:pt idx="657">
                  <c:v>117.73333309338341</c:v>
                </c:pt>
                <c:pt idx="658">
                  <c:v>117.73333309338341</c:v>
                </c:pt>
                <c:pt idx="659">
                  <c:v>117.73333309338341</c:v>
                </c:pt>
                <c:pt idx="660">
                  <c:v>117.73333309338341</c:v>
                </c:pt>
                <c:pt idx="661">
                  <c:v>117.73333309338341</c:v>
                </c:pt>
                <c:pt idx="662">
                  <c:v>117.73333309338341</c:v>
                </c:pt>
                <c:pt idx="663">
                  <c:v>117.73333309338341</c:v>
                </c:pt>
                <c:pt idx="664">
                  <c:v>117.73333309338341</c:v>
                </c:pt>
                <c:pt idx="665">
                  <c:v>117.73333309338341</c:v>
                </c:pt>
                <c:pt idx="666">
                  <c:v>117.73333309338341</c:v>
                </c:pt>
                <c:pt idx="667">
                  <c:v>117.73333309338341</c:v>
                </c:pt>
                <c:pt idx="668">
                  <c:v>117.73333309338341</c:v>
                </c:pt>
                <c:pt idx="669">
                  <c:v>117.73333309338341</c:v>
                </c:pt>
                <c:pt idx="670">
                  <c:v>117.73333309338341</c:v>
                </c:pt>
                <c:pt idx="671">
                  <c:v>113.61144992513587</c:v>
                </c:pt>
                <c:pt idx="672">
                  <c:v>86.168504877137735</c:v>
                </c:pt>
                <c:pt idx="673">
                  <c:v>68.485321005135859</c:v>
                </c:pt>
                <c:pt idx="674">
                  <c:v>54.309322513139591</c:v>
                </c:pt>
                <c:pt idx="675">
                  <c:v>105.76662061713773</c:v>
                </c:pt>
                <c:pt idx="676">
                  <c:v>101.06598587713586</c:v>
                </c:pt>
                <c:pt idx="677">
                  <c:v>122.28854868134586</c:v>
                </c:pt>
                <c:pt idx="678">
                  <c:v>119.15357943334958</c:v>
                </c:pt>
                <c:pt idx="679">
                  <c:v>120.39103317734399</c:v>
                </c:pt>
                <c:pt idx="680">
                  <c:v>79.305829521347704</c:v>
                </c:pt>
                <c:pt idx="681">
                  <c:v>89.449654257349579</c:v>
                </c:pt>
                <c:pt idx="682">
                  <c:v>103.00871392534586</c:v>
                </c:pt>
                <c:pt idx="683">
                  <c:v>123.24675909882176</c:v>
                </c:pt>
                <c:pt idx="684">
                  <c:v>123.24675909882176</c:v>
                </c:pt>
                <c:pt idx="685">
                  <c:v>123.24675909882176</c:v>
                </c:pt>
                <c:pt idx="686">
                  <c:v>123.24675909882176</c:v>
                </c:pt>
                <c:pt idx="687">
                  <c:v>117.47030697267397</c:v>
                </c:pt>
                <c:pt idx="688">
                  <c:v>109.5993949366777</c:v>
                </c:pt>
                <c:pt idx="689">
                  <c:v>102.83659453667582</c:v>
                </c:pt>
                <c:pt idx="690">
                  <c:v>123.24675909882176</c:v>
                </c:pt>
                <c:pt idx="691">
                  <c:v>123.24675909882176</c:v>
                </c:pt>
                <c:pt idx="692">
                  <c:v>123.10703588562218</c:v>
                </c:pt>
                <c:pt idx="693">
                  <c:v>108.95650575362032</c:v>
                </c:pt>
                <c:pt idx="694">
                  <c:v>102.35917537762033</c:v>
                </c:pt>
                <c:pt idx="695">
                  <c:v>101.28505481762032</c:v>
                </c:pt>
                <c:pt idx="696">
                  <c:v>123.24675909882176</c:v>
                </c:pt>
                <c:pt idx="697">
                  <c:v>123.24675909882176</c:v>
                </c:pt>
                <c:pt idx="698">
                  <c:v>123.24675909882176</c:v>
                </c:pt>
                <c:pt idx="699">
                  <c:v>123.24675909882176</c:v>
                </c:pt>
                <c:pt idx="700">
                  <c:v>124.21094116612664</c:v>
                </c:pt>
                <c:pt idx="701">
                  <c:v>124.21094116612664</c:v>
                </c:pt>
                <c:pt idx="702">
                  <c:v>124.21094116612664</c:v>
                </c:pt>
                <c:pt idx="703">
                  <c:v>124.21094116612664</c:v>
                </c:pt>
                <c:pt idx="704">
                  <c:v>124.21094116612664</c:v>
                </c:pt>
                <c:pt idx="705">
                  <c:v>124.21094116612664</c:v>
                </c:pt>
                <c:pt idx="706">
                  <c:v>124.21094116612664</c:v>
                </c:pt>
                <c:pt idx="707">
                  <c:v>124.21094116612664</c:v>
                </c:pt>
                <c:pt idx="708">
                  <c:v>124.21094116612664</c:v>
                </c:pt>
                <c:pt idx="709">
                  <c:v>124.21094116612664</c:v>
                </c:pt>
                <c:pt idx="710">
                  <c:v>124.21094116612664</c:v>
                </c:pt>
                <c:pt idx="711">
                  <c:v>124.21094116612664</c:v>
                </c:pt>
                <c:pt idx="712">
                  <c:v>124.21094116612664</c:v>
                </c:pt>
                <c:pt idx="713">
                  <c:v>124.21094116612664</c:v>
                </c:pt>
                <c:pt idx="714">
                  <c:v>124.21094116612664</c:v>
                </c:pt>
                <c:pt idx="715">
                  <c:v>124.21094116612664</c:v>
                </c:pt>
                <c:pt idx="716">
                  <c:v>124.21094116612664</c:v>
                </c:pt>
                <c:pt idx="717">
                  <c:v>124.21094116612664</c:v>
                </c:pt>
                <c:pt idx="718">
                  <c:v>124.21094116612664</c:v>
                </c:pt>
                <c:pt idx="719">
                  <c:v>124.21094116612664</c:v>
                </c:pt>
                <c:pt idx="720">
                  <c:v>124.21094116612664</c:v>
                </c:pt>
                <c:pt idx="721">
                  <c:v>124.21094116612664</c:v>
                </c:pt>
                <c:pt idx="722">
                  <c:v>124.21094116612664</c:v>
                </c:pt>
                <c:pt idx="723">
                  <c:v>124.21094116612664</c:v>
                </c:pt>
                <c:pt idx="724">
                  <c:v>124.21094116612664</c:v>
                </c:pt>
                <c:pt idx="725">
                  <c:v>124.21094116612664</c:v>
                </c:pt>
                <c:pt idx="726">
                  <c:v>124.21094116612664</c:v>
                </c:pt>
                <c:pt idx="727">
                  <c:v>124.21094116612664</c:v>
                </c:pt>
                <c:pt idx="728">
                  <c:v>124.21094116612664</c:v>
                </c:pt>
                <c:pt idx="729">
                  <c:v>124.21094116612664</c:v>
                </c:pt>
                <c:pt idx="730">
                  <c:v>124.21094116612664</c:v>
                </c:pt>
                <c:pt idx="731">
                  <c:v>120.48277695281465</c:v>
                </c:pt>
                <c:pt idx="732">
                  <c:v>120.48277695281465</c:v>
                </c:pt>
                <c:pt idx="733">
                  <c:v>120.48277695281465</c:v>
                </c:pt>
                <c:pt idx="734">
                  <c:v>120.48277695281465</c:v>
                </c:pt>
                <c:pt idx="735">
                  <c:v>120.48277695281465</c:v>
                </c:pt>
                <c:pt idx="736">
                  <c:v>120.48277695281465</c:v>
                </c:pt>
                <c:pt idx="737">
                  <c:v>120.48277695281465</c:v>
                </c:pt>
                <c:pt idx="738">
                  <c:v>120.48277695281465</c:v>
                </c:pt>
                <c:pt idx="739">
                  <c:v>120.48277695281465</c:v>
                </c:pt>
                <c:pt idx="740">
                  <c:v>120.48277695281465</c:v>
                </c:pt>
                <c:pt idx="741">
                  <c:v>120.48277695281465</c:v>
                </c:pt>
                <c:pt idx="742">
                  <c:v>120.48277695281465</c:v>
                </c:pt>
                <c:pt idx="743">
                  <c:v>120.48277695281465</c:v>
                </c:pt>
                <c:pt idx="744">
                  <c:v>120.48277695281465</c:v>
                </c:pt>
                <c:pt idx="745">
                  <c:v>120.48277695281465</c:v>
                </c:pt>
                <c:pt idx="746">
                  <c:v>120.48277695281465</c:v>
                </c:pt>
                <c:pt idx="747">
                  <c:v>120.48277695281465</c:v>
                </c:pt>
                <c:pt idx="748">
                  <c:v>120.48277695281465</c:v>
                </c:pt>
                <c:pt idx="749">
                  <c:v>120.48277695281465</c:v>
                </c:pt>
                <c:pt idx="750">
                  <c:v>109.96431876633817</c:v>
                </c:pt>
                <c:pt idx="751">
                  <c:v>87.376334134340041</c:v>
                </c:pt>
                <c:pt idx="752">
                  <c:v>92.002596750340032</c:v>
                </c:pt>
                <c:pt idx="753">
                  <c:v>95.409703146338174</c:v>
                </c:pt>
                <c:pt idx="754">
                  <c:v>72.17823092821591</c:v>
                </c:pt>
                <c:pt idx="755">
                  <c:v>120.48277695281465</c:v>
                </c:pt>
                <c:pt idx="756">
                  <c:v>120.48277695281465</c:v>
                </c:pt>
                <c:pt idx="757">
                  <c:v>70.598635268219638</c:v>
                </c:pt>
                <c:pt idx="758">
                  <c:v>72.981075444215904</c:v>
                </c:pt>
                <c:pt idx="759">
                  <c:v>108.4766185962159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14"/>
              <c:layout>
                <c:manualLayout>
                  <c:x val="0"/>
                  <c:y val="-0.107095046854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9-4527-AF86-64394777337B}"/>
                </c:ext>
              </c:extLst>
            </c:dLbl>
            <c:dLbl>
              <c:idx val="42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E-4D15-8881-B185C684FF0F}"/>
                </c:ext>
              </c:extLst>
            </c:dLbl>
            <c:dLbl>
              <c:idx val="44"/>
              <c:layout>
                <c:manualLayout>
                  <c:x val="1.7293558149589277E-3"/>
                  <c:y val="-9.103078982597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7-40A9-B31A-ED8554524BD4}"/>
                </c:ext>
              </c:extLst>
            </c:dLbl>
            <c:dLbl>
              <c:idx val="45"/>
              <c:layout>
                <c:manualLayout>
                  <c:x val="-1.5853490785204869E-17"/>
                  <c:y val="-0.1051750688710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9-4527-AF86-64394777337B}"/>
                </c:ext>
              </c:extLst>
            </c:dLbl>
            <c:dLbl>
              <c:idx val="73"/>
              <c:layout>
                <c:manualLayout>
                  <c:x val="-3.1706981570409738E-17"/>
                  <c:y val="-0.11043382231458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9-4527-AF86-64394777337B}"/>
                </c:ext>
              </c:extLst>
            </c:dLbl>
            <c:dLbl>
              <c:idx val="75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3-417D-939D-67D8CE6BEA92}"/>
                </c:ext>
              </c:extLst>
            </c:dLbl>
            <c:dLbl>
              <c:idx val="103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E-4D15-8881-B185C684FF0F}"/>
                </c:ext>
              </c:extLst>
            </c:dLbl>
            <c:dLbl>
              <c:idx val="104"/>
              <c:layout>
                <c:manualLayout>
                  <c:x val="0"/>
                  <c:y val="-9.46575619839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9-4527-AF86-64394777337B}"/>
                </c:ext>
              </c:extLst>
            </c:dLbl>
            <c:dLbl>
              <c:idx val="105"/>
              <c:layout>
                <c:manualLayout>
                  <c:x val="1.7293558149589277E-3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7-40A9-B31A-ED8554524BD4}"/>
                </c:ext>
              </c:extLst>
            </c:dLbl>
            <c:dLbl>
              <c:idx val="106"/>
              <c:layout>
                <c:manualLayout>
                  <c:x val="0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3-417D-939D-67D8CE6BEA92}"/>
                </c:ext>
              </c:extLst>
            </c:dLbl>
            <c:dLbl>
              <c:idx val="134"/>
              <c:layout>
                <c:manualLayout>
                  <c:x val="-3.1706981570409738E-17"/>
                  <c:y val="-8.93988085403813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9-4527-AF86-64394777337B}"/>
                </c:ext>
              </c:extLst>
            </c:dLbl>
            <c:dLbl>
              <c:idx val="136"/>
              <c:layout>
                <c:manualLayout>
                  <c:x val="0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3-417D-939D-67D8CE6BEA92}"/>
                </c:ext>
              </c:extLst>
            </c:dLbl>
            <c:dLbl>
              <c:idx val="164"/>
              <c:layout>
                <c:manualLayout>
                  <c:x val="0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E-4D15-8881-B185C684FF0F}"/>
                </c:ext>
              </c:extLst>
            </c:dLbl>
            <c:dLbl>
              <c:idx val="165"/>
              <c:layout>
                <c:manualLayout>
                  <c:x val="-6.3413963140819477E-17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9-4527-AF86-64394777337B}"/>
                </c:ext>
              </c:extLst>
            </c:dLbl>
            <c:dLbl>
              <c:idx val="167"/>
              <c:layout>
                <c:manualLayout>
                  <c:x val="-3.3212176716573894E-17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3-417D-939D-67D8CE6BEA92}"/>
                </c:ext>
              </c:extLst>
            </c:dLbl>
            <c:dLbl>
              <c:idx val="195"/>
              <c:layout>
                <c:manualLayout>
                  <c:x val="0"/>
                  <c:y val="-5.784628787907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9-4527-AF86-64394777337B}"/>
                </c:ext>
              </c:extLst>
            </c:dLbl>
            <c:dLbl>
              <c:idx val="197"/>
              <c:layout>
                <c:manualLayout>
                  <c:x val="0"/>
                  <c:y val="-4.819277108433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7-40A9-B31A-ED8554524BD4}"/>
                </c:ext>
              </c:extLst>
            </c:dLbl>
            <c:dLbl>
              <c:idx val="198"/>
              <c:layout>
                <c:manualLayout>
                  <c:x val="-3.6231884057971345E-3"/>
                  <c:y val="-3.6745406824146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3-417D-939D-67D8CE6BEA92}"/>
                </c:ext>
              </c:extLst>
            </c:dLbl>
            <c:dLbl>
              <c:idx val="226"/>
              <c:layout>
                <c:manualLayout>
                  <c:x val="0"/>
                  <c:y val="-4.20700275484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228"/>
              <c:layout>
                <c:manualLayout>
                  <c:x val="-7.1641628454030791E-3"/>
                  <c:y val="-7.926720003373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3-417D-939D-67D8CE6BEA92}"/>
                </c:ext>
              </c:extLst>
            </c:dLbl>
            <c:dLbl>
              <c:idx val="256"/>
              <c:layout>
                <c:manualLayout>
                  <c:x val="0"/>
                  <c:y val="-4.72440944881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E-4D15-8881-B185C684FF0F}"/>
                </c:ext>
              </c:extLst>
            </c:dLbl>
            <c:dLbl>
              <c:idx val="257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9-4527-AF86-64394777337B}"/>
                </c:ext>
              </c:extLst>
            </c:dLbl>
            <c:dLbl>
              <c:idx val="259"/>
              <c:layout>
                <c:manualLayout>
                  <c:x val="-3.6231884057971015E-3"/>
                  <c:y val="-7.874015748031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3-417D-939D-67D8CE6BEA92}"/>
                </c:ext>
              </c:extLst>
            </c:dLbl>
            <c:dLbl>
              <c:idx val="287"/>
              <c:layout>
                <c:manualLayout>
                  <c:x val="-6.6424353433147788E-17"/>
                  <c:y val="-7.8852997705995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9-4527-AF86-64394777337B}"/>
                </c:ext>
              </c:extLst>
            </c:dLbl>
            <c:dLbl>
              <c:idx val="318"/>
              <c:layout>
                <c:manualLayout>
                  <c:x val="-6.3413963140819477E-17"/>
                  <c:y val="-8.9398808540381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dLbl>
              <c:idx val="320"/>
              <c:layout>
                <c:manualLayout>
                  <c:x val="0"/>
                  <c:y val="-0.10174029451137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D7-40A9-B31A-ED8554524BD4}"/>
                </c:ext>
              </c:extLst>
            </c:dLbl>
            <c:dLbl>
              <c:idx val="348"/>
              <c:layout>
                <c:manualLayout>
                  <c:x val="3.4587116299178555E-3"/>
                  <c:y val="-0.10311060515025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9-4527-AF86-64394777337B}"/>
                </c:ext>
              </c:extLst>
            </c:dLbl>
            <c:dLbl>
              <c:idx val="351"/>
              <c:layout>
                <c:manualLayout>
                  <c:x val="-6.642435343314778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A3-417D-939D-67D8CE6BEA92}"/>
                </c:ext>
              </c:extLst>
            </c:dLbl>
            <c:dLbl>
              <c:idx val="379"/>
              <c:layout>
                <c:manualLayout>
                  <c:x val="3.4587116299178555E-3"/>
                  <c:y val="-0.10174029451137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9-4527-AF86-64394777337B}"/>
                </c:ext>
              </c:extLst>
            </c:dLbl>
            <c:dLbl>
              <c:idx val="407"/>
              <c:layout>
                <c:manualLayout>
                  <c:x val="3.6231884057971015E-3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E-4D15-8881-B185C684FF0F}"/>
                </c:ext>
              </c:extLst>
            </c:dLbl>
            <c:dLbl>
              <c:idx val="409"/>
              <c:layout>
                <c:manualLayout>
                  <c:x val="1.7293558149589277E-3"/>
                  <c:y val="-0.10174029451137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D7-40A9-B31A-ED8554524BD4}"/>
                </c:ext>
              </c:extLst>
            </c:dLbl>
            <c:dLbl>
              <c:idx val="410"/>
              <c:layout>
                <c:manualLayout>
                  <c:x val="-6.3413963140819477E-17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9-4527-AF86-64394777337B}"/>
                </c:ext>
              </c:extLst>
            </c:dLbl>
            <c:dLbl>
              <c:idx val="438"/>
              <c:layout>
                <c:manualLayout>
                  <c:x val="1.7294917010272637E-3"/>
                  <c:y val="-0.1051750688710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9-4527-AF86-64394777337B}"/>
                </c:ext>
              </c:extLst>
            </c:dLbl>
            <c:dLbl>
              <c:idx val="440"/>
              <c:layout>
                <c:manualLayout>
                  <c:x val="-6.6424353433147788E-17"/>
                  <c:y val="-8.3989501312336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A3-417D-939D-67D8CE6BEA92}"/>
                </c:ext>
              </c:extLst>
            </c:dLbl>
            <c:dLbl>
              <c:idx val="468"/>
              <c:layout>
                <c:manualLayout>
                  <c:x val="-1.3284870686629558E-16"/>
                  <c:y val="-9.448818897637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E-4D15-8881-B185C684FF0F}"/>
                </c:ext>
              </c:extLst>
            </c:dLbl>
            <c:dLbl>
              <c:idx val="469"/>
              <c:layout>
                <c:manualLayout>
                  <c:x val="1.7294917010272637E-3"/>
                  <c:y val="-9.465756198393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9-4527-AF86-64394777337B}"/>
                </c:ext>
              </c:extLst>
            </c:dLbl>
            <c:dLbl>
              <c:idx val="470"/>
              <c:layout>
                <c:manualLayout>
                  <c:x val="1.7293558149588009E-3"/>
                  <c:y val="-6.4257028112449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7-40A9-B31A-ED8554524BD4}"/>
                </c:ext>
              </c:extLst>
            </c:dLbl>
            <c:dLbl>
              <c:idx val="471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A3-417D-939D-67D8CE6BEA92}"/>
                </c:ext>
              </c:extLst>
            </c:dLbl>
            <c:dLbl>
              <c:idx val="499"/>
              <c:layout>
                <c:manualLayout>
                  <c:x val="1.7294917010272637E-3"/>
                  <c:y val="-7.888130165327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9-4527-AF86-64394777337B}"/>
                </c:ext>
              </c:extLst>
            </c:dLbl>
            <c:dLbl>
              <c:idx val="501"/>
              <c:layout>
                <c:manualLayout>
                  <c:x val="1.8115942028985507E-3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A3-417D-939D-67D8CE6BEA92}"/>
                </c:ext>
              </c:extLst>
            </c:dLbl>
            <c:dLbl>
              <c:idx val="529"/>
              <c:layout>
                <c:manualLayout>
                  <c:x val="0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E-4D15-8881-B185C684FF0F}"/>
                </c:ext>
              </c:extLst>
            </c:dLbl>
            <c:dLbl>
              <c:idx val="530"/>
              <c:layout>
                <c:manualLayout>
                  <c:x val="0"/>
                  <c:y val="-5.25875344355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9-4527-AF86-64394777337B}"/>
                </c:ext>
              </c:extLst>
            </c:dLbl>
            <c:dLbl>
              <c:idx val="532"/>
              <c:layout>
                <c:manualLayout>
                  <c:x val="-1.3284870686629558E-16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A3-417D-939D-67D8CE6BEA92}"/>
                </c:ext>
              </c:extLst>
            </c:dLbl>
            <c:dLbl>
              <c:idx val="560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9-4527-AF86-64394777337B}"/>
                </c:ext>
              </c:extLst>
            </c:dLbl>
            <c:dLbl>
              <c:idx val="562"/>
              <c:layout>
                <c:manualLayout>
                  <c:x val="-5.1880674448767832E-3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D7-40A9-B31A-ED8554524BD4}"/>
                </c:ext>
              </c:extLst>
            </c:dLbl>
            <c:dLbl>
              <c:idx val="563"/>
              <c:layout>
                <c:manualLayout>
                  <c:x val="0"/>
                  <c:y val="-4.72440944881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A3-417D-939D-67D8CE6BEA92}"/>
                </c:ext>
              </c:extLst>
            </c:dLbl>
            <c:dLbl>
              <c:idx val="591"/>
              <c:layout>
                <c:manualLayout>
                  <c:x val="0"/>
                  <c:y val="-4.732878099196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9-4527-AF86-64394777337B}"/>
                </c:ext>
              </c:extLst>
            </c:dLbl>
            <c:dLbl>
              <c:idx val="593"/>
              <c:layout>
                <c:manualLayout>
                  <c:x val="-3.6232046869627676E-3"/>
                  <c:y val="-2.0470332774668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A3-417D-939D-67D8CE6BEA92}"/>
                </c:ext>
              </c:extLst>
            </c:dLbl>
            <c:dLbl>
              <c:idx val="622"/>
              <c:layout>
                <c:manualLayout>
                  <c:x val="0"/>
                  <c:y val="-5.25875344355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9-4527-AF86-64394777337B}"/>
                </c:ext>
              </c:extLst>
            </c:dLbl>
            <c:dLbl>
              <c:idx val="652"/>
              <c:layout>
                <c:manualLayout>
                  <c:x val="0"/>
                  <c:y val="-1.06210345754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9-4527-AF86-64394777337B}"/>
                </c:ext>
              </c:extLst>
            </c:dLbl>
            <c:dLbl>
              <c:idx val="682"/>
              <c:layout>
                <c:manualLayout>
                  <c:x val="-1.8115942028985507E-3"/>
                  <c:y val="-1.0498687664042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E-4D15-8881-B185C684FF0F}"/>
                </c:ext>
              </c:extLst>
            </c:dLbl>
            <c:dLbl>
              <c:idx val="683"/>
              <c:layout>
                <c:manualLayout>
                  <c:x val="-1.7294917010273903E-3"/>
                  <c:y val="-7.888130165327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29-4527-AF86-64394777337B}"/>
                </c:ext>
              </c:extLst>
            </c:dLbl>
            <c:dLbl>
              <c:idx val="713"/>
              <c:layout>
                <c:manualLayout>
                  <c:x val="-1.3284870686629558E-16"/>
                  <c:y val="-1.5917498501663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9-4527-AF86-64394777337B}"/>
                </c:ext>
              </c:extLst>
            </c:dLbl>
            <c:dLbl>
              <c:idx val="744"/>
              <c:layout>
                <c:manualLayout>
                  <c:x val="-1.8937578454865727E-3"/>
                  <c:y val="-3.69243805154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  <c:pt idx="409">
                    <c:v>M</c:v>
                  </c:pt>
                  <c:pt idx="440">
                    <c:v>J</c:v>
                  </c:pt>
                  <c:pt idx="470">
                    <c:v>J</c:v>
                  </c:pt>
                  <c:pt idx="501">
                    <c:v>A</c:v>
                  </c:pt>
                  <c:pt idx="532">
                    <c:v>S</c:v>
                  </c:pt>
                  <c:pt idx="562">
                    <c:v>O</c:v>
                  </c:pt>
                  <c:pt idx="593">
                    <c:v>N</c:v>
                  </c:pt>
                  <c:pt idx="623">
                    <c:v>D</c:v>
                  </c:pt>
                  <c:pt idx="654">
                    <c:v>E</c:v>
                  </c:pt>
                  <c:pt idx="685">
                    <c:v>F</c:v>
                  </c:pt>
                  <c:pt idx="714">
                    <c:v>M</c:v>
                  </c:pt>
                  <c:pt idx="745">
                    <c:v>A</c:v>
                  </c:pt>
                </c:lvl>
                <c:lvl>
                  <c:pt idx="0">
                    <c:v>2022 </c:v>
                  </c:pt>
                  <c:pt idx="275">
                    <c:v>2023 </c:v>
                  </c:pt>
                  <c:pt idx="640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125.24455872987446</c:v>
                </c:pt>
                <c:pt idx="44">
                  <c:v>99.174715760964361</c:v>
                </c:pt>
                <c:pt idx="75">
                  <c:v>63.624179558812038</c:v>
                </c:pt>
                <c:pt idx="105">
                  <c:v>27.442156278712137</c:v>
                </c:pt>
                <c:pt idx="136">
                  <c:v>16.581237981614105</c:v>
                </c:pt>
                <c:pt idx="167">
                  <c:v>21.033168040284398</c:v>
                </c:pt>
                <c:pt idx="197">
                  <c:v>41.704179443866899</c:v>
                </c:pt>
                <c:pt idx="228">
                  <c:v>83.437278222405467</c:v>
                </c:pt>
                <c:pt idx="258">
                  <c:v>108.10243370537623</c:v>
                </c:pt>
                <c:pt idx="289">
                  <c:v>119.44455644829111</c:v>
                </c:pt>
                <c:pt idx="320">
                  <c:v>127.90897946252304</c:v>
                </c:pt>
                <c:pt idx="348">
                  <c:v>128.18908398701601</c:v>
                </c:pt>
                <c:pt idx="379">
                  <c:v>125.90182729691037</c:v>
                </c:pt>
                <c:pt idx="409">
                  <c:v>98.741424078570617</c:v>
                </c:pt>
                <c:pt idx="440">
                  <c:v>62.091495991055417</c:v>
                </c:pt>
                <c:pt idx="470">
                  <c:v>26.601704529721381</c:v>
                </c:pt>
                <c:pt idx="501">
                  <c:v>15.940810769841702</c:v>
                </c:pt>
                <c:pt idx="532">
                  <c:v>20.220393285105605</c:v>
                </c:pt>
                <c:pt idx="562">
                  <c:v>40.400211353346023</c:v>
                </c:pt>
                <c:pt idx="593">
                  <c:v>80.938788836501317</c:v>
                </c:pt>
                <c:pt idx="623">
                  <c:v>105.77564059458246</c:v>
                </c:pt>
                <c:pt idx="654">
                  <c:v>117.73333309338341</c:v>
                </c:pt>
                <c:pt idx="685">
                  <c:v>123.24675909882176</c:v>
                </c:pt>
                <c:pt idx="714">
                  <c:v>124.21094116612664</c:v>
                </c:pt>
                <c:pt idx="745">
                  <c:v>120.48277695281465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  <c:pt idx="8">
                  <c:v>13037.077126418901</c:v>
                </c:pt>
                <c:pt idx="9">
                  <c:v>13948.444329464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  <c:pt idx="50">
                  <c:v>13037.077126418901</c:v>
                </c:pt>
                <c:pt idx="51">
                  <c:v>13948.444329464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  <c:pt idx="50">
                  <c:v>70.325963938852652</c:v>
                </c:pt>
                <c:pt idx="51">
                  <c:v>75.242156152406579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0.82497</cdr:x>
      <cdr:y>0.06662</cdr:y>
    </cdr:from>
    <cdr:to>
      <cdr:x>0.8271</cdr:x>
      <cdr:y>0.81137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55477" y="242399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0.39682</cdr:x>
      <cdr:y>0.06501</cdr:y>
    </cdr:from>
    <cdr:to>
      <cdr:x>0.39895</cdr:x>
      <cdr:y>0.80976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72288" y="23656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0.82483</cdr:x>
      <cdr:y>0.06546</cdr:y>
    </cdr:from>
    <cdr:to>
      <cdr:x>0.82696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54534" y="23818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0.39769</cdr:x>
      <cdr:y>0.06981</cdr:y>
    </cdr:from>
    <cdr:to>
      <cdr:x>0.39982</cdr:x>
      <cdr:y>0.81456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78099" y="253991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847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28575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057400"/>
          <a:ext cx="238125" cy="24926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57150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085975"/>
          <a:ext cx="252000" cy="2071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3.082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4.523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1.600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4.257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6.694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7.255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13.948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B2" sqref="B2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Abril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242</v>
      </c>
    </row>
    <row r="3" spans="1:2">
      <c r="A3" t="s">
        <v>238</v>
      </c>
    </row>
    <row r="4" spans="1:2">
      <c r="A4" t="s">
        <v>244</v>
      </c>
    </row>
    <row r="5" spans="1:2">
      <c r="A5" t="s">
        <v>247</v>
      </c>
    </row>
    <row r="6" spans="1:2">
      <c r="A6" t="s">
        <v>245</v>
      </c>
    </row>
    <row r="7" spans="1:2">
      <c r="A7" t="s">
        <v>243</v>
      </c>
    </row>
    <row r="8" spans="1:2">
      <c r="A8" t="s">
        <v>237</v>
      </c>
    </row>
    <row r="9" spans="1:2">
      <c r="A9" t="s">
        <v>250</v>
      </c>
    </row>
    <row r="10" spans="1:2">
      <c r="A10" t="s">
        <v>248</v>
      </c>
    </row>
    <row r="11" spans="1:2">
      <c r="A11" t="s">
        <v>228</v>
      </c>
    </row>
    <row r="12" spans="1:2">
      <c r="A1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Abril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8" t="s">
        <v>63</v>
      </c>
      <c r="D7" s="12"/>
      <c r="E7" s="13"/>
      <c r="F7" s="309" t="str">
        <f>K3</f>
        <v>Abril 2024</v>
      </c>
      <c r="G7" s="310"/>
      <c r="H7" s="311" t="s">
        <v>64</v>
      </c>
      <c r="I7" s="311"/>
      <c r="J7" s="311" t="s">
        <v>71</v>
      </c>
      <c r="K7" s="311"/>
      <c r="L7" s="9"/>
    </row>
    <row r="8" spans="1:19" ht="12.75" customHeight="1">
      <c r="A8" s="7"/>
      <c r="B8" s="8"/>
      <c r="C8" s="308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4023.4609114929999</v>
      </c>
      <c r="G9" s="89">
        <f>VLOOKUP("Hidráulica",Dat_01!$A$8:$J$29,4,FALSE)*100</f>
        <v>162.39289583000001</v>
      </c>
      <c r="H9" s="88">
        <f>VLOOKUP("Hidráulica",Dat_01!$A$8:$J$29,5,FALSE)/1000</f>
        <v>15572.791975934</v>
      </c>
      <c r="I9" s="89">
        <f>VLOOKUP("Hidráulica",Dat_01!$A$8:$J$29,7,FALSE)*100</f>
        <v>57.314874940000003</v>
      </c>
      <c r="J9" s="88">
        <f>VLOOKUP("Hidráulica",Dat_01!$A$8:$J$29,8,FALSE)/1000</f>
        <v>30999.905151274001</v>
      </c>
      <c r="K9" s="89">
        <f>VLOOKUP("Hidráulica",Dat_01!$A$8:$J$29,10,FALSE)*100</f>
        <v>47.837799650000001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4607.8440999999993</v>
      </c>
      <c r="G10" s="89">
        <f>VLOOKUP("Eólica",Dat_01!$A$8:$J$29,4,FALSE)*100</f>
        <v>-3.9712248800000003</v>
      </c>
      <c r="H10" s="88">
        <f>VLOOKUP("Eólica",Dat_01!$A$8:$J$29,5,FALSE)/1000</f>
        <v>23168.089232999999</v>
      </c>
      <c r="I10" s="89">
        <f>VLOOKUP("Eólica",Dat_01!$A$8:$J$29,7,FALSE)*100</f>
        <v>-0.65238183999999999</v>
      </c>
      <c r="J10" s="88">
        <f>VLOOKUP("Eólica",Dat_01!$A$8:$J$29,8,FALSE)/1000</f>
        <v>61170.413884000001</v>
      </c>
      <c r="K10" s="89">
        <f>VLOOKUP("Eólica",Dat_01!$A$8:$J$29,10,FALSE)*100</f>
        <v>-6.2107700000000002E-2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3931.2565040000004</v>
      </c>
      <c r="G11" s="89">
        <f>VLOOKUP("Solar fotovoltaica",Dat_01!$A$8:$J$29,4,FALSE)*100</f>
        <v>5.8057837399999999</v>
      </c>
      <c r="H11" s="88">
        <f>VLOOKUP("Solar fotovoltaica",Dat_01!$A$8:$J$29,5,FALSE)/1000</f>
        <v>11345.692062999999</v>
      </c>
      <c r="I11" s="89">
        <f>VLOOKUP("Solar fotovoltaica",Dat_01!$A$8:$J$29,7,FALSE)*100</f>
        <v>7.4751701399999995</v>
      </c>
      <c r="J11" s="88">
        <f>VLOOKUP("Solar fotovoltaica",Dat_01!$A$8:$J$29,8,FALSE)/1000</f>
        <v>37522.450003999998</v>
      </c>
      <c r="K11" s="89">
        <f>VLOOKUP("Solar fotovoltaica",Dat_01!$A$8:$J$29,10,FALSE)*100</f>
        <v>22.082709940000001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443.31944199999998</v>
      </c>
      <c r="G12" s="89">
        <f>VLOOKUP("Solar térmica",Dat_01!$A$8:$J$29,4,FALSE)*100</f>
        <v>-29.151018550000003</v>
      </c>
      <c r="H12" s="88">
        <f>VLOOKUP("Solar térmica",Dat_01!$A$8:$J$29,5,FALSE)/1000</f>
        <v>865.72022199999992</v>
      </c>
      <c r="I12" s="89">
        <f>VLOOKUP("Solar térmica",Dat_01!$A$8:$J$29,7,FALSE)*100</f>
        <v>-35.101349820000003</v>
      </c>
      <c r="J12" s="88">
        <f>VLOOKUP("Solar térmica",Dat_01!$A$8:$J$29,8,FALSE)/1000</f>
        <v>4227.5727390000002</v>
      </c>
      <c r="K12" s="89">
        <f>VLOOKUP("Solar térmica",Dat_01!$A$8:$J$29,10,FALSE)*100</f>
        <v>-6.9765835999999997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303.48109999999997</v>
      </c>
      <c r="G13" s="89">
        <f>VLOOKUP("Otras renovables",Dat_01!$A$8:$J$29,4,FALSE)*100</f>
        <v>11.4183827</v>
      </c>
      <c r="H13" s="88">
        <f>VLOOKUP("Otras renovables",Dat_01!$A$8:$J$29,5,FALSE)/1000</f>
        <v>1151.9693049999998</v>
      </c>
      <c r="I13" s="89">
        <f>VLOOKUP("Otras renovables",Dat_01!$A$8:$J$29,7,FALSE)*100</f>
        <v>-6.1118343499999996</v>
      </c>
      <c r="J13" s="88">
        <f>VLOOKUP("Otras renovables",Dat_01!$A$8:$J$29,8,FALSE)/1000</f>
        <v>3510.9151569999999</v>
      </c>
      <c r="K13" s="89">
        <f>VLOOKUP("Otras renovables",Dat_01!$A$8:$J$29,10,FALSE)*100</f>
        <v>-16.847208459999997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38.443152000000005</v>
      </c>
      <c r="G14" s="89">
        <f>VLOOKUP("Residuos renovables",Dat_01!$A$8:$J$29,4,FALSE)*100</f>
        <v>-17.76069085</v>
      </c>
      <c r="H14" s="88">
        <f>VLOOKUP("Residuos renovables",Dat_01!$A$8:$J$29,5,FALSE)/1000</f>
        <v>189.99083549999997</v>
      </c>
      <c r="I14" s="89">
        <f>VLOOKUP("Residuos renovables",Dat_01!$A$8:$J$29,7,FALSE)*100</f>
        <v>-17.718999719999999</v>
      </c>
      <c r="J14" s="88">
        <f>VLOOKUP("Residuos renovables",Dat_01!$A$8:$J$29,8,FALSE)/1000</f>
        <v>666.57311950000008</v>
      </c>
      <c r="K14" s="89">
        <f>VLOOKUP("Residuos renovables",Dat_01!$A$8:$J$29,10,FALSE)*100</f>
        <v>-4.3752107899999997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13347.805209492999</v>
      </c>
      <c r="G15" s="92">
        <f>((SUM(Dat_01!B8,Dat_01!B14:B17,Dat_01!B19)/SUM(Dat_01!C8,Dat_01!C14:C17,Dat_01!C19))-1)*100</f>
        <v>21.430208566273514</v>
      </c>
      <c r="H15" s="91">
        <f>SUM(H9:H14)</f>
        <v>52294.253634434004</v>
      </c>
      <c r="I15" s="92">
        <f>((SUM(Dat_01!E8,Dat_01!E14:E17,Dat_01!E19)/SUM(Dat_01!F8,Dat_01!F14:F17,Dat_01!F19))-1)*100</f>
        <v>12.297168726862285</v>
      </c>
      <c r="J15" s="91">
        <f>SUM(J9:J14)</f>
        <v>138097.83005477404</v>
      </c>
      <c r="K15" s="92">
        <f>((SUM(Dat_01!H8,Dat_01!H14:H17,Dat_01!H19)/SUM(Dat_01!I8,Dat_01!I14:I17,Dat_01!I19))-1)*100</f>
        <v>12.846679999481969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476.80578518700003</v>
      </c>
      <c r="G16" s="89">
        <f>VLOOKUP("Turbinación bombeo",Dat_01!$A$8:$J$29,4,FALSE)*100</f>
        <v>-22.03836115</v>
      </c>
      <c r="H16" s="88">
        <f>VLOOKUP("Turbinación bombeo",Dat_01!$A$8:$J$29,5,FALSE)/1000</f>
        <v>2044.37735249</v>
      </c>
      <c r="I16" s="89">
        <f>VLOOKUP("Turbinación bombeo",Dat_01!$A$8:$J$29,7,FALSE)*100</f>
        <v>4.5536185399999995</v>
      </c>
      <c r="J16" s="88">
        <f>VLOOKUP("Turbinación bombeo",Dat_01!$A$8:$J$29,8,FALSE)/1000</f>
        <v>5292.9777618460002</v>
      </c>
      <c r="K16" s="89">
        <f>VLOOKUP("Turbinación bombeo",Dat_01!$A$8:$J$29,10,FALSE)*100</f>
        <v>14.561401479999999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3502.0457000000001</v>
      </c>
      <c r="G17" s="89">
        <f>VLOOKUP("Nuclear",Dat_01!$A$8:$J$29,4,FALSE)*100</f>
        <v>-23.32298235</v>
      </c>
      <c r="H17" s="88">
        <f>VLOOKUP("Nuclear",Dat_01!$A$8:$J$29,5,FALSE)/1000</f>
        <v>16643.241118000002</v>
      </c>
      <c r="I17" s="89">
        <f>VLOOKUP("Nuclear",Dat_01!$A$8:$J$29,7,FALSE)*100</f>
        <v>-14.007453810000001</v>
      </c>
      <c r="J17" s="88">
        <f>VLOOKUP("Nuclear",Dat_01!$A$8:$J$29,8,FALSE)/1000</f>
        <v>51564.860634999997</v>
      </c>
      <c r="K17" s="89">
        <f>VLOOKUP("Nuclear",Dat_01!$A$8:$J$29,10,FALSE)*100</f>
        <v>-8.3902097700000002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1494.878074</v>
      </c>
      <c r="G18" s="89">
        <f>VLOOKUP("Ciclo combinado",Dat_01!$A$8:$J$29,4,FALSE)*100</f>
        <v>-37.389436320000002</v>
      </c>
      <c r="H18" s="88">
        <f>VLOOKUP("Ciclo combinado",Dat_01!$A$8:$J$29,5,FALSE)/1000</f>
        <v>7493.5473860000002</v>
      </c>
      <c r="I18" s="89">
        <f>VLOOKUP("Ciclo combinado",Dat_01!$A$8:$J$29,7,FALSE)*100</f>
        <v>-31.90334026</v>
      </c>
      <c r="J18" s="88">
        <f>VLOOKUP("Ciclo combinado",Dat_01!$A$8:$J$29,8,FALSE)/1000</f>
        <v>35771.841242000002</v>
      </c>
      <c r="K18" s="89">
        <f>VLOOKUP("Ciclo combinado",Dat_01!$A$8:$J$29,10,FALSE)*100</f>
        <v>-36.634218860000004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215.542799</v>
      </c>
      <c r="G19" s="89">
        <f>VLOOKUP("Carbón",Dat_01!$A$8:$J$29,4,FALSE)*100</f>
        <v>-13.629119849999999</v>
      </c>
      <c r="H19" s="88">
        <f>VLOOKUP("Carbón",Dat_01!$A$8:$J$29,5,FALSE)/1000</f>
        <v>900.89143999999999</v>
      </c>
      <c r="I19" s="89">
        <f>VLOOKUP("Carbón",Dat_01!$A$8:$J$29,7,FALSE)*100</f>
        <v>-34.597713949999999</v>
      </c>
      <c r="J19" s="88">
        <f>VLOOKUP("Carbón",Dat_01!$A$8:$J$29,8,FALSE)/1000</f>
        <v>3331.4178420000003</v>
      </c>
      <c r="K19" s="89">
        <f>VLOOKUP("Carbón",Dat_01!$A$8:$J$29,10,FALSE)*100</f>
        <v>-47.813602940000003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38.443152000000005</v>
      </c>
      <c r="D20" s="12"/>
      <c r="E20" s="87" t="s">
        <v>9</v>
      </c>
      <c r="F20" s="88">
        <f>VLOOKUP("Cogeneración",Dat_01!$A$8:$J$29,2,FALSE)/1000</f>
        <v>905.26070400000003</v>
      </c>
      <c r="G20" s="89">
        <f>VLOOKUP("Cogeneración",Dat_01!$A$8:$J$29,4,FALSE)*100</f>
        <v>-42.377951899999999</v>
      </c>
      <c r="H20" s="88">
        <f>VLOOKUP("Cogeneración",Dat_01!$A$8:$J$29,5,FALSE)/1000</f>
        <v>5129.0323890000009</v>
      </c>
      <c r="I20" s="89">
        <f>VLOOKUP("Cogeneración",Dat_01!$A$8:$J$29,7,FALSE)*100</f>
        <v>-17.750206290000001</v>
      </c>
      <c r="J20" s="88">
        <f>VLOOKUP("Cogeneración",Dat_01!$A$8:$J$29,8,FALSE)/1000</f>
        <v>16170.053451</v>
      </c>
      <c r="K20" s="89">
        <f>VLOOKUP("Cogeneración",Dat_01!$A$8:$J$29,10,FALSE)*100</f>
        <v>2.48798355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56.133749999999999</v>
      </c>
      <c r="G21" s="89">
        <f>VLOOKUP("Residuos no renovables",Dat_01!$A$8:$J$29,4,FALSE)*100</f>
        <v>-29.889207429999999</v>
      </c>
      <c r="H21" s="88">
        <f>VLOOKUP("Residuos no renovables",Dat_01!$A$8:$J$29,5,FALSE)/1000</f>
        <v>290.55598750000001</v>
      </c>
      <c r="I21" s="89">
        <f>VLOOKUP("Residuos no renovables",Dat_01!$A$8:$J$29,7,FALSE)*100</f>
        <v>-25.685763960000003</v>
      </c>
      <c r="J21" s="88">
        <f>VLOOKUP("Residuos no renovables",Dat_01!$A$8:$J$29,8,FALSE)/1000</f>
        <v>1080.1574785</v>
      </c>
      <c r="K21" s="89">
        <f>VLOOKUP("Residuos no renovables",Dat_01!$A$8:$J$29,10,FALSE)*100</f>
        <v>-28.76426163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6650.6668121869998</v>
      </c>
      <c r="G22" s="92">
        <f>((SUM(Dat_01!B9:B13,Dat_01!B18,Dat_01!B20)/SUM(Dat_01!C9:C13,Dat_01!C18,Dat_01!C20))-1)*100</f>
        <v>-29.749631062791725</v>
      </c>
      <c r="H22" s="91">
        <f>SUM(H16:H21)</f>
        <v>32501.645672989998</v>
      </c>
      <c r="I22" s="92">
        <f>((SUM(Dat_01!E9:E13,Dat_01!E18,Dat_01!E20)/SUM(Dat_01!F9:F13,Dat_01!F18,Dat_01!F20))-1)*100</f>
        <v>-19.387297797589042</v>
      </c>
      <c r="J22" s="91">
        <f>SUM(J16:J21)</f>
        <v>113211.30841034598</v>
      </c>
      <c r="K22" s="92">
        <f>((SUM(Dat_01!H9:H13,Dat_01!H18,Dat_01!H20)/SUM(Dat_01!I9:I13,Dat_01!I18,Dat_01!I20))-1)*100</f>
        <v>-19.730014790084351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-748.37663899999995</v>
      </c>
      <c r="G23" s="89">
        <f>VLOOKUP("Consumo de bombeo",Dat_01!$A$8:$J$29,4,FALSE)*100</f>
        <v>-19.394147359999998</v>
      </c>
      <c r="H23" s="88">
        <f>VLOOKUP("Consumo de bombeo",Dat_01!$A$8:$J$29,5,FALSE)/1000</f>
        <v>-3409.5532336789997</v>
      </c>
      <c r="I23" s="89">
        <f>VLOOKUP("Consumo de bombeo",Dat_01!$A$8:$J$29,7,FALSE)*100</f>
        <v>7.4638220799999999</v>
      </c>
      <c r="J23" s="88">
        <f>VLOOKUP("Consumo de bombeo",Dat_01!$A$8:$J$29,8,FALSE)/1000</f>
        <v>-8429.7945185770004</v>
      </c>
      <c r="K23" s="89">
        <f>VLOOKUP("Consumo de bombeo",Dat_01!$A$8:$J$29,10,FALSE)*100</f>
        <v>14.224204230000002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-109.36235000000001</v>
      </c>
      <c r="G24" s="89">
        <f>VLOOKUP("Enlace Península-Baleares",Dat_01!$A$8:$J$29,4,FALSE)*100</f>
        <v>11.55619858</v>
      </c>
      <c r="H24" s="88">
        <f>VLOOKUP("Enlace Península-Baleares",Dat_01!$A$8:$J$29,5,FALSE)/1000</f>
        <v>-457.53443300000004</v>
      </c>
      <c r="I24" s="89">
        <f>VLOOKUP("Enlace Península-Baleares",Dat_01!$A$8:$J$29,7,FALSE)*100</f>
        <v>16.15139915</v>
      </c>
      <c r="J24" s="88">
        <f>VLOOKUP("Enlace Península-Baleares",Dat_01!$A$8:$J$29,8,FALSE)/1000</f>
        <v>-1489.6822479999998</v>
      </c>
      <c r="K24" s="89">
        <f>VLOOKUP("Enlace Península-Baleares",Dat_01!$A$8:$J$29,10,FALSE)*100</f>
        <v>70.511766129999998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-1190.9101699999999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-49.559948550000001</v>
      </c>
      <c r="H25" s="94">
        <f>VLOOKUP("Saldos intercambios internacionales",Dat_01!$A$8:$J$29,5,FALSE)/1000</f>
        <v>-3633.6438139999996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-46.669489079999998</v>
      </c>
      <c r="J25" s="94">
        <f>VLOOKUP("Saldos intercambios internacionales",Dat_01!$A$8:$J$29,8,FALSE)/1000</f>
        <v>-10776.956441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-52.102577189999998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17949.822862680001</v>
      </c>
      <c r="G26" s="98">
        <f>VLOOKUP("Demanda transporte (b.c.)",Dat_01!$A$8:$J$29,4,FALSE)*100</f>
        <v>5.1434885399999999</v>
      </c>
      <c r="H26" s="97">
        <f>VLOOKUP("Demanda transporte (b.c.)",Dat_01!$A$8:$J$29,5,FALSE)/1000</f>
        <v>77295.167827745012</v>
      </c>
      <c r="I26" s="98">
        <f>VLOOKUP("Demanda transporte (b.c.)",Dat_01!$A$8:$J$29,7,FALSE)*100</f>
        <v>1.03163187</v>
      </c>
      <c r="J26" s="97">
        <f>VLOOKUP("Demanda transporte (b.c.)",Dat_01!$A$8:$J$29,8,FALSE)/1000</f>
        <v>230612.70525754298</v>
      </c>
      <c r="K26" s="98">
        <f>VLOOKUP("Demanda transporte (b.c.)",Dat_01!$A$8:$J$29,10,FALSE)*100</f>
        <v>-0.88033363000000009</v>
      </c>
      <c r="L26" s="19"/>
    </row>
    <row r="27" spans="1:19" ht="16.350000000000001" customHeight="1">
      <c r="E27" s="305" t="s">
        <v>83</v>
      </c>
      <c r="F27" s="306"/>
      <c r="G27" s="306"/>
      <c r="H27" s="306"/>
      <c r="I27" s="306"/>
      <c r="J27" s="306"/>
      <c r="K27" s="306"/>
      <c r="L27" s="16"/>
      <c r="M27" s="303"/>
      <c r="N27" s="303"/>
      <c r="O27" s="303"/>
      <c r="P27" s="303"/>
      <c r="Q27" s="303"/>
      <c r="R27" s="303"/>
      <c r="S27" s="303"/>
    </row>
    <row r="28" spans="1:19" ht="34.5" customHeight="1">
      <c r="E28" s="304" t="s">
        <v>173</v>
      </c>
      <c r="F28" s="307"/>
      <c r="G28" s="307"/>
      <c r="H28" s="307"/>
      <c r="I28" s="307"/>
      <c r="J28" s="307"/>
      <c r="K28" s="307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3" t="s">
        <v>54</v>
      </c>
      <c r="F29" s="303"/>
      <c r="G29" s="303"/>
      <c r="H29" s="303"/>
      <c r="I29" s="303"/>
      <c r="J29" s="303"/>
      <c r="K29" s="303"/>
      <c r="L29" s="16"/>
    </row>
    <row r="30" spans="1:19" ht="12.75" customHeight="1">
      <c r="E30" s="303" t="s">
        <v>72</v>
      </c>
      <c r="F30" s="303"/>
      <c r="G30" s="303"/>
      <c r="H30" s="303"/>
      <c r="I30" s="303"/>
      <c r="J30" s="303"/>
      <c r="K30" s="303"/>
      <c r="L30" s="16"/>
    </row>
    <row r="31" spans="1:19" ht="12.75" customHeight="1">
      <c r="E31" s="303" t="s">
        <v>152</v>
      </c>
      <c r="F31" s="303"/>
      <c r="G31" s="303"/>
      <c r="H31" s="303"/>
      <c r="I31" s="303"/>
      <c r="J31" s="303"/>
      <c r="K31" s="303"/>
      <c r="L31" s="16"/>
    </row>
    <row r="32" spans="1:19" ht="12.75" customHeight="1">
      <c r="E32" s="304" t="s">
        <v>154</v>
      </c>
      <c r="F32" s="304"/>
      <c r="G32" s="304"/>
      <c r="H32" s="304"/>
      <c r="I32" s="304"/>
      <c r="J32" s="304"/>
      <c r="K32" s="304"/>
      <c r="L32" s="16"/>
    </row>
    <row r="33" spans="5:12" ht="12.75" customHeight="1">
      <c r="E33" s="303" t="s">
        <v>156</v>
      </c>
      <c r="F33" s="303"/>
      <c r="G33" s="303"/>
      <c r="H33" s="303"/>
      <c r="I33" s="303"/>
      <c r="J33" s="303"/>
      <c r="K33" s="303"/>
      <c r="L33" s="16"/>
    </row>
    <row r="34" spans="5:12" ht="15" customHeight="1">
      <c r="E34" s="304" t="s">
        <v>74</v>
      </c>
      <c r="F34" s="304"/>
      <c r="G34" s="304"/>
      <c r="H34" s="304"/>
      <c r="I34" s="304"/>
      <c r="J34" s="304"/>
      <c r="K34" s="304"/>
    </row>
    <row r="35" spans="5:12" ht="24" customHeight="1">
      <c r="E35" s="304" t="s">
        <v>79</v>
      </c>
      <c r="F35" s="304"/>
      <c r="G35" s="304"/>
      <c r="H35" s="304"/>
      <c r="I35" s="304"/>
      <c r="J35" s="304"/>
      <c r="K35" s="304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topLeftCell="A4" workbookViewId="0">
      <selection activeCell="H32" sqref="H3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Abril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2" t="s">
        <v>58</v>
      </c>
      <c r="D7" s="32"/>
      <c r="E7" s="39"/>
    </row>
    <row r="8" spans="2:6" s="29" customFormat="1" ht="12.75" customHeight="1">
      <c r="B8" s="28"/>
      <c r="C8" s="312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2" t="s">
        <v>60</v>
      </c>
      <c r="E23" s="41"/>
    </row>
    <row r="24" spans="2:6" ht="12.75" customHeight="1">
      <c r="C24" s="312"/>
      <c r="E24" s="37"/>
    </row>
    <row r="25" spans="2:6" ht="12.75" customHeight="1">
      <c r="C25" s="312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J14" sqref="J14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Abril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3" t="s">
        <v>73</v>
      </c>
      <c r="D7" s="32"/>
      <c r="E7" s="39"/>
      <c r="F7" s="32"/>
    </row>
    <row r="8" spans="2:7" s="29" customFormat="1" ht="12.75" customHeight="1">
      <c r="B8" s="28"/>
      <c r="C8" s="313"/>
      <c r="D8" s="32"/>
      <c r="E8" s="39"/>
      <c r="F8" s="32"/>
    </row>
    <row r="9" spans="2:7" s="29" customFormat="1" ht="12.75" customHeight="1">
      <c r="B9" s="28"/>
      <c r="C9" s="313"/>
      <c r="D9" s="32"/>
      <c r="E9" s="39"/>
      <c r="F9" s="32"/>
    </row>
    <row r="10" spans="2:7" s="29" customFormat="1" ht="12.75" customHeight="1">
      <c r="B10" s="28"/>
      <c r="C10" s="313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62</v>
      </c>
      <c r="E7" s="4"/>
    </row>
    <row r="8" spans="3:25">
      <c r="C8" s="313"/>
      <c r="E8" s="4"/>
    </row>
    <row r="9" spans="3:25">
      <c r="C9" s="31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176</v>
      </c>
      <c r="E7" s="4"/>
    </row>
    <row r="8" spans="3:25">
      <c r="C8" s="313"/>
      <c r="E8" s="4"/>
    </row>
    <row r="9" spans="3:25">
      <c r="C9" s="313"/>
      <c r="E9" s="4"/>
    </row>
    <row r="10" spans="3:25">
      <c r="C10" s="313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55</v>
      </c>
      <c r="E7" s="4"/>
    </row>
    <row r="8" spans="3:25">
      <c r="C8" s="313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173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Abril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3" t="s">
        <v>61</v>
      </c>
      <c r="E7" s="4"/>
    </row>
    <row r="8" spans="3:25">
      <c r="C8" s="313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Abril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3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Abril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3" t="s">
        <v>25</v>
      </c>
      <c r="E7" s="111"/>
      <c r="F7" s="314" t="str">
        <f>Dat_01!A2</f>
        <v>Abril 2024</v>
      </c>
      <c r="G7" s="315"/>
      <c r="H7" s="316" t="s">
        <v>27</v>
      </c>
      <c r="I7" s="3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3"/>
      <c r="E8" s="112" t="s">
        <v>28</v>
      </c>
      <c r="F8" s="267">
        <v>14035</v>
      </c>
      <c r="G8" s="268" t="s">
        <v>251</v>
      </c>
      <c r="H8" s="267">
        <v>20897</v>
      </c>
      <c r="I8" s="268" t="s">
        <v>211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57.94</v>
      </c>
      <c r="G9" s="250" t="s">
        <v>252</v>
      </c>
      <c r="H9" s="246">
        <v>83.6</v>
      </c>
      <c r="I9" s="250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Abril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3" t="s">
        <v>175</v>
      </c>
      <c r="E7" s="4"/>
    </row>
    <row r="8" spans="3:34">
      <c r="C8" s="313"/>
      <c r="E8" s="4"/>
    </row>
    <row r="9" spans="3:34">
      <c r="C9" s="313"/>
      <c r="E9" s="4"/>
    </row>
    <row r="10" spans="3:34">
      <c r="C10" s="313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Abril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3" t="s">
        <v>217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3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Abril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3" t="s">
        <v>218</v>
      </c>
      <c r="E7" s="111"/>
      <c r="F7" s="314" t="str">
        <f>Dat_01!A2</f>
        <v>Abril 2024</v>
      </c>
      <c r="G7" s="315"/>
      <c r="H7" s="316" t="s">
        <v>27</v>
      </c>
      <c r="I7" s="3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3"/>
      <c r="E8" s="112" t="s">
        <v>28</v>
      </c>
      <c r="F8" s="267">
        <v>18685</v>
      </c>
      <c r="G8" s="268" t="s">
        <v>253</v>
      </c>
      <c r="H8" s="267">
        <v>16845</v>
      </c>
      <c r="I8" s="268" t="s">
        <v>233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3"/>
      <c r="E9" s="113" t="s">
        <v>29</v>
      </c>
      <c r="F9" s="249">
        <v>69.63</v>
      </c>
      <c r="G9" s="250" t="s">
        <v>254</v>
      </c>
      <c r="H9" s="246">
        <v>70.099999999999994</v>
      </c>
      <c r="I9" s="250" t="s">
        <v>221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Abril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3" t="s">
        <v>219</v>
      </c>
      <c r="E7" s="4"/>
    </row>
    <row r="8" spans="3:34">
      <c r="C8" s="313"/>
      <c r="E8" s="4"/>
    </row>
    <row r="9" spans="3:34">
      <c r="C9" s="313"/>
      <c r="E9" s="4"/>
    </row>
    <row r="10" spans="3:34">
      <c r="C10" s="313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Abril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3" t="s">
        <v>26</v>
      </c>
      <c r="V7" s="54"/>
    </row>
    <row r="8" spans="2:22">
      <c r="B8" s="313"/>
      <c r="V8" s="54"/>
    </row>
    <row r="9" spans="2:22">
      <c r="B9" s="313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topLeftCell="A2" zoomScaleNormal="100" workbookViewId="0">
      <selection activeCell="K6" sqref="K6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Abril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3" t="s">
        <v>26</v>
      </c>
      <c r="V7" s="54"/>
    </row>
    <row r="8" spans="2:22">
      <c r="B8" s="313"/>
      <c r="V8" s="54"/>
    </row>
    <row r="9" spans="2:22" ht="20.25" customHeight="1">
      <c r="B9" s="313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Abril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Abril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0</v>
      </c>
      <c r="O64" s="61">
        <f>'Data 3'!I60-'Data 3'!I48</f>
        <v>-39.202692689261895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H27" sqref="H27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Abril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3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3"/>
      <c r="D8" s="74"/>
      <c r="E8" s="75"/>
      <c r="P8" s="77"/>
      <c r="Q8" s="77"/>
      <c r="R8" s="77"/>
    </row>
    <row r="9" spans="2:18" s="71" customFormat="1" ht="12.75" customHeight="1">
      <c r="B9" s="70"/>
      <c r="C9" s="313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4"/>
    </row>
    <row r="29" spans="2:9">
      <c r="E29" s="304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2.790010015461442</v>
      </c>
      <c r="F5" s="105" t="s">
        <v>16</v>
      </c>
      <c r="G5" s="106">
        <f>SUM(D5:D10)</f>
        <v>35.805517405697209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5.9606502920524598</v>
      </c>
      <c r="F6" s="194" t="s">
        <v>17</v>
      </c>
      <c r="G6" s="195">
        <f>SUM(D11:D16)</f>
        <v>64.187824558755281</v>
      </c>
    </row>
    <row r="7" spans="2:7">
      <c r="B7" s="105" t="s">
        <v>4</v>
      </c>
      <c r="C7" s="123">
        <f>Dat_01!B35</f>
        <v>1819.9749999999999</v>
      </c>
      <c r="D7" s="106">
        <f t="shared" si="0"/>
        <v>1.5242085843457516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20.57026882037928</v>
      </c>
    </row>
    <row r="9" spans="2:7">
      <c r="B9" s="105" t="s">
        <v>9</v>
      </c>
      <c r="C9" s="123">
        <f>Dat_01!B37</f>
        <v>5535.7425000000003</v>
      </c>
      <c r="D9" s="106">
        <f t="shared" si="0"/>
        <v>4.6361220561972623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0.32425763726101275</v>
      </c>
    </row>
    <row r="11" spans="2:7">
      <c r="B11" s="105" t="s">
        <v>69</v>
      </c>
      <c r="C11" s="123">
        <f>Dat_01!B40</f>
        <v>131.6275</v>
      </c>
      <c r="D11" s="106">
        <f t="shared" si="0"/>
        <v>0.11023655019215671</v>
      </c>
    </row>
    <row r="12" spans="2:7">
      <c r="B12" s="105" t="s">
        <v>5</v>
      </c>
      <c r="C12" s="123">
        <f>Dat_01!B41</f>
        <v>30341.110619999999</v>
      </c>
      <c r="D12" s="106">
        <f t="shared" si="0"/>
        <v>25.410338749481753</v>
      </c>
    </row>
    <row r="13" spans="2:7">
      <c r="B13" s="105" t="s">
        <v>2</v>
      </c>
      <c r="C13" s="123">
        <f>Dat_01!B42</f>
        <v>17095.888029999998</v>
      </c>
      <c r="D13" s="106">
        <f t="shared" si="0"/>
        <v>14.317613864113396</v>
      </c>
    </row>
    <row r="14" spans="2:7">
      <c r="B14" s="105" t="s">
        <v>6</v>
      </c>
      <c r="C14" s="123">
        <f>Dat_01!B43</f>
        <v>25682.579136</v>
      </c>
      <c r="D14" s="106">
        <f t="shared" si="0"/>
        <v>21.50887104890468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1.9295849630045512</v>
      </c>
    </row>
    <row r="16" spans="2:7">
      <c r="B16" s="105" t="s">
        <v>8</v>
      </c>
      <c r="C16" s="123">
        <f>Dat_01!B45</f>
        <v>1087.99</v>
      </c>
      <c r="D16" s="106">
        <f t="shared" si="0"/>
        <v>0.91117938305874213</v>
      </c>
    </row>
    <row r="17" spans="2:7">
      <c r="B17" s="107" t="s">
        <v>15</v>
      </c>
      <c r="C17" s="124">
        <f>SUM(C5:C16)+C18</f>
        <v>119404.58928600002</v>
      </c>
      <c r="D17" s="108">
        <f>SUM(D5:D16)+D18</f>
        <v>99.999999999999972</v>
      </c>
    </row>
    <row r="18" spans="2:7">
      <c r="B18" s="105" t="s">
        <v>177</v>
      </c>
      <c r="C18" s="123">
        <f>Dat_01!B38</f>
        <v>7.95</v>
      </c>
      <c r="D18" s="106">
        <f>C18/$C$17*100</f>
        <v>6.6580355474930835E-3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476.80578518700003</v>
      </c>
      <c r="D21" s="106">
        <f>C21/$C$33*100</f>
        <v>2.3842110770768041</v>
      </c>
      <c r="F21" s="105" t="s">
        <v>16</v>
      </c>
      <c r="G21" s="106">
        <f>SUM(D21:D26)</f>
        <v>33.255874773718347</v>
      </c>
    </row>
    <row r="22" spans="2:7">
      <c r="B22" s="105" t="s">
        <v>3</v>
      </c>
      <c r="C22" s="123">
        <f>Dat_01!B51</f>
        <v>3502.0457000000001</v>
      </c>
      <c r="D22" s="106">
        <f t="shared" ref="D22:D24" si="1">C22/$C$33*100</f>
        <v>17.511566364687724</v>
      </c>
      <c r="E22" s="125"/>
      <c r="F22" s="194" t="s">
        <v>17</v>
      </c>
      <c r="G22" s="195">
        <f>SUM(D27:D32)</f>
        <v>66.744125226281653</v>
      </c>
    </row>
    <row r="23" spans="2:7">
      <c r="B23" s="105" t="s">
        <v>4</v>
      </c>
      <c r="C23" s="123">
        <f>Dat_01!B52</f>
        <v>215.542799</v>
      </c>
      <c r="D23" s="106">
        <f t="shared" si="1"/>
        <v>1.0777963374718516</v>
      </c>
      <c r="E23" s="125"/>
    </row>
    <row r="24" spans="2:7">
      <c r="B24" s="105" t="s">
        <v>11</v>
      </c>
      <c r="C24" s="123">
        <f>Dat_01!B53</f>
        <v>1494.878074</v>
      </c>
      <c r="D24" s="106">
        <f t="shared" si="1"/>
        <v>7.4749614489518406</v>
      </c>
      <c r="E24" s="125"/>
    </row>
    <row r="25" spans="2:7">
      <c r="B25" s="105" t="s">
        <v>9</v>
      </c>
      <c r="C25" s="123">
        <f>Dat_01!B54</f>
        <v>905.26070400000003</v>
      </c>
      <c r="D25" s="106">
        <f>C25/$C$33*100</f>
        <v>4.5266493511035364</v>
      </c>
      <c r="E25" s="125"/>
    </row>
    <row r="26" spans="2:7">
      <c r="B26" s="105" t="s">
        <v>70</v>
      </c>
      <c r="C26" s="123">
        <f>Dat_01!B55</f>
        <v>56.133749999999999</v>
      </c>
      <c r="D26" s="106">
        <f>C26/$C$33*100</f>
        <v>0.28069019442658599</v>
      </c>
      <c r="E26" s="125"/>
    </row>
    <row r="27" spans="2:7">
      <c r="B27" s="105" t="s">
        <v>69</v>
      </c>
      <c r="C27" s="123">
        <f>Dat_01!B56</f>
        <v>38.443152000000005</v>
      </c>
      <c r="D27" s="106">
        <f t="shared" ref="D27:D28" si="2">C27/$C$33*100</f>
        <v>0.19223044619771171</v>
      </c>
      <c r="E27" s="125"/>
    </row>
    <row r="28" spans="2:7">
      <c r="B28" s="105" t="s">
        <v>5</v>
      </c>
      <c r="C28" s="123">
        <f>Dat_01!B57</f>
        <v>4607.8440999999993</v>
      </c>
      <c r="D28" s="106">
        <f t="shared" si="2"/>
        <v>23.040980805957147</v>
      </c>
      <c r="E28" s="125"/>
    </row>
    <row r="29" spans="2:7">
      <c r="B29" s="105" t="s">
        <v>2</v>
      </c>
      <c r="C29" s="123">
        <f>Dat_01!B58</f>
        <v>4023.4609114929999</v>
      </c>
      <c r="D29" s="106">
        <f>C29/$C$33*100</f>
        <v>20.118841615155571</v>
      </c>
      <c r="E29" s="125"/>
    </row>
    <row r="30" spans="2:7">
      <c r="B30" s="105" t="s">
        <v>6</v>
      </c>
      <c r="C30" s="123">
        <f>Dat_01!B59</f>
        <v>3931.2565040000004</v>
      </c>
      <c r="D30" s="106">
        <f t="shared" ref="D30:D32" si="3">C30/$C$33*100</f>
        <v>19.657784353415565</v>
      </c>
      <c r="E30" s="125"/>
    </row>
    <row r="31" spans="2:7">
      <c r="B31" s="105" t="s">
        <v>7</v>
      </c>
      <c r="C31" s="123">
        <f>Dat_01!B60</f>
        <v>443.31944199999998</v>
      </c>
      <c r="D31" s="106">
        <f t="shared" si="3"/>
        <v>2.2167665685628628</v>
      </c>
      <c r="E31" s="125"/>
    </row>
    <row r="32" spans="2:7">
      <c r="B32" s="105" t="s">
        <v>8</v>
      </c>
      <c r="C32" s="123">
        <f>Dat_01!B61</f>
        <v>303.48109999999997</v>
      </c>
      <c r="D32" s="106">
        <f t="shared" si="3"/>
        <v>1.5175214369927927</v>
      </c>
      <c r="E32" s="125"/>
    </row>
    <row r="33" spans="2:6">
      <c r="B33" s="107" t="s">
        <v>15</v>
      </c>
      <c r="C33" s="124">
        <f>SUM(C21:C32)</f>
        <v>19998.472021680001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2.5875514785592606</v>
      </c>
      <c r="E37" s="105" t="s">
        <v>16</v>
      </c>
      <c r="F37" s="106">
        <f>SUM(C37:C42)</f>
        <v>29.489382825229356</v>
      </c>
    </row>
    <row r="38" spans="2:6">
      <c r="B38" s="105" t="s">
        <v>3</v>
      </c>
      <c r="C38" s="106">
        <f>Dat_01!B95</f>
        <v>17.09137637176817</v>
      </c>
      <c r="E38" s="194" t="s">
        <v>17</v>
      </c>
      <c r="F38" s="195">
        <f>SUM(C43:C48)</f>
        <v>70.51061717477063</v>
      </c>
    </row>
    <row r="39" spans="2:6">
      <c r="B39" s="105" t="s">
        <v>4</v>
      </c>
      <c r="C39" s="106">
        <f>Dat_01!B96</f>
        <v>1.0678376518552892</v>
      </c>
    </row>
    <row r="40" spans="2:6">
      <c r="B40" s="105" t="s">
        <v>11</v>
      </c>
      <c r="C40" s="106">
        <f>Dat_01!B97</f>
        <v>4.9856617228749807</v>
      </c>
    </row>
    <row r="41" spans="2:6">
      <c r="B41" s="105" t="s">
        <v>9</v>
      </c>
      <c r="C41" s="106">
        <f>Dat_01!B98</f>
        <v>3.5330768348809252</v>
      </c>
    </row>
    <row r="42" spans="2:6">
      <c r="B42" s="105" t="s">
        <v>70</v>
      </c>
      <c r="C42" s="106">
        <f>Dat_01!B99</f>
        <v>0.22387876529073292</v>
      </c>
    </row>
    <row r="43" spans="2:6">
      <c r="B43" s="105" t="s">
        <v>69</v>
      </c>
      <c r="C43" s="106">
        <f>Dat_01!B100</f>
        <v>0.15976896144011038</v>
      </c>
    </row>
    <row r="44" spans="2:6">
      <c r="B44" s="105" t="s">
        <v>5</v>
      </c>
      <c r="C44" s="106">
        <f>Dat_01!B101</f>
        <v>31.425098549858145</v>
      </c>
    </row>
    <row r="45" spans="2:6">
      <c r="B45" s="105" t="s">
        <v>2</v>
      </c>
      <c r="C45" s="106">
        <f>Dat_01!B102</f>
        <v>12.707675236022494</v>
      </c>
    </row>
    <row r="46" spans="2:6">
      <c r="B46" s="105" t="s">
        <v>6</v>
      </c>
      <c r="C46" s="106">
        <f>Dat_01!B103</f>
        <v>21.544082957174389</v>
      </c>
    </row>
    <row r="47" spans="2:6">
      <c r="B47" s="105" t="s">
        <v>7</v>
      </c>
      <c r="C47" s="106">
        <f>Dat_01!B104</f>
        <v>3.2721840001544535</v>
      </c>
    </row>
    <row r="48" spans="2:6">
      <c r="B48" s="105" t="s">
        <v>8</v>
      </c>
      <c r="C48" s="106">
        <f>Dat_01!B105</f>
        <v>1.401807470121043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A</v>
      </c>
      <c r="D68" s="199" t="str">
        <f>Dat_01!C140</f>
        <v>M</v>
      </c>
      <c r="E68" s="199" t="str">
        <f>Dat_01!D140</f>
        <v>J</v>
      </c>
      <c r="F68" s="199" t="str">
        <f>Dat_01!E140</f>
        <v>J</v>
      </c>
      <c r="G68" s="199" t="str">
        <f>Dat_01!F140</f>
        <v>A</v>
      </c>
      <c r="H68" s="199" t="str">
        <f>Dat_01!G140</f>
        <v>S</v>
      </c>
      <c r="I68" s="199" t="str">
        <f>Dat_01!H140</f>
        <v>O</v>
      </c>
      <c r="J68" s="199" t="str">
        <f>Dat_01!I140</f>
        <v>N</v>
      </c>
      <c r="K68" s="199" t="str">
        <f>Dat_01!J140</f>
        <v>D</v>
      </c>
      <c r="L68" s="199" t="str">
        <f>Dat_01!K140</f>
        <v>E</v>
      </c>
      <c r="M68" s="199" t="str">
        <f>Dat_01!L140</f>
        <v>F</v>
      </c>
      <c r="N68" s="199" t="str">
        <f>Dat_01!M140</f>
        <v>M</v>
      </c>
      <c r="O68" s="199" t="str">
        <f>Dat_01!N140</f>
        <v>A</v>
      </c>
      <c r="P68" s="200"/>
    </row>
    <row r="69" spans="2:16">
      <c r="B69" s="120" t="s">
        <v>2</v>
      </c>
      <c r="C69" s="201">
        <f>Dat_01!B142</f>
        <v>1533.372654283</v>
      </c>
      <c r="D69" s="201">
        <f>Dat_01!C142</f>
        <v>1392.181498074</v>
      </c>
      <c r="E69" s="201">
        <f>Dat_01!D142</f>
        <v>1919.7229374220001</v>
      </c>
      <c r="F69" s="201">
        <f>Dat_01!E142</f>
        <v>1308.539335188</v>
      </c>
      <c r="G69" s="201">
        <f>Dat_01!F142</f>
        <v>980.85155798799997</v>
      </c>
      <c r="H69" s="201">
        <f>Dat_01!G142</f>
        <v>932.28072717600003</v>
      </c>
      <c r="I69" s="201">
        <f>Dat_01!H142</f>
        <v>1456.074033483</v>
      </c>
      <c r="J69" s="201">
        <f>Dat_01!I142</f>
        <v>3453.6889566509999</v>
      </c>
      <c r="K69" s="201">
        <f>Dat_01!J142</f>
        <v>3983.7741293580002</v>
      </c>
      <c r="L69" s="201">
        <f>Dat_01!K142</f>
        <v>3900.3146996649998</v>
      </c>
      <c r="M69" s="201">
        <f>Dat_01!L142</f>
        <v>2983.216857588</v>
      </c>
      <c r="N69" s="201">
        <f>Dat_01!M142</f>
        <v>4665.7995071879996</v>
      </c>
      <c r="O69" s="201">
        <f>Dat_01!N142</f>
        <v>4023.4609114929999</v>
      </c>
    </row>
    <row r="70" spans="2:16">
      <c r="B70" s="120" t="s">
        <v>81</v>
      </c>
      <c r="C70" s="201">
        <f>Dat_01!B143</f>
        <v>611.59025412400001</v>
      </c>
      <c r="D70" s="201">
        <f>Dat_01!C143</f>
        <v>482.56965391</v>
      </c>
      <c r="E70" s="201">
        <f>Dat_01!D143</f>
        <v>288.84067598600001</v>
      </c>
      <c r="F70" s="201">
        <f>Dat_01!E143</f>
        <v>317.61733726</v>
      </c>
      <c r="G70" s="201">
        <f>Dat_01!F143</f>
        <v>417.21605209199998</v>
      </c>
      <c r="H70" s="201">
        <f>Dat_01!G143</f>
        <v>351.91945956799998</v>
      </c>
      <c r="I70" s="201">
        <f>Dat_01!H143</f>
        <v>494.62524202999998</v>
      </c>
      <c r="J70" s="201">
        <f>Dat_01!I143</f>
        <v>450.50809918800002</v>
      </c>
      <c r="K70" s="201">
        <f>Dat_01!J143</f>
        <v>445.30388932199997</v>
      </c>
      <c r="L70" s="201">
        <f>Dat_01!K143</f>
        <v>451.57611214299999</v>
      </c>
      <c r="M70" s="201">
        <f>Dat_01!L143</f>
        <v>539.41230620399995</v>
      </c>
      <c r="N70" s="201">
        <f>Dat_01!M143</f>
        <v>576.58314895599995</v>
      </c>
      <c r="O70" s="201">
        <f>Dat_01!N143</f>
        <v>476.80578518700003</v>
      </c>
    </row>
    <row r="71" spans="2:16">
      <c r="B71" s="120" t="s">
        <v>3</v>
      </c>
      <c r="C71" s="201">
        <f>Dat_01!B144</f>
        <v>4567.2690560000001</v>
      </c>
      <c r="D71" s="201">
        <f>Dat_01!C144</f>
        <v>3741.7683910000001</v>
      </c>
      <c r="E71" s="201">
        <f>Dat_01!D144</f>
        <v>4008.7211259999999</v>
      </c>
      <c r="F71" s="201">
        <f>Dat_01!E144</f>
        <v>5123.1339150000003</v>
      </c>
      <c r="G71" s="201">
        <f>Dat_01!F144</f>
        <v>5008.274547</v>
      </c>
      <c r="H71" s="201">
        <f>Dat_01!G144</f>
        <v>4546.8185190000004</v>
      </c>
      <c r="I71" s="201">
        <f>Dat_01!H144</f>
        <v>3741.5071119999998</v>
      </c>
      <c r="J71" s="201">
        <f>Dat_01!I144</f>
        <v>3761.317407</v>
      </c>
      <c r="K71" s="201">
        <f>Dat_01!J144</f>
        <v>4990.0784999999996</v>
      </c>
      <c r="L71" s="201">
        <f>Dat_01!K144</f>
        <v>5160.8013369999999</v>
      </c>
      <c r="M71" s="201">
        <f>Dat_01!L144</f>
        <v>4509.5937249999997</v>
      </c>
      <c r="N71" s="201">
        <f>Dat_01!M144</f>
        <v>3470.8003560000002</v>
      </c>
      <c r="O71" s="201">
        <f>Dat_01!N144</f>
        <v>3502.0457000000001</v>
      </c>
    </row>
    <row r="72" spans="2:16">
      <c r="B72" s="120" t="s">
        <v>4</v>
      </c>
      <c r="C72" s="201">
        <f>Dat_01!B145</f>
        <v>249.55494100000001</v>
      </c>
      <c r="D72" s="201">
        <f>Dat_01!C145</f>
        <v>239.905697</v>
      </c>
      <c r="E72" s="201">
        <f>Dat_01!D145</f>
        <v>297.64954599999999</v>
      </c>
      <c r="F72" s="201">
        <f>Dat_01!E145</f>
        <v>277.99459899999999</v>
      </c>
      <c r="G72" s="201">
        <f>Dat_01!F145</f>
        <v>405.98618900000002</v>
      </c>
      <c r="H72" s="201">
        <f>Dat_01!G145</f>
        <v>401.51815299999998</v>
      </c>
      <c r="I72" s="201">
        <f>Dat_01!H145</f>
        <v>373.48109599999998</v>
      </c>
      <c r="J72" s="201">
        <f>Dat_01!I145</f>
        <v>221.507746</v>
      </c>
      <c r="K72" s="201">
        <f>Dat_01!J145</f>
        <v>212.48337599999999</v>
      </c>
      <c r="L72" s="201">
        <f>Dat_01!K145</f>
        <v>268.85188900000003</v>
      </c>
      <c r="M72" s="201">
        <f>Dat_01!L145</f>
        <v>206.83761699999999</v>
      </c>
      <c r="N72" s="201">
        <f>Dat_01!M145</f>
        <v>209.65913499999999</v>
      </c>
      <c r="O72" s="201">
        <f>Dat_01!N145</f>
        <v>215.542799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2387.5812420000002</v>
      </c>
      <c r="D74" s="201">
        <f>Dat_01!C146</f>
        <v>2826.4575450000002</v>
      </c>
      <c r="E74" s="201">
        <f>Dat_01!D146</f>
        <v>4052.6040469999998</v>
      </c>
      <c r="F74" s="201">
        <f>Dat_01!E146</f>
        <v>4383.620312</v>
      </c>
      <c r="G74" s="201">
        <f>Dat_01!F146</f>
        <v>4368.122343</v>
      </c>
      <c r="H74" s="201">
        <f>Dat_01!G146</f>
        <v>4240.7949669999998</v>
      </c>
      <c r="I74" s="201">
        <f>Dat_01!H146</f>
        <v>3454.370872</v>
      </c>
      <c r="J74" s="201">
        <f>Dat_01!I146</f>
        <v>2337.3704469999998</v>
      </c>
      <c r="K74" s="201">
        <f>Dat_01!J146</f>
        <v>2614.9533230000002</v>
      </c>
      <c r="L74" s="201">
        <f>Dat_01!K146</f>
        <v>2758.3653610000001</v>
      </c>
      <c r="M74" s="201">
        <f>Dat_01!L146</f>
        <v>1582.038761</v>
      </c>
      <c r="N74" s="201">
        <f>Dat_01!M146</f>
        <v>1658.2651900000001</v>
      </c>
      <c r="O74" s="201">
        <f>Dat_01!N146</f>
        <v>1494.878074</v>
      </c>
    </row>
    <row r="75" spans="2:16">
      <c r="B75" s="120" t="s">
        <v>5</v>
      </c>
      <c r="C75" s="201">
        <f>Dat_01!B147</f>
        <v>4798.3993280000004</v>
      </c>
      <c r="D75" s="201">
        <f>Dat_01!C147</f>
        <v>5333.2401570000002</v>
      </c>
      <c r="E75" s="201">
        <f>Dat_01!D147</f>
        <v>3018.974827</v>
      </c>
      <c r="F75" s="201">
        <f>Dat_01!E147</f>
        <v>3652.9337310000001</v>
      </c>
      <c r="G75" s="201">
        <f>Dat_01!F147</f>
        <v>4093.0802789999998</v>
      </c>
      <c r="H75" s="201">
        <f>Dat_01!G147</f>
        <v>3494.763653</v>
      </c>
      <c r="I75" s="201">
        <f>Dat_01!H147</f>
        <v>5737.9367339999999</v>
      </c>
      <c r="J75" s="201">
        <f>Dat_01!I147</f>
        <v>6906.1533209999998</v>
      </c>
      <c r="K75" s="201">
        <f>Dat_01!J147</f>
        <v>5765.2419490000002</v>
      </c>
      <c r="L75" s="201">
        <f>Dat_01!K147</f>
        <v>5659.7864529999997</v>
      </c>
      <c r="M75" s="201">
        <f>Dat_01!L147</f>
        <v>6845.1631010000001</v>
      </c>
      <c r="N75" s="201">
        <f>Dat_01!M147</f>
        <v>6055.2955789999996</v>
      </c>
      <c r="O75" s="201">
        <f>Dat_01!N147</f>
        <v>4607.8441000000003</v>
      </c>
    </row>
    <row r="76" spans="2:16">
      <c r="B76" s="120" t="s">
        <v>130</v>
      </c>
      <c r="C76" s="201">
        <f>Dat_01!B148</f>
        <v>3715.5402709999998</v>
      </c>
      <c r="D76" s="201">
        <f>Dat_01!C148</f>
        <v>3809.4363069999999</v>
      </c>
      <c r="E76" s="201">
        <f>Dat_01!D148</f>
        <v>3801.4150810000001</v>
      </c>
      <c r="F76" s="201">
        <f>Dat_01!E148</f>
        <v>4497.6996170000002</v>
      </c>
      <c r="G76" s="201">
        <f>Dat_01!F148</f>
        <v>4392.0564189999996</v>
      </c>
      <c r="H76" s="201">
        <f>Dat_01!G148</f>
        <v>3301.3221330000001</v>
      </c>
      <c r="I76" s="201">
        <f>Dat_01!H148</f>
        <v>2583.6031079999998</v>
      </c>
      <c r="J76" s="201">
        <f>Dat_01!I148</f>
        <v>1961.196735</v>
      </c>
      <c r="K76" s="201">
        <f>Dat_01!J148</f>
        <v>1830.0285409999999</v>
      </c>
      <c r="L76" s="201">
        <f>Dat_01!K148</f>
        <v>1879.877665</v>
      </c>
      <c r="M76" s="201">
        <f>Dat_01!L148</f>
        <v>2545.8832950000001</v>
      </c>
      <c r="N76" s="201">
        <f>Dat_01!M148</f>
        <v>2988.6745989999999</v>
      </c>
      <c r="O76" s="201">
        <f>Dat_01!N148</f>
        <v>3931.2565039999999</v>
      </c>
    </row>
    <row r="77" spans="2:16">
      <c r="B77" s="120" t="s">
        <v>131</v>
      </c>
      <c r="C77" s="201">
        <f>Dat_01!B149</f>
        <v>625.72451000000001</v>
      </c>
      <c r="D77" s="201">
        <f>Dat_01!C149</f>
        <v>500.29392200000001</v>
      </c>
      <c r="E77" s="201">
        <f>Dat_01!D149</f>
        <v>541.92729999999995</v>
      </c>
      <c r="F77" s="201">
        <f>Dat_01!E149</f>
        <v>768.64537800000005</v>
      </c>
      <c r="G77" s="201">
        <f>Dat_01!F149</f>
        <v>719.88580899999999</v>
      </c>
      <c r="H77" s="201">
        <f>Dat_01!G149</f>
        <v>401.01782200000002</v>
      </c>
      <c r="I77" s="201">
        <f>Dat_01!H149</f>
        <v>226.73819900000001</v>
      </c>
      <c r="J77" s="201">
        <f>Dat_01!I149</f>
        <v>111.284369</v>
      </c>
      <c r="K77" s="201">
        <f>Dat_01!J149</f>
        <v>92.059718000000004</v>
      </c>
      <c r="L77" s="201">
        <f>Dat_01!K149</f>
        <v>94.242966999999993</v>
      </c>
      <c r="M77" s="201">
        <f>Dat_01!L149</f>
        <v>176.41685799999999</v>
      </c>
      <c r="N77" s="201">
        <f>Dat_01!M149</f>
        <v>151.74095500000001</v>
      </c>
      <c r="O77" s="201">
        <f>Dat_01!N149</f>
        <v>443.31944199999998</v>
      </c>
    </row>
    <row r="78" spans="2:16">
      <c r="B78" s="120" t="s">
        <v>9</v>
      </c>
      <c r="C78" s="201">
        <f>Dat_01!B151</f>
        <v>1571.031808</v>
      </c>
      <c r="D78" s="201">
        <f>Dat_01!C151</f>
        <v>1691.9763680000001</v>
      </c>
      <c r="E78" s="201">
        <f>Dat_01!D151</f>
        <v>1726.556497</v>
      </c>
      <c r="F78" s="201">
        <f>Dat_01!E151</f>
        <v>1472.758969</v>
      </c>
      <c r="G78" s="201">
        <f>Dat_01!F151</f>
        <v>1285.767049</v>
      </c>
      <c r="H78" s="201">
        <f>Dat_01!G151</f>
        <v>1439.480916</v>
      </c>
      <c r="I78" s="201">
        <f>Dat_01!H151</f>
        <v>1261.112619</v>
      </c>
      <c r="J78" s="201">
        <f>Dat_01!I151</f>
        <v>995.11276299999997</v>
      </c>
      <c r="K78" s="201">
        <f>Dat_01!J151</f>
        <v>1168.255881</v>
      </c>
      <c r="L78" s="201">
        <f>Dat_01!K151</f>
        <v>1692.32637</v>
      </c>
      <c r="M78" s="201">
        <f>Dat_01!L151</f>
        <v>1363.1187210000001</v>
      </c>
      <c r="N78" s="201">
        <f>Dat_01!M151</f>
        <v>1168.3265940000001</v>
      </c>
      <c r="O78" s="201">
        <f>Dat_01!N151</f>
        <v>905.26070400000003</v>
      </c>
    </row>
    <row r="79" spans="2:16">
      <c r="B79" s="120" t="s">
        <v>132</v>
      </c>
      <c r="C79" s="201">
        <f>Dat_01!B152</f>
        <v>80.064349500000006</v>
      </c>
      <c r="D79" s="201">
        <f>Dat_01!C152</f>
        <v>58.672222499999997</v>
      </c>
      <c r="E79" s="201">
        <f>Dat_01!D152</f>
        <v>106.86346</v>
      </c>
      <c r="F79" s="201">
        <f>Dat_01!E152</f>
        <v>114.03285700000001</v>
      </c>
      <c r="G79" s="201">
        <f>Dat_01!F152</f>
        <v>104.296549</v>
      </c>
      <c r="H79" s="201">
        <f>Dat_01!G152</f>
        <v>106.0009465</v>
      </c>
      <c r="I79" s="201">
        <f>Dat_01!H152</f>
        <v>108.364132</v>
      </c>
      <c r="J79" s="201">
        <f>Dat_01!I152</f>
        <v>89.150436999999997</v>
      </c>
      <c r="K79" s="201">
        <f>Dat_01!J152</f>
        <v>102.220887</v>
      </c>
      <c r="L79" s="201">
        <f>Dat_01!K152</f>
        <v>95.151443</v>
      </c>
      <c r="M79" s="201">
        <f>Dat_01!L152</f>
        <v>79.311832999999993</v>
      </c>
      <c r="N79" s="201">
        <f>Dat_01!M152</f>
        <v>59.958961500000001</v>
      </c>
      <c r="O79" s="201">
        <f>Dat_01!N152</f>
        <v>56.133749999999999</v>
      </c>
    </row>
    <row r="80" spans="2:16">
      <c r="B80" s="120" t="s">
        <v>133</v>
      </c>
      <c r="C80" s="201">
        <f>Dat_01!B153</f>
        <v>46.745470500000003</v>
      </c>
      <c r="D80" s="201">
        <f>Dat_01!C153</f>
        <v>32.738592500000003</v>
      </c>
      <c r="E80" s="201">
        <f>Dat_01!D153</f>
        <v>65.021735000000007</v>
      </c>
      <c r="F80" s="201">
        <f>Dat_01!E153</f>
        <v>70.556624999999997</v>
      </c>
      <c r="G80" s="201">
        <f>Dat_01!F153</f>
        <v>62.106560000000002</v>
      </c>
      <c r="H80" s="201">
        <f>Dat_01!G153</f>
        <v>63.283716499999997</v>
      </c>
      <c r="I80" s="201">
        <f>Dat_01!H153</f>
        <v>65.383654000000007</v>
      </c>
      <c r="J80" s="201">
        <f>Dat_01!I153</f>
        <v>52.408155000000001</v>
      </c>
      <c r="K80" s="201">
        <f>Dat_01!J153</f>
        <v>65.083246000000003</v>
      </c>
      <c r="L80" s="201">
        <f>Dat_01!K153</f>
        <v>57.996042000000003</v>
      </c>
      <c r="M80" s="201">
        <f>Dat_01!L153</f>
        <v>53.101937</v>
      </c>
      <c r="N80" s="201">
        <f>Dat_01!M153</f>
        <v>40.449704500000003</v>
      </c>
      <c r="O80" s="201">
        <f>Dat_01!N153</f>
        <v>38.443151999999998</v>
      </c>
    </row>
    <row r="81" spans="2:15">
      <c r="B81" s="120" t="s">
        <v>134</v>
      </c>
      <c r="C81" s="201">
        <f>Dat_01!B150</f>
        <v>272.37973899999997</v>
      </c>
      <c r="D81" s="201">
        <f>Dat_01!C150</f>
        <v>337.38112899999999</v>
      </c>
      <c r="E81" s="201">
        <f>Dat_01!D150</f>
        <v>320.83093700000001</v>
      </c>
      <c r="F81" s="201">
        <f>Dat_01!E150</f>
        <v>319.05258900000001</v>
      </c>
      <c r="G81" s="201">
        <f>Dat_01!F150</f>
        <v>339.89569699999998</v>
      </c>
      <c r="H81" s="201">
        <f>Dat_01!G150</f>
        <v>284.69175000000001</v>
      </c>
      <c r="I81" s="201">
        <f>Dat_01!H150</f>
        <v>262.95474000000002</v>
      </c>
      <c r="J81" s="201">
        <f>Dat_01!I150</f>
        <v>239.28200000000001</v>
      </c>
      <c r="K81" s="201">
        <f>Dat_01!J150</f>
        <v>254.85701</v>
      </c>
      <c r="L81" s="201">
        <f>Dat_01!K150</f>
        <v>281.91061400000001</v>
      </c>
      <c r="M81" s="201">
        <f>Dat_01!L150</f>
        <v>257.40937400000001</v>
      </c>
      <c r="N81" s="201">
        <f>Dat_01!M150</f>
        <v>309.16821700000003</v>
      </c>
      <c r="O81" s="201">
        <f>Dat_01!N150</f>
        <v>303.48110000000003</v>
      </c>
    </row>
    <row r="82" spans="2:15">
      <c r="B82" s="120" t="s">
        <v>135</v>
      </c>
      <c r="C82" s="201">
        <f>Dat_01!B154</f>
        <v>20459.253623406999</v>
      </c>
      <c r="D82" s="201">
        <f>Dat_01!C154</f>
        <v>20446.621482984006</v>
      </c>
      <c r="E82" s="201">
        <f>Dat_01!D154</f>
        <v>20149.128169407999</v>
      </c>
      <c r="F82" s="201">
        <f>Dat_01!E154</f>
        <v>22306.585264447996</v>
      </c>
      <c r="G82" s="201">
        <f>Dat_01!F154</f>
        <v>22177.539051079999</v>
      </c>
      <c r="H82" s="201">
        <f>Dat_01!G154</f>
        <v>19563.892762744003</v>
      </c>
      <c r="I82" s="201">
        <f>Dat_01!H154</f>
        <v>19766.151541512998</v>
      </c>
      <c r="J82" s="201">
        <f>Dat_01!I154</f>
        <v>20578.980435839003</v>
      </c>
      <c r="K82" s="201">
        <f>Dat_01!J154</f>
        <v>21524.340449679999</v>
      </c>
      <c r="L82" s="201">
        <f>Dat_01!K154</f>
        <v>22301.200952807994</v>
      </c>
      <c r="M82" s="201">
        <f>Dat_01!L154</f>
        <v>21141.504385791995</v>
      </c>
      <c r="N82" s="201">
        <f>Dat_01!M154</f>
        <v>21354.721947143993</v>
      </c>
      <c r="O82" s="201">
        <f>Dat_01!N154</f>
        <v>19998.472021680001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10992.161972783</v>
      </c>
      <c r="D88" s="205">
        <f t="shared" si="4"/>
        <v>11405.271605574</v>
      </c>
      <c r="E88" s="205">
        <f t="shared" si="4"/>
        <v>9667.8928174220018</v>
      </c>
      <c r="F88" s="205">
        <f t="shared" si="4"/>
        <v>10617.427275188</v>
      </c>
      <c r="G88" s="205">
        <f t="shared" si="4"/>
        <v>10587.876321987998</v>
      </c>
      <c r="H88" s="205">
        <f t="shared" si="4"/>
        <v>8477.3598016760006</v>
      </c>
      <c r="I88" s="205">
        <f t="shared" si="4"/>
        <v>10332.690468482997</v>
      </c>
      <c r="J88" s="205">
        <f t="shared" si="4"/>
        <v>12724.013536650999</v>
      </c>
      <c r="K88" s="205">
        <f t="shared" si="4"/>
        <v>11991.044593357999</v>
      </c>
      <c r="L88" s="205">
        <f t="shared" si="4"/>
        <v>11874.128440665001</v>
      </c>
      <c r="M88" s="205">
        <f t="shared" si="4"/>
        <v>12861.191422588001</v>
      </c>
      <c r="N88" s="205">
        <f t="shared" si="4"/>
        <v>14211.128561688</v>
      </c>
      <c r="O88" s="205">
        <f t="shared" si="4"/>
        <v>13347.805209493003</v>
      </c>
    </row>
    <row r="89" spans="2:15">
      <c r="B89" s="202" t="s">
        <v>16</v>
      </c>
      <c r="C89" s="203">
        <f t="shared" ref="C89:O89" si="5">SUM(C70:C74,C78:C79)</f>
        <v>9467.091650624001</v>
      </c>
      <c r="D89" s="203">
        <f t="shared" si="5"/>
        <v>9041.3498774100008</v>
      </c>
      <c r="E89" s="203">
        <f t="shared" si="5"/>
        <v>10481.235351985999</v>
      </c>
      <c r="F89" s="203">
        <f t="shared" si="5"/>
        <v>11689.15798926</v>
      </c>
      <c r="G89" s="203">
        <f t="shared" si="5"/>
        <v>11589.662729092001</v>
      </c>
      <c r="H89" s="203">
        <f t="shared" si="5"/>
        <v>11086.532961068002</v>
      </c>
      <c r="I89" s="203">
        <f t="shared" si="5"/>
        <v>9433.4610730299992</v>
      </c>
      <c r="J89" s="203">
        <f t="shared" si="5"/>
        <v>7854.9668991879998</v>
      </c>
      <c r="K89" s="203">
        <f t="shared" si="5"/>
        <v>9533.2958563219981</v>
      </c>
      <c r="L89" s="203">
        <f t="shared" si="5"/>
        <v>10427.072512143</v>
      </c>
      <c r="M89" s="203">
        <f t="shared" si="5"/>
        <v>8280.312963204</v>
      </c>
      <c r="N89" s="203">
        <f t="shared" si="5"/>
        <v>7143.5933854560008</v>
      </c>
      <c r="O89" s="203">
        <f t="shared" si="5"/>
        <v>6650.6668121870007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53.727091785044891</v>
      </c>
      <c r="D91" s="206">
        <f t="shared" ref="D91:O91" si="6">SUM(D69/SUM(D88:D89)*100,D75/SUM(D88:D89)*100,D76/SUM(D88:D89)*100,D77/SUM(D88:D89)*100,D80/SUM(D88:D89)*100,D81/SUM(D88:D89)*100)</f>
        <v>55.780714750677241</v>
      </c>
      <c r="E91" s="206">
        <f t="shared" si="6"/>
        <v>47.981692985111678</v>
      </c>
      <c r="F91" s="206">
        <f t="shared" si="6"/>
        <v>47.597725735771597</v>
      </c>
      <c r="G91" s="206">
        <f t="shared" si="6"/>
        <v>47.741439199370468</v>
      </c>
      <c r="H91" s="206">
        <f t="shared" si="6"/>
        <v>43.33166156900861</v>
      </c>
      <c r="I91" s="206">
        <f t="shared" si="6"/>
        <v>52.274669891011492</v>
      </c>
      <c r="J91" s="206">
        <f t="shared" si="6"/>
        <v>61.830145455076547</v>
      </c>
      <c r="K91" s="206">
        <f t="shared" si="6"/>
        <v>55.709231237030863</v>
      </c>
      <c r="L91" s="206">
        <f t="shared" si="6"/>
        <v>53.244345296883658</v>
      </c>
      <c r="M91" s="206">
        <f t="shared" si="6"/>
        <v>60.8338516876371</v>
      </c>
      <c r="N91" s="206">
        <f t="shared" si="6"/>
        <v>66.547944744317334</v>
      </c>
      <c r="O91" s="206">
        <f t="shared" si="6"/>
        <v>66.744125226281653</v>
      </c>
    </row>
    <row r="92" spans="2:15">
      <c r="B92" s="202" t="s">
        <v>16</v>
      </c>
      <c r="C92" s="266">
        <f t="shared" ref="C92" si="7">100-C91</f>
        <v>46.272908214955109</v>
      </c>
      <c r="D92" s="266">
        <f t="shared" ref="D92:O92" si="8">100-D91</f>
        <v>44.219285249322759</v>
      </c>
      <c r="E92" s="266">
        <f t="shared" si="8"/>
        <v>52.018307014888322</v>
      </c>
      <c r="F92" s="266">
        <f t="shared" si="8"/>
        <v>52.402274264228403</v>
      </c>
      <c r="G92" s="266">
        <f t="shared" si="8"/>
        <v>52.258560800629532</v>
      </c>
      <c r="H92" s="266">
        <f t="shared" si="8"/>
        <v>56.66833843099139</v>
      </c>
      <c r="I92" s="266">
        <f t="shared" si="8"/>
        <v>47.725330108988508</v>
      </c>
      <c r="J92" s="266">
        <f t="shared" si="8"/>
        <v>38.169854544923453</v>
      </c>
      <c r="K92" s="266">
        <f t="shared" si="8"/>
        <v>44.290768762969137</v>
      </c>
      <c r="L92" s="266">
        <f t="shared" si="8"/>
        <v>46.755654703116342</v>
      </c>
      <c r="M92" s="266">
        <f t="shared" si="8"/>
        <v>39.1661483123629</v>
      </c>
      <c r="N92" s="266">
        <f t="shared" si="8"/>
        <v>33.452055255682666</v>
      </c>
      <c r="O92" s="266">
        <f t="shared" si="8"/>
        <v>33.255874773718347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A</v>
      </c>
      <c r="D125" s="199" t="str">
        <f>Dat_01!C140</f>
        <v>M</v>
      </c>
      <c r="E125" s="199" t="str">
        <f>Dat_01!D140</f>
        <v>J</v>
      </c>
      <c r="F125" s="199" t="str">
        <f>Dat_01!E140</f>
        <v>J</v>
      </c>
      <c r="G125" s="199" t="str">
        <f>Dat_01!F140</f>
        <v>A</v>
      </c>
      <c r="H125" s="199" t="str">
        <f>Dat_01!G140</f>
        <v>S</v>
      </c>
      <c r="I125" s="199" t="str">
        <f>Dat_01!H140</f>
        <v>O</v>
      </c>
      <c r="J125" s="199" t="str">
        <f>Dat_01!I140</f>
        <v>N</v>
      </c>
      <c r="K125" s="199" t="str">
        <f>Dat_01!J140</f>
        <v>D</v>
      </c>
      <c r="L125" s="199" t="str">
        <f>Dat_01!K140</f>
        <v>E</v>
      </c>
      <c r="M125" s="199" t="str">
        <f>Dat_01!L140</f>
        <v>F</v>
      </c>
      <c r="N125" s="199" t="str">
        <f>Dat_01!M140</f>
        <v>M</v>
      </c>
      <c r="O125" s="199" t="str">
        <f>Dat_01!N140</f>
        <v>A</v>
      </c>
    </row>
    <row r="126" spans="2:18">
      <c r="B126" s="120" t="s">
        <v>2</v>
      </c>
      <c r="C126" s="201">
        <f>C69</f>
        <v>1533.372654283</v>
      </c>
      <c r="D126" s="201">
        <f t="shared" ref="D126:O126" si="9">D69</f>
        <v>1392.181498074</v>
      </c>
      <c r="E126" s="201">
        <f t="shared" si="9"/>
        <v>1919.7229374220001</v>
      </c>
      <c r="F126" s="201">
        <f t="shared" si="9"/>
        <v>1308.539335188</v>
      </c>
      <c r="G126" s="201">
        <f t="shared" si="9"/>
        <v>980.85155798799997</v>
      </c>
      <c r="H126" s="201">
        <f t="shared" si="9"/>
        <v>932.28072717600003</v>
      </c>
      <c r="I126" s="201">
        <f t="shared" si="9"/>
        <v>1456.074033483</v>
      </c>
      <c r="J126" s="201">
        <f t="shared" si="9"/>
        <v>3453.6889566509999</v>
      </c>
      <c r="K126" s="201">
        <f t="shared" si="9"/>
        <v>3983.7741293580002</v>
      </c>
      <c r="L126" s="201">
        <f t="shared" si="9"/>
        <v>3900.3146996649998</v>
      </c>
      <c r="M126" s="201">
        <f t="shared" si="9"/>
        <v>2983.216857588</v>
      </c>
      <c r="N126" s="201">
        <f t="shared" si="9"/>
        <v>4665.7995071879996</v>
      </c>
      <c r="O126" s="201">
        <f t="shared" si="9"/>
        <v>4023.4609114929999</v>
      </c>
      <c r="P126" s="209"/>
    </row>
    <row r="127" spans="2:18">
      <c r="B127" s="120" t="s">
        <v>81</v>
      </c>
      <c r="C127" s="201">
        <f t="shared" ref="C127:O139" si="10">C70</f>
        <v>611.59025412400001</v>
      </c>
      <c r="D127" s="201">
        <f t="shared" si="10"/>
        <v>482.56965391</v>
      </c>
      <c r="E127" s="201">
        <f t="shared" si="10"/>
        <v>288.84067598600001</v>
      </c>
      <c r="F127" s="201">
        <f t="shared" si="10"/>
        <v>317.61733726</v>
      </c>
      <c r="G127" s="201">
        <f t="shared" si="10"/>
        <v>417.21605209199998</v>
      </c>
      <c r="H127" s="201">
        <f t="shared" si="10"/>
        <v>351.91945956799998</v>
      </c>
      <c r="I127" s="201">
        <f t="shared" si="10"/>
        <v>494.62524202999998</v>
      </c>
      <c r="J127" s="201">
        <f t="shared" si="10"/>
        <v>450.50809918800002</v>
      </c>
      <c r="K127" s="201">
        <f t="shared" si="10"/>
        <v>445.30388932199997</v>
      </c>
      <c r="L127" s="201">
        <f t="shared" si="10"/>
        <v>451.57611214299999</v>
      </c>
      <c r="M127" s="201">
        <f t="shared" si="10"/>
        <v>539.41230620399995</v>
      </c>
      <c r="N127" s="201">
        <f t="shared" si="10"/>
        <v>576.58314895599995</v>
      </c>
      <c r="O127" s="201">
        <f t="shared" si="10"/>
        <v>476.80578518700003</v>
      </c>
    </row>
    <row r="128" spans="2:18">
      <c r="B128" s="120" t="s">
        <v>3</v>
      </c>
      <c r="C128" s="201">
        <f t="shared" si="10"/>
        <v>4567.2690560000001</v>
      </c>
      <c r="D128" s="201">
        <f t="shared" si="10"/>
        <v>3741.7683910000001</v>
      </c>
      <c r="E128" s="201">
        <f t="shared" si="10"/>
        <v>4008.7211259999999</v>
      </c>
      <c r="F128" s="201">
        <f t="shared" si="10"/>
        <v>5123.1339150000003</v>
      </c>
      <c r="G128" s="201">
        <f t="shared" si="10"/>
        <v>5008.274547</v>
      </c>
      <c r="H128" s="201">
        <f t="shared" si="10"/>
        <v>4546.8185190000004</v>
      </c>
      <c r="I128" s="201">
        <f t="shared" si="10"/>
        <v>3741.5071119999998</v>
      </c>
      <c r="J128" s="201">
        <f t="shared" si="10"/>
        <v>3761.317407</v>
      </c>
      <c r="K128" s="201">
        <f t="shared" si="10"/>
        <v>4990.0784999999996</v>
      </c>
      <c r="L128" s="201">
        <f t="shared" si="10"/>
        <v>5160.8013369999999</v>
      </c>
      <c r="M128" s="201">
        <f t="shared" si="10"/>
        <v>4509.5937249999997</v>
      </c>
      <c r="N128" s="201">
        <f t="shared" si="10"/>
        <v>3470.8003560000002</v>
      </c>
      <c r="O128" s="201">
        <f t="shared" si="10"/>
        <v>3502.0457000000001</v>
      </c>
    </row>
    <row r="129" spans="2:15">
      <c r="B129" s="120" t="s">
        <v>4</v>
      </c>
      <c r="C129" s="201">
        <f t="shared" si="10"/>
        <v>249.55494100000001</v>
      </c>
      <c r="D129" s="201">
        <f t="shared" si="10"/>
        <v>239.905697</v>
      </c>
      <c r="E129" s="201">
        <f t="shared" si="10"/>
        <v>297.64954599999999</v>
      </c>
      <c r="F129" s="201">
        <f t="shared" si="10"/>
        <v>277.99459899999999</v>
      </c>
      <c r="G129" s="201">
        <f t="shared" si="10"/>
        <v>405.98618900000002</v>
      </c>
      <c r="H129" s="201">
        <f t="shared" si="10"/>
        <v>401.51815299999998</v>
      </c>
      <c r="I129" s="201">
        <f t="shared" si="10"/>
        <v>373.48109599999998</v>
      </c>
      <c r="J129" s="201">
        <f t="shared" si="10"/>
        <v>221.507746</v>
      </c>
      <c r="K129" s="201">
        <f t="shared" si="10"/>
        <v>212.48337599999999</v>
      </c>
      <c r="L129" s="201">
        <f t="shared" si="10"/>
        <v>268.85188900000003</v>
      </c>
      <c r="M129" s="201">
        <f t="shared" si="10"/>
        <v>206.83761699999999</v>
      </c>
      <c r="N129" s="201">
        <f t="shared" si="10"/>
        <v>209.65913499999999</v>
      </c>
      <c r="O129" s="201">
        <f t="shared" si="10"/>
        <v>215.542799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2387.5812420000002</v>
      </c>
      <c r="D131" s="201">
        <f t="shared" si="10"/>
        <v>2826.4575450000002</v>
      </c>
      <c r="E131" s="201">
        <f t="shared" si="10"/>
        <v>4052.6040469999998</v>
      </c>
      <c r="F131" s="201">
        <f t="shared" si="10"/>
        <v>4383.620312</v>
      </c>
      <c r="G131" s="201">
        <f t="shared" si="10"/>
        <v>4368.122343</v>
      </c>
      <c r="H131" s="201">
        <f t="shared" si="10"/>
        <v>4240.7949669999998</v>
      </c>
      <c r="I131" s="201">
        <f t="shared" si="10"/>
        <v>3454.370872</v>
      </c>
      <c r="J131" s="201">
        <f t="shared" si="10"/>
        <v>2337.3704469999998</v>
      </c>
      <c r="K131" s="201">
        <f t="shared" si="10"/>
        <v>2614.9533230000002</v>
      </c>
      <c r="L131" s="201">
        <f t="shared" si="10"/>
        <v>2758.3653610000001</v>
      </c>
      <c r="M131" s="201">
        <f t="shared" si="10"/>
        <v>1582.038761</v>
      </c>
      <c r="N131" s="201">
        <f t="shared" si="10"/>
        <v>1658.2651900000001</v>
      </c>
      <c r="O131" s="201">
        <f t="shared" si="10"/>
        <v>1494.878074</v>
      </c>
    </row>
    <row r="132" spans="2:15">
      <c r="B132" s="120" t="s">
        <v>5</v>
      </c>
      <c r="C132" s="201">
        <f t="shared" si="10"/>
        <v>4798.3993280000004</v>
      </c>
      <c r="D132" s="201">
        <f t="shared" si="10"/>
        <v>5333.2401570000002</v>
      </c>
      <c r="E132" s="201">
        <f t="shared" si="10"/>
        <v>3018.974827</v>
      </c>
      <c r="F132" s="201">
        <f t="shared" si="10"/>
        <v>3652.9337310000001</v>
      </c>
      <c r="G132" s="201">
        <f t="shared" si="10"/>
        <v>4093.0802789999998</v>
      </c>
      <c r="H132" s="201">
        <f t="shared" si="10"/>
        <v>3494.763653</v>
      </c>
      <c r="I132" s="201">
        <f t="shared" si="10"/>
        <v>5737.9367339999999</v>
      </c>
      <c r="J132" s="201">
        <f t="shared" si="10"/>
        <v>6906.1533209999998</v>
      </c>
      <c r="K132" s="201">
        <f t="shared" si="10"/>
        <v>5765.2419490000002</v>
      </c>
      <c r="L132" s="201">
        <f t="shared" si="10"/>
        <v>5659.7864529999997</v>
      </c>
      <c r="M132" s="201">
        <f t="shared" si="10"/>
        <v>6845.1631010000001</v>
      </c>
      <c r="N132" s="201">
        <f t="shared" si="10"/>
        <v>6055.2955789999996</v>
      </c>
      <c r="O132" s="201">
        <f t="shared" si="10"/>
        <v>4607.8441000000003</v>
      </c>
    </row>
    <row r="133" spans="2:15">
      <c r="B133" s="120" t="s">
        <v>130</v>
      </c>
      <c r="C133" s="201">
        <f t="shared" si="10"/>
        <v>3715.5402709999998</v>
      </c>
      <c r="D133" s="201">
        <f t="shared" si="10"/>
        <v>3809.4363069999999</v>
      </c>
      <c r="E133" s="201">
        <f t="shared" si="10"/>
        <v>3801.4150810000001</v>
      </c>
      <c r="F133" s="201">
        <f t="shared" si="10"/>
        <v>4497.6996170000002</v>
      </c>
      <c r="G133" s="201">
        <f t="shared" si="10"/>
        <v>4392.0564189999996</v>
      </c>
      <c r="H133" s="201">
        <f t="shared" si="10"/>
        <v>3301.3221330000001</v>
      </c>
      <c r="I133" s="201">
        <f t="shared" si="10"/>
        <v>2583.6031079999998</v>
      </c>
      <c r="J133" s="201">
        <f t="shared" si="10"/>
        <v>1961.196735</v>
      </c>
      <c r="K133" s="201">
        <f t="shared" si="10"/>
        <v>1830.0285409999999</v>
      </c>
      <c r="L133" s="201">
        <f t="shared" si="10"/>
        <v>1879.877665</v>
      </c>
      <c r="M133" s="201">
        <f t="shared" si="10"/>
        <v>2545.8832950000001</v>
      </c>
      <c r="N133" s="201">
        <f t="shared" si="10"/>
        <v>2988.6745989999999</v>
      </c>
      <c r="O133" s="201">
        <f t="shared" si="10"/>
        <v>3931.2565039999999</v>
      </c>
    </row>
    <row r="134" spans="2:15">
      <c r="B134" s="120" t="s">
        <v>131</v>
      </c>
      <c r="C134" s="201">
        <f t="shared" si="10"/>
        <v>625.72451000000001</v>
      </c>
      <c r="D134" s="201">
        <f t="shared" si="10"/>
        <v>500.29392200000001</v>
      </c>
      <c r="E134" s="201">
        <f t="shared" si="10"/>
        <v>541.92729999999995</v>
      </c>
      <c r="F134" s="201">
        <f t="shared" si="10"/>
        <v>768.64537800000005</v>
      </c>
      <c r="G134" s="201">
        <f t="shared" si="10"/>
        <v>719.88580899999999</v>
      </c>
      <c r="H134" s="201">
        <f t="shared" si="10"/>
        <v>401.01782200000002</v>
      </c>
      <c r="I134" s="201">
        <f t="shared" si="10"/>
        <v>226.73819900000001</v>
      </c>
      <c r="J134" s="201">
        <f t="shared" si="10"/>
        <v>111.284369</v>
      </c>
      <c r="K134" s="201">
        <f t="shared" si="10"/>
        <v>92.059718000000004</v>
      </c>
      <c r="L134" s="201">
        <f t="shared" si="10"/>
        <v>94.242966999999993</v>
      </c>
      <c r="M134" s="201">
        <f t="shared" si="10"/>
        <v>176.41685799999999</v>
      </c>
      <c r="N134" s="201">
        <f t="shared" si="10"/>
        <v>151.74095500000001</v>
      </c>
      <c r="O134" s="201">
        <f t="shared" si="10"/>
        <v>443.31944199999998</v>
      </c>
    </row>
    <row r="135" spans="2:15">
      <c r="B135" s="120" t="s">
        <v>9</v>
      </c>
      <c r="C135" s="201">
        <f t="shared" si="10"/>
        <v>1571.031808</v>
      </c>
      <c r="D135" s="201">
        <f t="shared" si="10"/>
        <v>1691.9763680000001</v>
      </c>
      <c r="E135" s="201">
        <f t="shared" si="10"/>
        <v>1726.556497</v>
      </c>
      <c r="F135" s="201">
        <f t="shared" si="10"/>
        <v>1472.758969</v>
      </c>
      <c r="G135" s="201">
        <f t="shared" si="10"/>
        <v>1285.767049</v>
      </c>
      <c r="H135" s="201">
        <f t="shared" si="10"/>
        <v>1439.480916</v>
      </c>
      <c r="I135" s="201">
        <f t="shared" si="10"/>
        <v>1261.112619</v>
      </c>
      <c r="J135" s="201">
        <f t="shared" si="10"/>
        <v>995.11276299999997</v>
      </c>
      <c r="K135" s="201">
        <f t="shared" si="10"/>
        <v>1168.255881</v>
      </c>
      <c r="L135" s="201">
        <f t="shared" si="10"/>
        <v>1692.32637</v>
      </c>
      <c r="M135" s="201">
        <f t="shared" si="10"/>
        <v>1363.1187210000001</v>
      </c>
      <c r="N135" s="201">
        <f t="shared" si="10"/>
        <v>1168.3265940000001</v>
      </c>
      <c r="O135" s="201">
        <f t="shared" si="10"/>
        <v>905.26070400000003</v>
      </c>
    </row>
    <row r="136" spans="2:15">
      <c r="B136" s="120" t="s">
        <v>132</v>
      </c>
      <c r="C136" s="201">
        <f t="shared" si="10"/>
        <v>80.064349500000006</v>
      </c>
      <c r="D136" s="201">
        <f t="shared" si="10"/>
        <v>58.672222499999997</v>
      </c>
      <c r="E136" s="201">
        <f t="shared" si="10"/>
        <v>106.86346</v>
      </c>
      <c r="F136" s="201">
        <f t="shared" si="10"/>
        <v>114.03285700000001</v>
      </c>
      <c r="G136" s="201">
        <f t="shared" si="10"/>
        <v>104.296549</v>
      </c>
      <c r="H136" s="201">
        <f t="shared" si="10"/>
        <v>106.0009465</v>
      </c>
      <c r="I136" s="201">
        <f t="shared" si="10"/>
        <v>108.364132</v>
      </c>
      <c r="J136" s="201">
        <f t="shared" si="10"/>
        <v>89.150436999999997</v>
      </c>
      <c r="K136" s="201">
        <f t="shared" si="10"/>
        <v>102.220887</v>
      </c>
      <c r="L136" s="201">
        <f t="shared" si="10"/>
        <v>95.151443</v>
      </c>
      <c r="M136" s="201">
        <f t="shared" si="10"/>
        <v>79.311832999999993</v>
      </c>
      <c r="N136" s="201">
        <f t="shared" si="10"/>
        <v>59.958961500000001</v>
      </c>
      <c r="O136" s="201">
        <f t="shared" si="10"/>
        <v>56.133749999999999</v>
      </c>
    </row>
    <row r="137" spans="2:15">
      <c r="B137" s="120" t="s">
        <v>133</v>
      </c>
      <c r="C137" s="201">
        <f t="shared" si="10"/>
        <v>46.745470500000003</v>
      </c>
      <c r="D137" s="201">
        <f t="shared" si="10"/>
        <v>32.738592500000003</v>
      </c>
      <c r="E137" s="201">
        <f t="shared" si="10"/>
        <v>65.021735000000007</v>
      </c>
      <c r="F137" s="201">
        <f t="shared" si="10"/>
        <v>70.556624999999997</v>
      </c>
      <c r="G137" s="201">
        <f t="shared" si="10"/>
        <v>62.106560000000002</v>
      </c>
      <c r="H137" s="201">
        <f t="shared" si="10"/>
        <v>63.283716499999997</v>
      </c>
      <c r="I137" s="201">
        <f t="shared" si="10"/>
        <v>65.383654000000007</v>
      </c>
      <c r="J137" s="201">
        <f t="shared" si="10"/>
        <v>52.408155000000001</v>
      </c>
      <c r="K137" s="201">
        <f t="shared" si="10"/>
        <v>65.083246000000003</v>
      </c>
      <c r="L137" s="201">
        <f t="shared" si="10"/>
        <v>57.996042000000003</v>
      </c>
      <c r="M137" s="201">
        <f t="shared" si="10"/>
        <v>53.101937</v>
      </c>
      <c r="N137" s="201">
        <f t="shared" si="10"/>
        <v>40.449704500000003</v>
      </c>
      <c r="O137" s="201">
        <f t="shared" si="10"/>
        <v>38.443151999999998</v>
      </c>
    </row>
    <row r="138" spans="2:15">
      <c r="B138" s="120" t="s">
        <v>134</v>
      </c>
      <c r="C138" s="201">
        <f t="shared" si="10"/>
        <v>272.37973899999997</v>
      </c>
      <c r="D138" s="201">
        <f t="shared" si="10"/>
        <v>337.38112899999999</v>
      </c>
      <c r="E138" s="201">
        <f t="shared" si="10"/>
        <v>320.83093700000001</v>
      </c>
      <c r="F138" s="201">
        <f t="shared" si="10"/>
        <v>319.05258900000001</v>
      </c>
      <c r="G138" s="201">
        <f t="shared" si="10"/>
        <v>339.89569699999998</v>
      </c>
      <c r="H138" s="201">
        <f t="shared" si="10"/>
        <v>284.69175000000001</v>
      </c>
      <c r="I138" s="201">
        <f t="shared" si="10"/>
        <v>262.95474000000002</v>
      </c>
      <c r="J138" s="201">
        <f t="shared" si="10"/>
        <v>239.28200000000001</v>
      </c>
      <c r="K138" s="201">
        <f t="shared" si="10"/>
        <v>254.85701</v>
      </c>
      <c r="L138" s="201">
        <f t="shared" si="10"/>
        <v>281.91061400000001</v>
      </c>
      <c r="M138" s="201">
        <f t="shared" si="10"/>
        <v>257.40937400000001</v>
      </c>
      <c r="N138" s="201">
        <f t="shared" si="10"/>
        <v>309.16821700000003</v>
      </c>
      <c r="O138" s="201">
        <f t="shared" si="10"/>
        <v>303.48110000000003</v>
      </c>
    </row>
    <row r="139" spans="2:15">
      <c r="B139" s="120" t="s">
        <v>135</v>
      </c>
      <c r="C139" s="201">
        <f t="shared" si="10"/>
        <v>20459.253623406999</v>
      </c>
      <c r="D139" s="201">
        <f t="shared" si="10"/>
        <v>20446.621482984006</v>
      </c>
      <c r="E139" s="201">
        <f t="shared" si="10"/>
        <v>20149.128169407999</v>
      </c>
      <c r="F139" s="201">
        <f t="shared" si="10"/>
        <v>22306.585264447996</v>
      </c>
      <c r="G139" s="201">
        <f t="shared" si="10"/>
        <v>22177.539051079999</v>
      </c>
      <c r="H139" s="201">
        <f t="shared" si="10"/>
        <v>19563.892762744003</v>
      </c>
      <c r="I139" s="201">
        <f t="shared" si="10"/>
        <v>19766.151541512998</v>
      </c>
      <c r="J139" s="201">
        <f t="shared" si="10"/>
        <v>20578.980435839003</v>
      </c>
      <c r="K139" s="201">
        <f t="shared" si="10"/>
        <v>21524.340449679999</v>
      </c>
      <c r="L139" s="201">
        <f t="shared" si="10"/>
        <v>22301.200952807994</v>
      </c>
      <c r="M139" s="201">
        <f t="shared" si="10"/>
        <v>21141.504385791995</v>
      </c>
      <c r="N139" s="201">
        <f t="shared" si="10"/>
        <v>21354.721947143993</v>
      </c>
      <c r="O139" s="201">
        <f t="shared" si="10"/>
        <v>19998.472021680001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10992.161972783</v>
      </c>
      <c r="D145" s="205">
        <f t="shared" ref="D145:N145" si="11">SUM(D126,D132:D134,D137:D138)</f>
        <v>11405.271605574</v>
      </c>
      <c r="E145" s="205">
        <f t="shared" si="11"/>
        <v>9667.8928174220018</v>
      </c>
      <c r="F145" s="205">
        <f t="shared" si="11"/>
        <v>10617.427275188</v>
      </c>
      <c r="G145" s="205">
        <f t="shared" si="11"/>
        <v>10587.876321987998</v>
      </c>
      <c r="H145" s="205">
        <f t="shared" si="11"/>
        <v>8477.3598016760006</v>
      </c>
      <c r="I145" s="205">
        <f t="shared" si="11"/>
        <v>10332.690468482997</v>
      </c>
      <c r="J145" s="205">
        <f t="shared" si="11"/>
        <v>12724.013536650999</v>
      </c>
      <c r="K145" s="205">
        <f t="shared" si="11"/>
        <v>11991.044593357999</v>
      </c>
      <c r="L145" s="205">
        <f t="shared" si="11"/>
        <v>11874.128440665001</v>
      </c>
      <c r="M145" s="205">
        <f t="shared" si="11"/>
        <v>12861.191422588001</v>
      </c>
      <c r="N145" s="205">
        <f t="shared" si="11"/>
        <v>14211.128561688</v>
      </c>
      <c r="O145" s="205">
        <f>SUM(O126,O132:O134,O137:O138)</f>
        <v>13347.805209493003</v>
      </c>
    </row>
    <row r="146" spans="2:15">
      <c r="B146" s="202" t="s">
        <v>16</v>
      </c>
      <c r="C146" s="203">
        <f>SUM(C127:C131,C135:C136)</f>
        <v>9467.091650624001</v>
      </c>
      <c r="D146" s="203">
        <f t="shared" ref="D146:O146" si="12">SUM(D127:D131,D135:D136)</f>
        <v>9041.3498774100008</v>
      </c>
      <c r="E146" s="203">
        <f t="shared" si="12"/>
        <v>10481.235351985999</v>
      </c>
      <c r="F146" s="203">
        <f t="shared" si="12"/>
        <v>11689.15798926</v>
      </c>
      <c r="G146" s="203">
        <f t="shared" si="12"/>
        <v>11589.662729092001</v>
      </c>
      <c r="H146" s="203">
        <f t="shared" si="12"/>
        <v>11086.532961068002</v>
      </c>
      <c r="I146" s="203">
        <f t="shared" si="12"/>
        <v>9433.4610730299992</v>
      </c>
      <c r="J146" s="203">
        <f t="shared" si="12"/>
        <v>7854.9668991879998</v>
      </c>
      <c r="K146" s="203">
        <f t="shared" si="12"/>
        <v>9533.2958563219981</v>
      </c>
      <c r="L146" s="203">
        <f t="shared" si="12"/>
        <v>10427.072512143</v>
      </c>
      <c r="M146" s="203">
        <f t="shared" si="12"/>
        <v>8280.312963204</v>
      </c>
      <c r="N146" s="203">
        <f t="shared" si="12"/>
        <v>7143.5933854560008</v>
      </c>
      <c r="O146" s="203">
        <f t="shared" si="12"/>
        <v>6650.6668121870007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53.727091785044891</v>
      </c>
      <c r="D148" s="206">
        <f t="shared" ref="D148:I148" si="13">SUM(D126/SUM(D145:D146)*100,D132/SUM(D145:D146)*100,D133/SUM(D145:D146)*100,D134/SUM(D145:D146)*100,D137/SUM(D145:D146)*100,D138/SUM(D145:D146)*100)</f>
        <v>55.780714750677241</v>
      </c>
      <c r="E148" s="206">
        <f t="shared" si="13"/>
        <v>47.981692985111678</v>
      </c>
      <c r="F148" s="206">
        <f t="shared" si="13"/>
        <v>47.597725735771597</v>
      </c>
      <c r="G148" s="206">
        <f t="shared" si="13"/>
        <v>47.741439199370468</v>
      </c>
      <c r="H148" s="206">
        <f t="shared" si="13"/>
        <v>43.33166156900861</v>
      </c>
      <c r="I148" s="206">
        <f t="shared" si="13"/>
        <v>52.274669891011492</v>
      </c>
      <c r="J148" s="206">
        <f>SUM(J126/SUM(J145:J146)*100,J132/SUM(J145:J146)*100,J133/SUM(J145:J146)*100,J134/SUM(J145:J146)*100,J137/SUM(J145:J146)*100,J138/SUM(J145:J146)*100)</f>
        <v>61.830145455076547</v>
      </c>
      <c r="K148" s="206">
        <f t="shared" ref="K148:O148" si="14">SUM(K126/SUM(K145:K146)*100,K132/SUM(K145:K146)*100,K133/SUM(K145:K146)*100,K134/SUM(K145:K146)*100,K137/SUM(K145:K146)*100,K138/SUM(K145:K146)*100)</f>
        <v>55.709231237030863</v>
      </c>
      <c r="L148" s="206">
        <f t="shared" si="14"/>
        <v>53.244345296883658</v>
      </c>
      <c r="M148" s="206">
        <f t="shared" si="14"/>
        <v>60.8338516876371</v>
      </c>
      <c r="N148" s="206">
        <f t="shared" si="14"/>
        <v>66.547944744317334</v>
      </c>
      <c r="O148" s="206">
        <f t="shared" si="14"/>
        <v>66.744125226281653</v>
      </c>
    </row>
    <row r="149" spans="2:15">
      <c r="B149" s="202" t="s">
        <v>16</v>
      </c>
      <c r="C149" s="266">
        <f t="shared" ref="C149" si="15">100-C148</f>
        <v>46.272908214955109</v>
      </c>
      <c r="D149" s="266">
        <f t="shared" ref="D149:J149" si="16">100-D148</f>
        <v>44.219285249322759</v>
      </c>
      <c r="E149" s="266">
        <f t="shared" si="16"/>
        <v>52.018307014888322</v>
      </c>
      <c r="F149" s="266">
        <f t="shared" si="16"/>
        <v>52.402274264228403</v>
      </c>
      <c r="G149" s="266">
        <f t="shared" si="16"/>
        <v>52.258560800629532</v>
      </c>
      <c r="H149" s="266">
        <f t="shared" si="16"/>
        <v>56.66833843099139</v>
      </c>
      <c r="I149" s="266">
        <f t="shared" si="16"/>
        <v>47.725330108988508</v>
      </c>
      <c r="J149" s="266">
        <f t="shared" si="16"/>
        <v>38.169854544923453</v>
      </c>
      <c r="K149" s="266">
        <f t="shared" ref="K149:O149" si="17">100-K148</f>
        <v>44.290768762969137</v>
      </c>
      <c r="L149" s="266">
        <f t="shared" si="17"/>
        <v>46.755654703116342</v>
      </c>
      <c r="M149" s="266">
        <f t="shared" si="17"/>
        <v>39.1661483123629</v>
      </c>
      <c r="N149" s="266">
        <f t="shared" si="17"/>
        <v>33.452055255682666</v>
      </c>
      <c r="O149" s="266">
        <f t="shared" si="17"/>
        <v>33.255874773718347</v>
      </c>
    </row>
    <row r="153" spans="2:15">
      <c r="B153" s="143" t="s">
        <v>24</v>
      </c>
    </row>
    <row r="154" spans="2:15">
      <c r="B154" s="204"/>
      <c r="C154" s="204"/>
      <c r="D154" s="317" t="s">
        <v>22</v>
      </c>
      <c r="E154" s="317" t="s">
        <v>23</v>
      </c>
      <c r="F154" s="317" t="s">
        <v>215</v>
      </c>
      <c r="G154" s="317" t="s">
        <v>216</v>
      </c>
    </row>
    <row r="155" spans="2:15">
      <c r="B155" s="202" t="s">
        <v>141</v>
      </c>
      <c r="C155" s="202" t="s">
        <v>142</v>
      </c>
      <c r="D155" s="318"/>
      <c r="E155" s="318"/>
      <c r="F155" s="318"/>
      <c r="G155" s="318"/>
    </row>
    <row r="156" spans="2:15">
      <c r="B156" s="210">
        <f>DATE(YEAR(Dat_01!B$2),MONTH(Dat_01!B$2),Dat_01!A180)</f>
        <v>45383</v>
      </c>
      <c r="C156" s="120">
        <f>Dat_01!A180</f>
        <v>1</v>
      </c>
      <c r="D156" s="201">
        <f>Dat_01!W180</f>
        <v>223.29578400000003</v>
      </c>
      <c r="E156" s="211">
        <f>Dat_01!V180</f>
        <v>32.638612036578465</v>
      </c>
      <c r="F156" s="211">
        <f>Dat_01!Y180</f>
        <v>110.304766</v>
      </c>
      <c r="G156" s="211">
        <f>Dat_01!X180</f>
        <v>16.122984495128538</v>
      </c>
    </row>
    <row r="157" spans="2:15">
      <c r="B157" s="210">
        <f>DATE(YEAR(Dat_01!B$2),MONTH(Dat_01!B$2),Dat_01!A181)</f>
        <v>45384</v>
      </c>
      <c r="C157" s="120">
        <f>Dat_01!A181</f>
        <v>2</v>
      </c>
      <c r="D157" s="201">
        <f>Dat_01!W181</f>
        <v>203.30531999999999</v>
      </c>
      <c r="E157" s="211">
        <f>Dat_01!V181</f>
        <v>29.569394826824631</v>
      </c>
      <c r="F157" s="211">
        <f>Dat_01!Y181</f>
        <v>100.269643</v>
      </c>
      <c r="G157" s="211">
        <f>Dat_01!X181</f>
        <v>14.583546869367472</v>
      </c>
    </row>
    <row r="158" spans="2:15">
      <c r="B158" s="210">
        <f>DATE(YEAR(Dat_01!B$2),MONTH(Dat_01!B$2),Dat_01!A182)</f>
        <v>45385</v>
      </c>
      <c r="C158" s="120">
        <f>Dat_01!A182</f>
        <v>3</v>
      </c>
      <c r="D158" s="201">
        <f>Dat_01!W182</f>
        <v>182.41269</v>
      </c>
      <c r="E158" s="211">
        <f>Dat_01!V182</f>
        <v>25.726901341017872</v>
      </c>
      <c r="F158" s="211">
        <f>Dat_01!Y182</f>
        <v>127.041355</v>
      </c>
      <c r="G158" s="211">
        <f>Dat_01!X182</f>
        <v>17.917505664294666</v>
      </c>
    </row>
    <row r="159" spans="2:15">
      <c r="B159" s="210">
        <f>DATE(YEAR(Dat_01!B$2),MONTH(Dat_01!B$2),Dat_01!A183)</f>
        <v>45386</v>
      </c>
      <c r="C159" s="120">
        <f>Dat_01!A183</f>
        <v>4</v>
      </c>
      <c r="D159" s="201">
        <f>Dat_01!W183</f>
        <v>136.36108400000001</v>
      </c>
      <c r="E159" s="211">
        <f>Dat_01!V183</f>
        <v>19.825245087690877</v>
      </c>
      <c r="F159" s="211">
        <f>Dat_01!Y183</f>
        <v>132.763777</v>
      </c>
      <c r="G159" s="211">
        <f>Dat_01!X183</f>
        <v>19.302240350278655</v>
      </c>
    </row>
    <row r="160" spans="2:15">
      <c r="B160" s="210">
        <f>DATE(YEAR(Dat_01!B$2),MONTH(Dat_01!B$2),Dat_01!A184)</f>
        <v>45387</v>
      </c>
      <c r="C160" s="120">
        <f>Dat_01!A184</f>
        <v>5</v>
      </c>
      <c r="D160" s="201">
        <f>Dat_01!W184</f>
        <v>190.122885</v>
      </c>
      <c r="E160" s="211">
        <f>Dat_01!V184</f>
        <v>27.04631976334338</v>
      </c>
      <c r="F160" s="211">
        <f>Dat_01!Y184</f>
        <v>129.23637399999998</v>
      </c>
      <c r="G160" s="211">
        <f>Dat_01!X184</f>
        <v>18.384784642096278</v>
      </c>
    </row>
    <row r="161" spans="2:7">
      <c r="B161" s="210">
        <f>DATE(YEAR(Dat_01!B$2),MONTH(Dat_01!B$2),Dat_01!A185)</f>
        <v>45388</v>
      </c>
      <c r="C161" s="120">
        <f>Dat_01!A185</f>
        <v>6</v>
      </c>
      <c r="D161" s="201">
        <f>Dat_01!W185</f>
        <v>184.62101000000001</v>
      </c>
      <c r="E161" s="211">
        <f>Dat_01!V185</f>
        <v>29.576604815134605</v>
      </c>
      <c r="F161" s="211">
        <f>Dat_01!Y185</f>
        <v>66.902007999999995</v>
      </c>
      <c r="G161" s="211">
        <f>Dat_01!X185</f>
        <v>10.717817283931952</v>
      </c>
    </row>
    <row r="162" spans="2:7">
      <c r="B162" s="210">
        <f>DATE(YEAR(Dat_01!B$2),MONTH(Dat_01!B$2),Dat_01!A186)</f>
        <v>45389</v>
      </c>
      <c r="C162" s="120">
        <f>Dat_01!A186</f>
        <v>7</v>
      </c>
      <c r="D162" s="201">
        <f>Dat_01!W186</f>
        <v>88.074722999999992</v>
      </c>
      <c r="E162" s="211">
        <f>Dat_01!V186</f>
        <v>15.889719582277451</v>
      </c>
      <c r="F162" s="211">
        <f>Dat_01!Y186</f>
        <v>87.304795999999996</v>
      </c>
      <c r="G162" s="211">
        <f>Dat_01!X186</f>
        <v>15.750815663966813</v>
      </c>
    </row>
    <row r="163" spans="2:7">
      <c r="B163" s="210">
        <f>DATE(YEAR(Dat_01!B$2),MONTH(Dat_01!B$2),Dat_01!A187)</f>
        <v>45390</v>
      </c>
      <c r="C163" s="120">
        <f>Dat_01!A187</f>
        <v>8</v>
      </c>
      <c r="D163" s="201">
        <f>Dat_01!W187</f>
        <v>197.026984</v>
      </c>
      <c r="E163" s="211">
        <f>Dat_01!V187</f>
        <v>29.267492664351209</v>
      </c>
      <c r="F163" s="211">
        <f>Dat_01!Y187</f>
        <v>102.586512</v>
      </c>
      <c r="G163" s="211">
        <f>Dat_01!X187</f>
        <v>15.238775554831498</v>
      </c>
    </row>
    <row r="164" spans="2:7">
      <c r="B164" s="210">
        <f>DATE(YEAR(Dat_01!B$2),MONTH(Dat_01!B$2),Dat_01!A188)</f>
        <v>45391</v>
      </c>
      <c r="C164" s="120">
        <f>Dat_01!A188</f>
        <v>9</v>
      </c>
      <c r="D164" s="201">
        <f>Dat_01!W188</f>
        <v>148.79848800000002</v>
      </c>
      <c r="E164" s="211">
        <f>Dat_01!V188</f>
        <v>21.884968137590448</v>
      </c>
      <c r="F164" s="211">
        <f>Dat_01!Y188</f>
        <v>138.76998</v>
      </c>
      <c r="G164" s="211">
        <f>Dat_01!X188</f>
        <v>20.409996308255927</v>
      </c>
    </row>
    <row r="165" spans="2:7">
      <c r="B165" s="210">
        <f>DATE(YEAR(Dat_01!B$2),MONTH(Dat_01!B$2),Dat_01!A189)</f>
        <v>45392</v>
      </c>
      <c r="C165" s="120">
        <f>Dat_01!A189</f>
        <v>10</v>
      </c>
      <c r="D165" s="201">
        <f>Dat_01!W189</f>
        <v>140.491218</v>
      </c>
      <c r="E165" s="211">
        <f>Dat_01!V189</f>
        <v>20.209428007640156</v>
      </c>
      <c r="F165" s="211">
        <f>Dat_01!Y189</f>
        <v>135.40342699999999</v>
      </c>
      <c r="G165" s="211">
        <f>Dat_01!X189</f>
        <v>19.477557735631983</v>
      </c>
    </row>
    <row r="166" spans="2:7">
      <c r="B166" s="210">
        <f>DATE(YEAR(Dat_01!B$2),MONTH(Dat_01!B$2),Dat_01!A190)</f>
        <v>45393</v>
      </c>
      <c r="C166" s="120">
        <f>Dat_01!A190</f>
        <v>11</v>
      </c>
      <c r="D166" s="201">
        <f>Dat_01!W190</f>
        <v>133.35298600000002</v>
      </c>
      <c r="E166" s="211">
        <f>Dat_01!V190</f>
        <v>19.724308456188314</v>
      </c>
      <c r="F166" s="211">
        <f>Dat_01!Y190</f>
        <v>145.246624</v>
      </c>
      <c r="G166" s="211">
        <f>Dat_01!X190</f>
        <v>21.483502544112547</v>
      </c>
    </row>
    <row r="167" spans="2:7">
      <c r="B167" s="210">
        <f>DATE(YEAR(Dat_01!B$2),MONTH(Dat_01!B$2),Dat_01!A191)</f>
        <v>45394</v>
      </c>
      <c r="C167" s="120">
        <f>Dat_01!A191</f>
        <v>12</v>
      </c>
      <c r="D167" s="201">
        <f>Dat_01!W191</f>
        <v>57.196976999999997</v>
      </c>
      <c r="E167" s="211">
        <f>Dat_01!V191</f>
        <v>9.0609223395979566</v>
      </c>
      <c r="F167" s="211">
        <f>Dat_01!Y191</f>
        <v>152.31305399999999</v>
      </c>
      <c r="G167" s="211">
        <f>Dat_01!X191</f>
        <v>24.128840823195773</v>
      </c>
    </row>
    <row r="168" spans="2:7">
      <c r="B168" s="210">
        <f>DATE(YEAR(Dat_01!B$2),MONTH(Dat_01!B$2),Dat_01!A192)</f>
        <v>45395</v>
      </c>
      <c r="C168" s="120">
        <f>Dat_01!A192</f>
        <v>13</v>
      </c>
      <c r="D168" s="201">
        <f>Dat_01!W192</f>
        <v>42.255395</v>
      </c>
      <c r="E168" s="211">
        <f>Dat_01!V192</f>
        <v>7.3774874660448244</v>
      </c>
      <c r="F168" s="211">
        <f>Dat_01!Y192</f>
        <v>130.76165</v>
      </c>
      <c r="G168" s="211">
        <f>Dat_01!X192</f>
        <v>22.830041795002511</v>
      </c>
    </row>
    <row r="169" spans="2:7">
      <c r="B169" s="210">
        <f>DATE(YEAR(Dat_01!B$2),MONTH(Dat_01!B$2),Dat_01!A193)</f>
        <v>45396</v>
      </c>
      <c r="C169" s="120">
        <f>Dat_01!A193</f>
        <v>14</v>
      </c>
      <c r="D169" s="201">
        <f>Dat_01!W193</f>
        <v>46.405201999999996</v>
      </c>
      <c r="E169" s="211">
        <f>Dat_01!V193</f>
        <v>8.4482094341384126</v>
      </c>
      <c r="F169" s="211">
        <f>Dat_01!Y193</f>
        <v>121.319823</v>
      </c>
      <c r="G169" s="211">
        <f>Dat_01!X193</f>
        <v>22.086646088009758</v>
      </c>
    </row>
    <row r="170" spans="2:7">
      <c r="B170" s="210">
        <f>DATE(YEAR(Dat_01!B$2),MONTH(Dat_01!B$2),Dat_01!A194)</f>
        <v>45397</v>
      </c>
      <c r="C170" s="120">
        <f>Dat_01!A194</f>
        <v>15</v>
      </c>
      <c r="D170" s="201">
        <f>Dat_01!W194</f>
        <v>135.64486099999999</v>
      </c>
      <c r="E170" s="211">
        <f>Dat_01!V194</f>
        <v>20.608980288291999</v>
      </c>
      <c r="F170" s="211">
        <f>Dat_01!Y194</f>
        <v>137.83495600000001</v>
      </c>
      <c r="G170" s="211">
        <f>Dat_01!X194</f>
        <v>20.941728793113622</v>
      </c>
    </row>
    <row r="171" spans="2:7">
      <c r="B171" s="210">
        <f>DATE(YEAR(Dat_01!B$2),MONTH(Dat_01!B$2),Dat_01!A195)</f>
        <v>45398</v>
      </c>
      <c r="C171" s="120">
        <f>Dat_01!A195</f>
        <v>16</v>
      </c>
      <c r="D171" s="201">
        <f>Dat_01!W195</f>
        <v>188.64775399999999</v>
      </c>
      <c r="E171" s="211">
        <f>Dat_01!V195</f>
        <v>26.667664853256106</v>
      </c>
      <c r="F171" s="211">
        <f>Dat_01!Y195</f>
        <v>145.68018900000001</v>
      </c>
      <c r="G171" s="211">
        <f>Dat_01!X195</f>
        <v>20.593674579401604</v>
      </c>
    </row>
    <row r="172" spans="2:7">
      <c r="B172" s="210">
        <f>DATE(YEAR(Dat_01!B$2),MONTH(Dat_01!B$2),Dat_01!A196)</f>
        <v>45399</v>
      </c>
      <c r="C172" s="120">
        <f>Dat_01!A196</f>
        <v>17</v>
      </c>
      <c r="D172" s="201">
        <f>Dat_01!W196</f>
        <v>204.839225</v>
      </c>
      <c r="E172" s="211">
        <f>Dat_01!V196</f>
        <v>28.671629254964024</v>
      </c>
      <c r="F172" s="211">
        <f>Dat_01!Y196</f>
        <v>144.68420900000001</v>
      </c>
      <c r="G172" s="211">
        <f>Dat_01!X196</f>
        <v>20.251648577052219</v>
      </c>
    </row>
    <row r="173" spans="2:7">
      <c r="B173" s="210">
        <f>DATE(YEAR(Dat_01!B$2),MONTH(Dat_01!B$2),Dat_01!A197)</f>
        <v>45400</v>
      </c>
      <c r="C173" s="120">
        <f>Dat_01!A197</f>
        <v>18</v>
      </c>
      <c r="D173" s="201">
        <f>Dat_01!W197</f>
        <v>215.32448099999999</v>
      </c>
      <c r="E173" s="211">
        <f>Dat_01!V197</f>
        <v>29.624497135783244</v>
      </c>
      <c r="F173" s="211">
        <f>Dat_01!Y197</f>
        <v>148.179641</v>
      </c>
      <c r="G173" s="211">
        <f>Dat_01!X197</f>
        <v>20.386661702372287</v>
      </c>
    </row>
    <row r="174" spans="2:7">
      <c r="B174" s="210">
        <f>DATE(YEAR(Dat_01!B$2),MONTH(Dat_01!B$2),Dat_01!A198)</f>
        <v>45401</v>
      </c>
      <c r="C174" s="120">
        <f>Dat_01!A198</f>
        <v>19</v>
      </c>
      <c r="D174" s="201">
        <f>Dat_01!W198</f>
        <v>131.61915100000002</v>
      </c>
      <c r="E174" s="211">
        <f>Dat_01!V198</f>
        <v>19.5256310881812</v>
      </c>
      <c r="F174" s="211">
        <f>Dat_01!Y198</f>
        <v>156.185069</v>
      </c>
      <c r="G174" s="211">
        <f>Dat_01!X198</f>
        <v>23.169971965372465</v>
      </c>
    </row>
    <row r="175" spans="2:7">
      <c r="B175" s="210">
        <f>DATE(YEAR(Dat_01!B$2),MONTH(Dat_01!B$2),Dat_01!A199)</f>
        <v>45402</v>
      </c>
      <c r="C175" s="120">
        <f>Dat_01!A199</f>
        <v>20</v>
      </c>
      <c r="D175" s="201">
        <f>Dat_01!W199</f>
        <v>185.82841300000001</v>
      </c>
      <c r="E175" s="211">
        <f>Dat_01!V199</f>
        <v>28.094386444091946</v>
      </c>
      <c r="F175" s="211">
        <f>Dat_01!Y199</f>
        <v>138.40803500000001</v>
      </c>
      <c r="G175" s="211">
        <f>Dat_01!X199</f>
        <v>20.92515756596061</v>
      </c>
    </row>
    <row r="176" spans="2:7">
      <c r="B176" s="210">
        <f>DATE(YEAR(Dat_01!B$2),MONTH(Dat_01!B$2),Dat_01!A200)</f>
        <v>45403</v>
      </c>
      <c r="C176" s="120">
        <f>Dat_01!A200</f>
        <v>21</v>
      </c>
      <c r="D176" s="201">
        <f>Dat_01!W200</f>
        <v>184.60140799999999</v>
      </c>
      <c r="E176" s="211">
        <f>Dat_01!V200</f>
        <v>28.971693866091965</v>
      </c>
      <c r="F176" s="211">
        <f>Dat_01!Y200</f>
        <v>134.27543700000001</v>
      </c>
      <c r="G176" s="211">
        <f>Dat_01!X200</f>
        <v>21.073440861836318</v>
      </c>
    </row>
    <row r="177" spans="2:27">
      <c r="B177" s="210">
        <f>DATE(YEAR(Dat_01!B$2),MONTH(Dat_01!B$2),Dat_01!A201)</f>
        <v>45404</v>
      </c>
      <c r="C177" s="120">
        <f>Dat_01!A201</f>
        <v>22</v>
      </c>
      <c r="D177" s="201">
        <f>Dat_01!W201</f>
        <v>249.00475500000002</v>
      </c>
      <c r="E177" s="211">
        <f>Dat_01!V201</f>
        <v>34.218682212008218</v>
      </c>
      <c r="F177" s="211">
        <f>Dat_01!Y201</f>
        <v>142.877883</v>
      </c>
      <c r="G177" s="211">
        <f>Dat_01!X201</f>
        <v>19.634536189887182</v>
      </c>
    </row>
    <row r="178" spans="2:27">
      <c r="B178" s="210">
        <f>DATE(YEAR(Dat_01!B$2),MONTH(Dat_01!B$2),Dat_01!A202)</f>
        <v>45405</v>
      </c>
      <c r="C178" s="120">
        <f>Dat_01!A202</f>
        <v>23</v>
      </c>
      <c r="D178" s="201">
        <f>Dat_01!W202</f>
        <v>230.67739900000001</v>
      </c>
      <c r="E178" s="211">
        <f>Dat_01!V202</f>
        <v>31.425098549858145</v>
      </c>
      <c r="F178" s="211">
        <f>Dat_01!Y202</f>
        <v>158.14534400000002</v>
      </c>
      <c r="G178" s="211">
        <f>Dat_01!X202</f>
        <v>21.544082957174396</v>
      </c>
    </row>
    <row r="179" spans="2:27">
      <c r="B179" s="210">
        <f>DATE(YEAR(Dat_01!B$2),MONTH(Dat_01!B$2),Dat_01!A203)</f>
        <v>45406</v>
      </c>
      <c r="C179" s="120">
        <f>Dat_01!A203</f>
        <v>24</v>
      </c>
      <c r="D179" s="201">
        <f>Dat_01!W203</f>
        <v>194.88068100000001</v>
      </c>
      <c r="E179" s="211">
        <f>Dat_01!V203</f>
        <v>26.059003137220671</v>
      </c>
      <c r="F179" s="211">
        <f>Dat_01!Y203</f>
        <v>179.11011300000001</v>
      </c>
      <c r="G179" s="211">
        <f>Dat_01!X203</f>
        <v>23.950198514417899</v>
      </c>
    </row>
    <row r="180" spans="2:27">
      <c r="B180" s="210">
        <f>DATE(YEAR(Dat_01!B$2),MONTH(Dat_01!B$2),Dat_01!A204)</f>
        <v>45407</v>
      </c>
      <c r="C180" s="120">
        <f>Dat_01!A204</f>
        <v>25</v>
      </c>
      <c r="D180" s="201">
        <f>Dat_01!W204</f>
        <v>97.85378</v>
      </c>
      <c r="E180" s="211">
        <f>Dat_01!V204</f>
        <v>14.256105244305081</v>
      </c>
      <c r="F180" s="211">
        <f>Dat_01!Y204</f>
        <v>140.32268999999999</v>
      </c>
      <c r="G180" s="211">
        <f>Dat_01!X204</f>
        <v>20.443308749074344</v>
      </c>
    </row>
    <row r="181" spans="2:27">
      <c r="B181" s="210">
        <f>DATE(YEAR(Dat_01!B$2),MONTH(Dat_01!B$2),Dat_01!A205)</f>
        <v>45408</v>
      </c>
      <c r="C181" s="120">
        <f>Dat_01!A205</f>
        <v>26</v>
      </c>
      <c r="D181" s="201">
        <f>Dat_01!W205</f>
        <v>103.061712</v>
      </c>
      <c r="E181" s="211">
        <f>Dat_01!V205</f>
        <v>15.071631734915503</v>
      </c>
      <c r="F181" s="211">
        <f>Dat_01!Y205</f>
        <v>126.570925</v>
      </c>
      <c r="G181" s="211">
        <f>Dat_01!X205</f>
        <v>18.50959326143942</v>
      </c>
    </row>
    <row r="182" spans="2:27">
      <c r="B182" s="210">
        <f>DATE(YEAR(Dat_01!B$2),MONTH(Dat_01!B$2),Dat_01!A206)</f>
        <v>45409</v>
      </c>
      <c r="C182" s="120">
        <f>Dat_01!A206</f>
        <v>27</v>
      </c>
      <c r="D182" s="201">
        <f>Dat_01!W206</f>
        <v>207.965452</v>
      </c>
      <c r="E182" s="211">
        <f>Dat_01!V206</f>
        <v>32.104403874411567</v>
      </c>
      <c r="F182" s="211">
        <f>Dat_01!Y206</f>
        <v>108.862224</v>
      </c>
      <c r="G182" s="211">
        <f>Dat_01!X206</f>
        <v>16.805468275387682</v>
      </c>
    </row>
    <row r="183" spans="2:27">
      <c r="B183" s="210">
        <f>DATE(YEAR(Dat_01!B$2),MONTH(Dat_01!B$2),Dat_01!A207)</f>
        <v>45410</v>
      </c>
      <c r="C183" s="120">
        <f>Dat_01!A207</f>
        <v>28</v>
      </c>
      <c r="D183" s="201">
        <f>Dat_01!W207</f>
        <v>49.408285000000006</v>
      </c>
      <c r="E183" s="211">
        <f>Dat_01!V207</f>
        <v>8.930406020008725</v>
      </c>
      <c r="F183" s="211">
        <f>Dat_01!Y207</f>
        <v>135.10383199999998</v>
      </c>
      <c r="G183" s="211">
        <f>Dat_01!X207</f>
        <v>24.419630728308974</v>
      </c>
    </row>
    <row r="184" spans="2:27">
      <c r="B184" s="210">
        <f>DATE(YEAR(Dat_01!B$2),MONTH(Dat_01!B$2),Dat_01!A208)</f>
        <v>45411</v>
      </c>
      <c r="C184" s="120">
        <f>Dat_01!A208</f>
        <v>29</v>
      </c>
      <c r="D184" s="201">
        <f>Dat_01!W208</f>
        <v>79.641248000000004</v>
      </c>
      <c r="E184" s="211">
        <f>Dat_01!V208</f>
        <v>12.321904996161752</v>
      </c>
      <c r="F184" s="211">
        <f>Dat_01!Y208</f>
        <v>127.24167999999999</v>
      </c>
      <c r="G184" s="211">
        <f>Dat_01!X208</f>
        <v>19.686530935728364</v>
      </c>
    </row>
    <row r="185" spans="2:27">
      <c r="B185" s="210">
        <f>DATE(YEAR(Dat_01!B$2),MONTH(Dat_01!B$2),Dat_01!A209)</f>
        <v>45412</v>
      </c>
      <c r="C185" s="120">
        <f>Dat_01!A209</f>
        <v>30</v>
      </c>
      <c r="D185" s="201">
        <f>Dat_01!W209</f>
        <v>175.12474900000001</v>
      </c>
      <c r="E185" s="211">
        <f>Dat_01!V209</f>
        <v>26.371865286498192</v>
      </c>
      <c r="F185" s="211">
        <f>Dat_01!Y209</f>
        <v>127.550488</v>
      </c>
      <c r="G185" s="211">
        <f>Dat_01!X209</f>
        <v>19.207703685348914</v>
      </c>
    </row>
    <row r="186" spans="2:27">
      <c r="B186" s="210">
        <f>DATE(YEAR(Dat_01!B$2),MONTH(Dat_01!B$2),Dat_01!A210)</f>
        <v>45382</v>
      </c>
      <c r="C186" s="120">
        <f>Dat_01!A210</f>
        <v>0</v>
      </c>
      <c r="D186" s="201" t="str">
        <f>Dat_01!W210</f>
        <v/>
      </c>
      <c r="E186" s="211" t="str">
        <f>Dat_01!V210</f>
        <v/>
      </c>
      <c r="F186" s="201" t="str">
        <f>Dat_01!Y210</f>
        <v/>
      </c>
      <c r="G186" s="211" t="str">
        <f>Dat_01!X210</f>
        <v/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249.00475500000002</v>
      </c>
      <c r="E189" s="213">
        <f>VLOOKUP(D189,D156:E186,2)</f>
        <v>26.371865286498192</v>
      </c>
      <c r="F189" s="202">
        <f>MAX(F156:F186)</f>
        <v>179.11011300000001</v>
      </c>
      <c r="G189" s="213">
        <f>VLOOKUP(F189,F156:G186,2)</f>
        <v>23.950198514417899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84" zoomScale="80" zoomScaleNormal="80" workbookViewId="0">
      <selection activeCell="H211" sqref="H211"/>
    </sheetView>
  </sheetViews>
  <sheetFormatPr baseColWidth="10" defaultRowHeight="12.75"/>
  <cols>
    <col min="1" max="1" width="17.85546875" bestFit="1" customWidth="1"/>
    <col min="2" max="2" width="27" bestFit="1" customWidth="1"/>
    <col min="3" max="15" width="14" bestFit="1" customWidth="1"/>
    <col min="16" max="19" width="21.7109375" customWidth="1"/>
    <col min="20" max="26" width="25.8554687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235</v>
      </c>
      <c r="B2" s="272" t="s">
        <v>236</v>
      </c>
    </row>
    <row r="4" spans="1:13">
      <c r="A4" s="166" t="s">
        <v>30</v>
      </c>
      <c r="B4" s="322" t="s">
        <v>235</v>
      </c>
      <c r="C4" s="323"/>
      <c r="D4" s="323"/>
      <c r="E4" s="323"/>
      <c r="F4" s="323"/>
      <c r="G4" s="323"/>
      <c r="H4" s="323"/>
      <c r="I4" s="323"/>
      <c r="J4" s="323"/>
      <c r="L4" s="269" t="s">
        <v>106</v>
      </c>
      <c r="M4" s="270" t="s">
        <v>180</v>
      </c>
    </row>
    <row r="5" spans="1:13">
      <c r="A5" s="166" t="s">
        <v>105</v>
      </c>
      <c r="B5" s="324" t="s">
        <v>98</v>
      </c>
      <c r="C5" s="325"/>
      <c r="D5" s="325"/>
      <c r="E5" s="325"/>
      <c r="F5" s="325"/>
      <c r="G5" s="325"/>
      <c r="H5" s="325"/>
      <c r="I5" s="325"/>
      <c r="J5" s="325"/>
      <c r="L5" s="269" t="s">
        <v>30</v>
      </c>
      <c r="M5" s="270" t="s">
        <v>239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181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</row>
    <row r="8" spans="1:13">
      <c r="A8" s="272" t="s">
        <v>2</v>
      </c>
      <c r="B8" s="281">
        <v>4023460.9114930001</v>
      </c>
      <c r="C8" s="281">
        <v>1533372.6542829999</v>
      </c>
      <c r="D8" s="282">
        <v>1.6239289583000001</v>
      </c>
      <c r="E8" s="281">
        <v>15572791.975934001</v>
      </c>
      <c r="F8" s="281">
        <v>9899122.3697059993</v>
      </c>
      <c r="G8" s="282">
        <v>0.57314874940000005</v>
      </c>
      <c r="H8" s="281">
        <v>30999905.151273999</v>
      </c>
      <c r="I8" s="281">
        <v>20968862.648322999</v>
      </c>
      <c r="J8" s="282">
        <v>0.47837799650000001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476805.785187</v>
      </c>
      <c r="C9" s="281">
        <v>611590.25412399997</v>
      </c>
      <c r="D9" s="282">
        <v>-0.22038361149999999</v>
      </c>
      <c r="E9" s="281">
        <v>2044377.35249</v>
      </c>
      <c r="F9" s="281">
        <v>1955338.6875740001</v>
      </c>
      <c r="G9" s="282">
        <v>4.5536185399999998E-2</v>
      </c>
      <c r="H9" s="281">
        <v>5292977.7618460003</v>
      </c>
      <c r="I9" s="281">
        <v>4620210.3794189999</v>
      </c>
      <c r="J9" s="282">
        <v>0.1456140148</v>
      </c>
      <c r="L9" s="244" t="s">
        <v>9</v>
      </c>
      <c r="M9" s="285">
        <v>5535.7425000000003</v>
      </c>
    </row>
    <row r="10" spans="1:13">
      <c r="A10" s="272" t="s">
        <v>3</v>
      </c>
      <c r="B10" s="281">
        <v>3502045.7</v>
      </c>
      <c r="C10" s="281">
        <v>4567269.0559999999</v>
      </c>
      <c r="D10" s="282">
        <v>-0.23322982349999999</v>
      </c>
      <c r="E10" s="281">
        <v>16643241.118000001</v>
      </c>
      <c r="F10" s="281">
        <v>19354283.429000001</v>
      </c>
      <c r="G10" s="282">
        <v>-0.14007453810000001</v>
      </c>
      <c r="H10" s="281">
        <v>51564860.634999998</v>
      </c>
      <c r="I10" s="281">
        <v>56287499.954999998</v>
      </c>
      <c r="J10" s="282">
        <v>-8.3902097699999997E-2</v>
      </c>
      <c r="L10" s="244" t="s">
        <v>5</v>
      </c>
      <c r="M10" s="285">
        <v>30341.110619999999</v>
      </c>
    </row>
    <row r="11" spans="1:13">
      <c r="A11" s="272" t="s">
        <v>4</v>
      </c>
      <c r="B11" s="281">
        <v>215542.799</v>
      </c>
      <c r="C11" s="281">
        <v>249554.94099999999</v>
      </c>
      <c r="D11" s="282">
        <v>-0.13629119849999999</v>
      </c>
      <c r="E11" s="281">
        <v>900891.44</v>
      </c>
      <c r="F11" s="281">
        <v>1377461.6980000001</v>
      </c>
      <c r="G11" s="282">
        <v>-0.34597713949999997</v>
      </c>
      <c r="H11" s="281">
        <v>3331417.8420000002</v>
      </c>
      <c r="I11" s="281">
        <v>6383690.0609999998</v>
      </c>
      <c r="J11" s="282">
        <v>-0.4781360294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0</v>
      </c>
      <c r="D12" s="282">
        <v>0</v>
      </c>
      <c r="E12" s="281">
        <v>1E-3</v>
      </c>
      <c r="F12" s="281">
        <v>-1E-3</v>
      </c>
      <c r="G12" s="282">
        <v>-2</v>
      </c>
      <c r="H12" s="281">
        <v>0</v>
      </c>
      <c r="I12" s="281">
        <v>-1E-3</v>
      </c>
      <c r="J12" s="282">
        <v>-1</v>
      </c>
      <c r="L12" s="244" t="s">
        <v>2</v>
      </c>
      <c r="M12" s="285">
        <v>17095.888029999998</v>
      </c>
    </row>
    <row r="13" spans="1:13">
      <c r="A13" s="272" t="s">
        <v>11</v>
      </c>
      <c r="B13" s="281">
        <v>1494878.074</v>
      </c>
      <c r="C13" s="281">
        <v>2387581.2420000001</v>
      </c>
      <c r="D13" s="282">
        <v>-0.37389436320000002</v>
      </c>
      <c r="E13" s="281">
        <v>7493547.3859999999</v>
      </c>
      <c r="F13" s="281">
        <v>11004280.407</v>
      </c>
      <c r="G13" s="282">
        <v>-0.31903340260000002</v>
      </c>
      <c r="H13" s="281">
        <v>35771841.241999999</v>
      </c>
      <c r="I13" s="281">
        <v>56452931.844999999</v>
      </c>
      <c r="J13" s="282">
        <v>-0.36634218860000001</v>
      </c>
      <c r="L13" s="244" t="s">
        <v>3</v>
      </c>
      <c r="M13" s="285">
        <v>7117.29</v>
      </c>
    </row>
    <row r="14" spans="1:13">
      <c r="A14" s="272" t="s">
        <v>5</v>
      </c>
      <c r="B14" s="281">
        <v>4607844.0999999996</v>
      </c>
      <c r="C14" s="281">
        <v>4798399.3279999997</v>
      </c>
      <c r="D14" s="282">
        <v>-3.9712248800000002E-2</v>
      </c>
      <c r="E14" s="281">
        <v>23168089.232999999</v>
      </c>
      <c r="F14" s="281">
        <v>23320226.153000001</v>
      </c>
      <c r="G14" s="282">
        <v>-6.5238183999999999E-3</v>
      </c>
      <c r="H14" s="281">
        <v>61170413.884000003</v>
      </c>
      <c r="I14" s="281">
        <v>61208429.031999998</v>
      </c>
      <c r="J14" s="282">
        <v>-6.2107700000000004E-4</v>
      </c>
      <c r="L14" s="244" t="s">
        <v>134</v>
      </c>
      <c r="M14" s="285">
        <v>1087.99</v>
      </c>
    </row>
    <row r="15" spans="1:13">
      <c r="A15" s="272" t="s">
        <v>6</v>
      </c>
      <c r="B15" s="281">
        <v>3931256.5040000002</v>
      </c>
      <c r="C15" s="281">
        <v>3715540.2710000002</v>
      </c>
      <c r="D15" s="282">
        <v>5.8057837399999999E-2</v>
      </c>
      <c r="E15" s="281">
        <v>11345692.062999999</v>
      </c>
      <c r="F15" s="281">
        <v>10556570.460000001</v>
      </c>
      <c r="G15" s="282">
        <v>7.4751701399999995E-2</v>
      </c>
      <c r="H15" s="281">
        <v>37522450.004000001</v>
      </c>
      <c r="I15" s="281">
        <v>30735269.574000001</v>
      </c>
      <c r="J15" s="282">
        <v>0.2208270994</v>
      </c>
      <c r="L15" s="244" t="s">
        <v>179</v>
      </c>
      <c r="M15" s="285">
        <v>387.17849999999999</v>
      </c>
    </row>
    <row r="16" spans="1:13">
      <c r="A16" s="272" t="s">
        <v>7</v>
      </c>
      <c r="B16" s="281">
        <v>443319.44199999998</v>
      </c>
      <c r="C16" s="281">
        <v>625724.51</v>
      </c>
      <c r="D16" s="282">
        <v>-0.29151018550000002</v>
      </c>
      <c r="E16" s="281">
        <v>865720.22199999995</v>
      </c>
      <c r="F16" s="281">
        <v>1333957.2080000001</v>
      </c>
      <c r="G16" s="282">
        <v>-0.3510134982</v>
      </c>
      <c r="H16" s="281">
        <v>4227572.7390000001</v>
      </c>
      <c r="I16" s="281">
        <v>4544632.8490000004</v>
      </c>
      <c r="J16" s="282">
        <v>-6.9765835999999998E-2</v>
      </c>
      <c r="L16" s="244" t="s">
        <v>133</v>
      </c>
      <c r="M16" s="285">
        <v>131.6275</v>
      </c>
    </row>
    <row r="17" spans="1:13">
      <c r="A17" s="272" t="s">
        <v>8</v>
      </c>
      <c r="B17" s="281">
        <v>303481.09999999998</v>
      </c>
      <c r="C17" s="281">
        <v>272379.739</v>
      </c>
      <c r="D17" s="282">
        <v>0.114183827</v>
      </c>
      <c r="E17" s="281">
        <v>1151969.3049999999</v>
      </c>
      <c r="F17" s="281">
        <v>1226959.007</v>
      </c>
      <c r="G17" s="282">
        <v>-6.1118343499999998E-2</v>
      </c>
      <c r="H17" s="281">
        <v>3510915.1570000001</v>
      </c>
      <c r="I17" s="281">
        <v>4222245.6900000004</v>
      </c>
      <c r="J17" s="282">
        <v>-0.16847208459999999</v>
      </c>
      <c r="L17" s="244" t="s">
        <v>130</v>
      </c>
      <c r="M17" s="285">
        <v>25682.579136</v>
      </c>
    </row>
    <row r="18" spans="1:13">
      <c r="A18" s="272" t="s">
        <v>9</v>
      </c>
      <c r="B18" s="281">
        <v>905260.70400000003</v>
      </c>
      <c r="C18" s="281">
        <v>1571031.808</v>
      </c>
      <c r="D18" s="282">
        <v>-0.42377951899999999</v>
      </c>
      <c r="E18" s="281">
        <v>5129032.3890000004</v>
      </c>
      <c r="F18" s="281">
        <v>6235921.2800000003</v>
      </c>
      <c r="G18" s="282">
        <v>-0.17750206290000001</v>
      </c>
      <c r="H18" s="281">
        <v>16170053.450999999</v>
      </c>
      <c r="I18" s="281">
        <v>15777511.559</v>
      </c>
      <c r="J18" s="282">
        <v>2.4879835499999999E-2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38443.152000000002</v>
      </c>
      <c r="C19" s="281">
        <v>46745.470500000003</v>
      </c>
      <c r="D19" s="282">
        <v>-0.17760690849999999</v>
      </c>
      <c r="E19" s="281">
        <v>189990.83549999999</v>
      </c>
      <c r="F19" s="281">
        <v>230904.86850000001</v>
      </c>
      <c r="G19" s="282">
        <v>-0.1771899972</v>
      </c>
      <c r="H19" s="281">
        <v>666573.11950000003</v>
      </c>
      <c r="I19" s="281">
        <v>697071.46550000005</v>
      </c>
      <c r="J19" s="282">
        <v>-4.3752107899999997E-2</v>
      </c>
      <c r="L19" s="244" t="s">
        <v>81</v>
      </c>
      <c r="M19" s="285">
        <v>3331.4</v>
      </c>
    </row>
    <row r="20" spans="1:13">
      <c r="A20" s="272" t="s">
        <v>70</v>
      </c>
      <c r="B20" s="281">
        <v>56133.75</v>
      </c>
      <c r="C20" s="281">
        <v>80064.349499999997</v>
      </c>
      <c r="D20" s="282">
        <v>-0.29889207429999998</v>
      </c>
      <c r="E20" s="281">
        <v>290555.98749999999</v>
      </c>
      <c r="F20" s="281">
        <v>390982.94349999999</v>
      </c>
      <c r="G20" s="282">
        <v>-0.25685763960000002</v>
      </c>
      <c r="H20" s="281">
        <v>1080157.4785</v>
      </c>
      <c r="I20" s="281">
        <v>1516314.0064999999</v>
      </c>
      <c r="J20" s="282">
        <v>-0.28764261629999999</v>
      </c>
      <c r="L20" s="286" t="s">
        <v>15</v>
      </c>
      <c r="M20" s="287">
        <v>119404.589286</v>
      </c>
    </row>
    <row r="21" spans="1:13">
      <c r="A21" s="273" t="s">
        <v>10</v>
      </c>
      <c r="B21" s="283">
        <v>19998472.021680001</v>
      </c>
      <c r="C21" s="283">
        <v>20459253.623406999</v>
      </c>
      <c r="D21" s="284">
        <v>-2.2521916499999999E-2</v>
      </c>
      <c r="E21" s="283">
        <v>84795899.308423996</v>
      </c>
      <c r="F21" s="283">
        <v>86886008.510279998</v>
      </c>
      <c r="G21" s="284">
        <v>-2.40557627E-2</v>
      </c>
      <c r="H21" s="283">
        <v>251309138.46511999</v>
      </c>
      <c r="I21" s="283">
        <v>263414669.06374201</v>
      </c>
      <c r="J21" s="284">
        <v>-4.5956174900000001E-2</v>
      </c>
    </row>
    <row r="22" spans="1:13">
      <c r="A22" s="272" t="s">
        <v>121</v>
      </c>
      <c r="B22" s="281">
        <v>-748376.63899999997</v>
      </c>
      <c r="C22" s="281">
        <v>-928439.57917599997</v>
      </c>
      <c r="D22" s="282">
        <v>-0.1939414736</v>
      </c>
      <c r="E22" s="281">
        <v>-3409553.2336789998</v>
      </c>
      <c r="F22" s="281">
        <v>-3172745.1784419999</v>
      </c>
      <c r="G22" s="282">
        <v>7.4638220800000002E-2</v>
      </c>
      <c r="H22" s="281">
        <v>-8429794.5185770001</v>
      </c>
      <c r="I22" s="281">
        <v>-7380042.2385069998</v>
      </c>
      <c r="J22" s="282">
        <v>0.14224204230000001</v>
      </c>
      <c r="M22" s="280"/>
    </row>
    <row r="23" spans="1:13">
      <c r="A23" s="272" t="s">
        <v>97</v>
      </c>
      <c r="B23" s="281">
        <v>-109362.35</v>
      </c>
      <c r="C23" s="281">
        <v>-98033.414000000004</v>
      </c>
      <c r="D23" s="282">
        <v>0.1155619858</v>
      </c>
      <c r="E23" s="281">
        <v>-457534.43300000002</v>
      </c>
      <c r="F23" s="281">
        <v>-393912.11499999999</v>
      </c>
      <c r="G23" s="282">
        <v>0.16151399150000001</v>
      </c>
      <c r="H23" s="281">
        <v>-1489682.2479999999</v>
      </c>
      <c r="I23" s="281">
        <v>-873653.63800000004</v>
      </c>
      <c r="J23" s="282">
        <v>0.70511766129999998</v>
      </c>
    </row>
    <row r="24" spans="1:13">
      <c r="A24" s="272" t="s">
        <v>122</v>
      </c>
      <c r="B24" s="281">
        <v>-1190910.17</v>
      </c>
      <c r="C24" s="281">
        <v>-2361040.7519999999</v>
      </c>
      <c r="D24" s="282">
        <v>-0.49559948549999999</v>
      </c>
      <c r="E24" s="281">
        <v>-3633643.8139999998</v>
      </c>
      <c r="F24" s="281">
        <v>-6813442.7199999997</v>
      </c>
      <c r="G24" s="282">
        <v>-0.46669489079999998</v>
      </c>
      <c r="H24" s="281">
        <v>-10776956.441</v>
      </c>
      <c r="I24" s="281">
        <v>-22500075.802999999</v>
      </c>
      <c r="J24" s="282">
        <v>-0.52102577189999999</v>
      </c>
    </row>
    <row r="25" spans="1:13">
      <c r="A25" s="273" t="s">
        <v>123</v>
      </c>
      <c r="B25" s="283">
        <v>17949822.862679999</v>
      </c>
      <c r="C25" s="283">
        <v>17071739.878231</v>
      </c>
      <c r="D25" s="284">
        <v>5.1434885399999998E-2</v>
      </c>
      <c r="E25" s="283">
        <v>77295167.827745005</v>
      </c>
      <c r="F25" s="283">
        <v>76505908.496838003</v>
      </c>
      <c r="G25" s="284">
        <v>1.03163187E-2</v>
      </c>
      <c r="H25" s="283">
        <v>230612705.257543</v>
      </c>
      <c r="I25" s="283">
        <v>232660897.38423499</v>
      </c>
      <c r="J25" s="284">
        <v>-8.8033363000000007E-3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2.790010015461442</v>
      </c>
      <c r="D33" s="104"/>
      <c r="E33" s="159" t="s">
        <v>16</v>
      </c>
      <c r="F33" s="160">
        <f>SUM(C33:C39)</f>
        <v>35.812175441244705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5.9606502920524598</v>
      </c>
      <c r="D34" s="104"/>
      <c r="E34" s="163" t="s">
        <v>17</v>
      </c>
      <c r="F34" s="164">
        <f>SUM(C40:C45)</f>
        <v>64.187824558755281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1.5242085843457516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20.57026882037928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5535.7425000000003</v>
      </c>
      <c r="C37" s="106">
        <f t="shared" si="1"/>
        <v>4.6361220561972623</v>
      </c>
      <c r="D37" s="104"/>
      <c r="E37" s="104"/>
      <c r="F37" s="104"/>
      <c r="I37" s="44"/>
    </row>
    <row r="38" spans="1:9">
      <c r="A38" s="105" t="s">
        <v>182</v>
      </c>
      <c r="B38" s="123">
        <f t="shared" si="0"/>
        <v>7.95</v>
      </c>
      <c r="C38" s="106">
        <f t="shared" si="1"/>
        <v>6.6580355474930835E-3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0.32425763726101275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0.11023655019215671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30341.110619999999</v>
      </c>
      <c r="C41" s="106">
        <f t="shared" si="1"/>
        <v>25.410338749481753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17095.888029999998</v>
      </c>
      <c r="C42" s="106">
        <f t="shared" si="1"/>
        <v>14.317613864113396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25682.579136</v>
      </c>
      <c r="C43" s="106">
        <f t="shared" si="1"/>
        <v>21.50887104890468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1.9295849630045512</v>
      </c>
      <c r="D44" s="104"/>
      <c r="E44" s="104"/>
      <c r="F44" s="104"/>
    </row>
    <row r="45" spans="1:9">
      <c r="A45" s="105" t="s">
        <v>8</v>
      </c>
      <c r="B45" s="123">
        <f t="shared" si="0"/>
        <v>1087.99</v>
      </c>
      <c r="C45" s="106">
        <f t="shared" si="1"/>
        <v>0.91117938305874213</v>
      </c>
      <c r="E45" s="104"/>
      <c r="F45" s="104"/>
    </row>
    <row r="46" spans="1:9">
      <c r="A46" s="107" t="s">
        <v>15</v>
      </c>
      <c r="B46" s="124">
        <f>SUM(B33:B45)</f>
        <v>119404.58928600002</v>
      </c>
      <c r="C46" s="108">
        <f>SUM(C33:C45)</f>
        <v>99.999999999999986</v>
      </c>
      <c r="D46" s="104" t="str">
        <f>CONCATENATE(TEXT(B46,"#.##0")," MW")</f>
        <v>119.405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476.80578518700003</v>
      </c>
      <c r="C50" s="106">
        <f t="shared" ref="C50:C61" si="2">B50/$B$62*100</f>
        <v>2.3842110770768041</v>
      </c>
      <c r="D50" s="125"/>
      <c r="E50" s="159" t="s">
        <v>16</v>
      </c>
      <c r="F50" s="160">
        <f>SUM(C50:C55)</f>
        <v>33.255874773718347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3502.0457000000001</v>
      </c>
      <c r="C51" s="106">
        <f t="shared" si="2"/>
        <v>17.511566364687724</v>
      </c>
      <c r="D51" s="125"/>
      <c r="E51" s="163" t="s">
        <v>17</v>
      </c>
      <c r="F51" s="164">
        <f>SUM(C56:C61)</f>
        <v>66.744125226281653</v>
      </c>
      <c r="J51" s="44"/>
    </row>
    <row r="52" spans="1:10">
      <c r="A52" s="105" t="s">
        <v>4</v>
      </c>
      <c r="B52" s="165">
        <f t="shared" si="3"/>
        <v>215.542799</v>
      </c>
      <c r="C52" s="106">
        <f t="shared" si="2"/>
        <v>1.0777963374718516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1494.878074</v>
      </c>
      <c r="C53" s="106">
        <f t="shared" si="2"/>
        <v>7.4749614489518406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905.26070400000003</v>
      </c>
      <c r="C54" s="106">
        <f t="shared" si="2"/>
        <v>4.5266493511035364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56.133749999999999</v>
      </c>
      <c r="C55" s="106">
        <f t="shared" si="2"/>
        <v>0.28069019442658599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38.443152000000005</v>
      </c>
      <c r="C56" s="106">
        <f t="shared" si="2"/>
        <v>0.19223044619771171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4607.8440999999993</v>
      </c>
      <c r="C57" s="106">
        <f t="shared" si="2"/>
        <v>23.040980805957147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4023.4609114929999</v>
      </c>
      <c r="C58" s="106">
        <f t="shared" si="2"/>
        <v>20.118841615155571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3931.2565040000004</v>
      </c>
      <c r="C59" s="106">
        <f t="shared" si="2"/>
        <v>19.657784353415565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443.31944199999998</v>
      </c>
      <c r="C60" s="106">
        <f t="shared" si="2"/>
        <v>2.2167665685628628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303.48109999999997</v>
      </c>
      <c r="C61" s="106">
        <f t="shared" si="2"/>
        <v>1.5175214369927927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19998.472021680001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301" t="s">
        <v>241</v>
      </c>
      <c r="G66" s="166" t="s">
        <v>31</v>
      </c>
      <c r="H66" s="301" t="s">
        <v>207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210</v>
      </c>
      <c r="H68" s="168"/>
    </row>
    <row r="69" spans="1:8">
      <c r="A69" s="272" t="s">
        <v>2</v>
      </c>
      <c r="B69" s="288">
        <v>93.281281715999995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18.994042100000001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125.460044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7.8385119999999997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36.597481999999999</v>
      </c>
      <c r="G74" s="272" t="s">
        <v>11</v>
      </c>
      <c r="H74" s="288">
        <v>57.894897</v>
      </c>
    </row>
    <row r="75" spans="1:8">
      <c r="A75" s="272" t="s">
        <v>5</v>
      </c>
      <c r="B75" s="288">
        <v>230.67739900000001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158.14534399999999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24.019618999999999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10.290032999999999</v>
      </c>
      <c r="G78" s="272" t="s">
        <v>8</v>
      </c>
      <c r="H78" s="288">
        <v>10.113007</v>
      </c>
    </row>
    <row r="79" spans="1:8">
      <c r="A79" s="272" t="s">
        <v>9</v>
      </c>
      <c r="B79" s="288">
        <v>25.934715000000001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1.1727915</v>
      </c>
      <c r="G80" s="272" t="s">
        <v>69</v>
      </c>
      <c r="H80" s="288">
        <v>1.165713</v>
      </c>
    </row>
    <row r="81" spans="1:11">
      <c r="A81" s="272" t="s">
        <v>70</v>
      </c>
      <c r="B81" s="288">
        <v>1.6433925</v>
      </c>
      <c r="G81" s="272" t="s">
        <v>70</v>
      </c>
      <c r="H81" s="288">
        <v>2.419403</v>
      </c>
    </row>
    <row r="82" spans="1:11">
      <c r="A82" s="273" t="s">
        <v>10</v>
      </c>
      <c r="B82" s="289">
        <v>734.05465581600004</v>
      </c>
      <c r="C82">
        <f>SUM(B69,B75:B78,B80)</f>
        <v>517.58646821600007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-20.928587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-4.2479849999999999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-88.606164000000007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620.27191981600004</v>
      </c>
      <c r="G86" s="273" t="s">
        <v>123</v>
      </c>
      <c r="H86" s="289">
        <v>759.20810275999997</v>
      </c>
    </row>
    <row r="91" spans="1:11">
      <c r="B91" s="175" t="str">
        <f>"Mes " &amp;B66</f>
        <v>Mes 23/04/2024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23/04/2024</v>
      </c>
      <c r="B92" s="157"/>
      <c r="C92" s="157"/>
      <c r="D92" s="157"/>
      <c r="E92" s="174" t="str">
        <f>CONCATENATE("Mes",CHAR(13),MID(A92,66,10))</f>
        <v>Mes_x000D_23/04/2024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2.5875514785592606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17.09137637176817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1.0678376518552892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4.9856617228749807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3.5330768348809252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0.22387876529073292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0.15976896144011038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31.425098549858145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12.707675236022494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21.544082957174389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3.2721840001544535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1.401807470121043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29.489382825229356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70.51061717477063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2" t="s">
        <v>98</v>
      </c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</row>
    <row r="116" spans="1:26">
      <c r="A116" s="166" t="s">
        <v>106</v>
      </c>
      <c r="B116" s="326" t="s">
        <v>109</v>
      </c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</row>
    <row r="117" spans="1:26">
      <c r="A117" s="170" t="s">
        <v>30</v>
      </c>
      <c r="B117" s="302" t="s">
        <v>192</v>
      </c>
      <c r="C117" s="302" t="s">
        <v>195</v>
      </c>
      <c r="D117" s="302" t="s">
        <v>199</v>
      </c>
      <c r="E117" s="302" t="s">
        <v>200</v>
      </c>
      <c r="F117" s="302" t="s">
        <v>201</v>
      </c>
      <c r="G117" s="302" t="s">
        <v>202</v>
      </c>
      <c r="H117" s="302" t="s">
        <v>203</v>
      </c>
      <c r="I117" s="302" t="s">
        <v>204</v>
      </c>
      <c r="J117" s="302" t="s">
        <v>205</v>
      </c>
      <c r="K117" s="302" t="s">
        <v>206</v>
      </c>
      <c r="L117" s="302" t="s">
        <v>208</v>
      </c>
      <c r="M117" s="302" t="s">
        <v>209</v>
      </c>
      <c r="N117" s="302" t="s">
        <v>212</v>
      </c>
      <c r="O117" s="302" t="s">
        <v>220</v>
      </c>
      <c r="P117" s="302" t="s">
        <v>222</v>
      </c>
      <c r="Q117" s="302" t="s">
        <v>223</v>
      </c>
      <c r="R117" s="302" t="s">
        <v>224</v>
      </c>
      <c r="S117" s="302" t="s">
        <v>225</v>
      </c>
      <c r="T117" s="302" t="s">
        <v>226</v>
      </c>
      <c r="U117" s="302" t="s">
        <v>227</v>
      </c>
      <c r="V117" s="302" t="s">
        <v>229</v>
      </c>
      <c r="W117" s="302" t="s">
        <v>230</v>
      </c>
      <c r="X117" s="302" t="s">
        <v>231</v>
      </c>
      <c r="Y117" s="302" t="s">
        <v>232</v>
      </c>
      <c r="Z117" s="302" t="s">
        <v>235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1802.4775146960001</v>
      </c>
      <c r="C119" s="288">
        <v>1923.4158353339999</v>
      </c>
      <c r="D119" s="288">
        <v>1192.633610676</v>
      </c>
      <c r="E119" s="288">
        <v>1044.7215398359999</v>
      </c>
      <c r="F119" s="288">
        <v>973.27249521399995</v>
      </c>
      <c r="G119" s="288">
        <v>1154.544200052</v>
      </c>
      <c r="H119" s="288">
        <v>719.29101276899996</v>
      </c>
      <c r="I119" s="288">
        <v>1311.5542539319999</v>
      </c>
      <c r="J119" s="288">
        <v>2750.3073308039998</v>
      </c>
      <c r="K119" s="288">
        <v>3859.088021046</v>
      </c>
      <c r="L119" s="288">
        <v>2462.4795174880001</v>
      </c>
      <c r="M119" s="288">
        <v>2044.1821768889999</v>
      </c>
      <c r="N119" s="288">
        <v>1533.372654283</v>
      </c>
      <c r="O119" s="288">
        <v>1392.181498074</v>
      </c>
      <c r="P119" s="288">
        <v>1919.7229374220001</v>
      </c>
      <c r="Q119" s="288">
        <v>1308.539335188</v>
      </c>
      <c r="R119" s="288">
        <v>980.85155798799997</v>
      </c>
      <c r="S119" s="288">
        <v>932.28072717600003</v>
      </c>
      <c r="T119" s="288">
        <v>1456.074033483</v>
      </c>
      <c r="U119" s="288">
        <v>3453.6889566509999</v>
      </c>
      <c r="V119" s="288">
        <v>3983.7741293580002</v>
      </c>
      <c r="W119" s="288">
        <v>3900.3146996649998</v>
      </c>
      <c r="X119" s="288">
        <v>2983.216857588</v>
      </c>
      <c r="Y119" s="288">
        <v>4665.7995071879996</v>
      </c>
      <c r="Z119" s="288">
        <v>4023.4609114929999</v>
      </c>
    </row>
    <row r="120" spans="1:26">
      <c r="A120" s="272" t="s">
        <v>81</v>
      </c>
      <c r="B120" s="288">
        <v>336.71262419200002</v>
      </c>
      <c r="C120" s="288">
        <v>300.01770330400001</v>
      </c>
      <c r="D120" s="288">
        <v>271.315038238</v>
      </c>
      <c r="E120" s="288">
        <v>216.66329902000001</v>
      </c>
      <c r="F120" s="288">
        <v>339.43728641600001</v>
      </c>
      <c r="G120" s="288">
        <v>304.78576529399999</v>
      </c>
      <c r="H120" s="288">
        <v>385.62967349299998</v>
      </c>
      <c r="I120" s="288">
        <v>361.663865692</v>
      </c>
      <c r="J120" s="288">
        <v>485.35906038799999</v>
      </c>
      <c r="K120" s="288">
        <v>542.79743612200002</v>
      </c>
      <c r="L120" s="288">
        <v>260.87120307999999</v>
      </c>
      <c r="M120" s="288">
        <v>540.07979424799998</v>
      </c>
      <c r="N120" s="288">
        <v>611.59025412400001</v>
      </c>
      <c r="O120" s="288">
        <v>482.56965391</v>
      </c>
      <c r="P120" s="288">
        <v>288.84067598600001</v>
      </c>
      <c r="Q120" s="288">
        <v>317.61733726</v>
      </c>
      <c r="R120" s="288">
        <v>417.21605209199998</v>
      </c>
      <c r="S120" s="288">
        <v>351.91945956799998</v>
      </c>
      <c r="T120" s="288">
        <v>494.62524202999998</v>
      </c>
      <c r="U120" s="288">
        <v>450.50809918800002</v>
      </c>
      <c r="V120" s="288">
        <v>445.30388932199997</v>
      </c>
      <c r="W120" s="288">
        <v>451.57611214299999</v>
      </c>
      <c r="X120" s="288">
        <v>539.41230620399995</v>
      </c>
      <c r="Y120" s="288">
        <v>576.58314895599995</v>
      </c>
      <c r="Z120" s="288">
        <v>476.80578518700003</v>
      </c>
    </row>
    <row r="121" spans="1:26">
      <c r="A121" s="272" t="s">
        <v>3</v>
      </c>
      <c r="B121" s="288">
        <v>4414.7154469999996</v>
      </c>
      <c r="C121" s="288">
        <v>4066.3553609999999</v>
      </c>
      <c r="D121" s="288">
        <v>4459.4583080000002</v>
      </c>
      <c r="E121" s="288">
        <v>5073.3675970000004</v>
      </c>
      <c r="F121" s="288">
        <v>5122.0469300000004</v>
      </c>
      <c r="G121" s="288">
        <v>4847.367123</v>
      </c>
      <c r="H121" s="288">
        <v>4021.3383749999998</v>
      </c>
      <c r="I121" s="288">
        <v>4182.0928880000001</v>
      </c>
      <c r="J121" s="288">
        <v>5161.1899439999997</v>
      </c>
      <c r="K121" s="288">
        <v>5086.7635890000001</v>
      </c>
      <c r="L121" s="288">
        <v>4597.9597160000003</v>
      </c>
      <c r="M121" s="288">
        <v>5102.2910680000005</v>
      </c>
      <c r="N121" s="288">
        <v>4567.2690560000001</v>
      </c>
      <c r="O121" s="288">
        <v>3741.7683910000001</v>
      </c>
      <c r="P121" s="288">
        <v>4008.7211259999999</v>
      </c>
      <c r="Q121" s="288">
        <v>5123.1339150000003</v>
      </c>
      <c r="R121" s="288">
        <v>5008.274547</v>
      </c>
      <c r="S121" s="288">
        <v>4546.8185190000004</v>
      </c>
      <c r="T121" s="288">
        <v>3741.5071119999998</v>
      </c>
      <c r="U121" s="288">
        <v>3761.317407</v>
      </c>
      <c r="V121" s="288">
        <v>4990.0784999999996</v>
      </c>
      <c r="W121" s="288">
        <v>5160.8013369999999</v>
      </c>
      <c r="X121" s="288">
        <v>4509.5937249999997</v>
      </c>
      <c r="Y121" s="288">
        <v>3470.8003560000002</v>
      </c>
      <c r="Z121" s="288">
        <v>3502.0457000000001</v>
      </c>
    </row>
    <row r="122" spans="1:26">
      <c r="A122" s="272" t="s">
        <v>4</v>
      </c>
      <c r="B122" s="288">
        <v>691.61008400000003</v>
      </c>
      <c r="C122" s="288">
        <v>528.18479500000001</v>
      </c>
      <c r="D122" s="288">
        <v>803.89451299999996</v>
      </c>
      <c r="E122" s="288">
        <v>832.04332899999997</v>
      </c>
      <c r="F122" s="288">
        <v>814.32721900000001</v>
      </c>
      <c r="G122" s="288">
        <v>632.670525</v>
      </c>
      <c r="H122" s="288">
        <v>380.94435900000002</v>
      </c>
      <c r="I122" s="288">
        <v>320.27393899999998</v>
      </c>
      <c r="J122" s="288">
        <v>693.88968399999999</v>
      </c>
      <c r="K122" s="288">
        <v>296.21176400000002</v>
      </c>
      <c r="L122" s="288">
        <v>408.10895900000003</v>
      </c>
      <c r="M122" s="288">
        <v>423.58603399999998</v>
      </c>
      <c r="N122" s="288">
        <v>249.55494100000001</v>
      </c>
      <c r="O122" s="288">
        <v>239.905697</v>
      </c>
      <c r="P122" s="288">
        <v>297.64954599999999</v>
      </c>
      <c r="Q122" s="288">
        <v>277.99459899999999</v>
      </c>
      <c r="R122" s="288">
        <v>405.98618900000002</v>
      </c>
      <c r="S122" s="288">
        <v>401.51815299999998</v>
      </c>
      <c r="T122" s="288">
        <v>373.48109599999998</v>
      </c>
      <c r="U122" s="288">
        <v>221.507746</v>
      </c>
      <c r="V122" s="288">
        <v>212.48337599999999</v>
      </c>
      <c r="W122" s="288">
        <v>268.85188900000003</v>
      </c>
      <c r="X122" s="288">
        <v>206.83761699999999</v>
      </c>
      <c r="Y122" s="288">
        <v>209.65913499999999</v>
      </c>
      <c r="Z122" s="288">
        <v>215.542799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-9.9999999999999995E-7</v>
      </c>
      <c r="N123" s="288">
        <v>0</v>
      </c>
      <c r="O123" s="288">
        <v>0</v>
      </c>
      <c r="P123" s="288">
        <v>0</v>
      </c>
      <c r="Q123" s="288">
        <v>9.9999999999999995E-7</v>
      </c>
      <c r="R123" s="288">
        <v>-9.9999999999999995E-7</v>
      </c>
      <c r="S123" s="288">
        <v>0</v>
      </c>
      <c r="T123" s="288">
        <v>-9.9999999999999995E-7</v>
      </c>
      <c r="U123" s="288">
        <v>0</v>
      </c>
      <c r="V123" s="288">
        <v>0</v>
      </c>
      <c r="W123" s="288">
        <v>0</v>
      </c>
      <c r="X123" s="288">
        <v>0</v>
      </c>
      <c r="Y123" s="288">
        <v>9.9999999999999995E-7</v>
      </c>
      <c r="Z123" s="288">
        <v>0</v>
      </c>
    </row>
    <row r="124" spans="1:26">
      <c r="A124" s="272" t="s">
        <v>11</v>
      </c>
      <c r="B124" s="288">
        <v>2574.0641529999998</v>
      </c>
      <c r="C124" s="288">
        <v>3092.6266949999999</v>
      </c>
      <c r="D124" s="288">
        <v>5827.7719909999996</v>
      </c>
      <c r="E124" s="288">
        <v>7767.9649179999997</v>
      </c>
      <c r="F124" s="288">
        <v>7355.8567110000004</v>
      </c>
      <c r="G124" s="288">
        <v>7042.5267629999998</v>
      </c>
      <c r="H124" s="288">
        <v>6463.9831450000001</v>
      </c>
      <c r="I124" s="288">
        <v>4128.1797839999999</v>
      </c>
      <c r="J124" s="288">
        <v>3769.7414309999999</v>
      </c>
      <c r="K124" s="288">
        <v>2192.7549170000002</v>
      </c>
      <c r="L124" s="288">
        <v>3827.6728309999999</v>
      </c>
      <c r="M124" s="288">
        <v>2596.2714169999999</v>
      </c>
      <c r="N124" s="288">
        <v>2387.5812420000002</v>
      </c>
      <c r="O124" s="288">
        <v>2826.4575450000002</v>
      </c>
      <c r="P124" s="288">
        <v>4052.6040469999998</v>
      </c>
      <c r="Q124" s="288">
        <v>4383.620312</v>
      </c>
      <c r="R124" s="288">
        <v>4368.122343</v>
      </c>
      <c r="S124" s="288">
        <v>4240.7949669999998</v>
      </c>
      <c r="T124" s="288">
        <v>3454.370872</v>
      </c>
      <c r="U124" s="288">
        <v>2337.3704469999998</v>
      </c>
      <c r="V124" s="288">
        <v>2614.9533230000002</v>
      </c>
      <c r="W124" s="288">
        <v>2758.3653610000001</v>
      </c>
      <c r="X124" s="288">
        <v>1582.038761</v>
      </c>
      <c r="Y124" s="288">
        <v>1658.2651900000001</v>
      </c>
      <c r="Z124" s="288">
        <v>1494.878074</v>
      </c>
    </row>
    <row r="125" spans="1:26">
      <c r="A125" s="272" t="s">
        <v>5</v>
      </c>
      <c r="B125" s="288">
        <v>5534.827182</v>
      </c>
      <c r="C125" s="288">
        <v>4570.7138519999999</v>
      </c>
      <c r="D125" s="288">
        <v>3650.6280529999999</v>
      </c>
      <c r="E125" s="288">
        <v>4385.3453140000001</v>
      </c>
      <c r="F125" s="288">
        <v>4075.9092099999998</v>
      </c>
      <c r="G125" s="288">
        <v>4069.2943150000001</v>
      </c>
      <c r="H125" s="288">
        <v>5015.3612540000004</v>
      </c>
      <c r="I125" s="288">
        <v>6579.6363689999998</v>
      </c>
      <c r="J125" s="288">
        <v>5541.3145119999999</v>
      </c>
      <c r="K125" s="288">
        <v>7324.35844</v>
      </c>
      <c r="L125" s="288">
        <v>4633.8397660000001</v>
      </c>
      <c r="M125" s="288">
        <v>6563.6286190000001</v>
      </c>
      <c r="N125" s="288">
        <v>4798.3993280000004</v>
      </c>
      <c r="O125" s="288">
        <v>5333.2401570000002</v>
      </c>
      <c r="P125" s="288">
        <v>3018.974827</v>
      </c>
      <c r="Q125" s="288">
        <v>3652.9337310000001</v>
      </c>
      <c r="R125" s="288">
        <v>4093.0802789999998</v>
      </c>
      <c r="S125" s="288">
        <v>3494.763653</v>
      </c>
      <c r="T125" s="288">
        <v>5737.9367339999999</v>
      </c>
      <c r="U125" s="288">
        <v>6906.1533209999998</v>
      </c>
      <c r="V125" s="288">
        <v>5765.2419490000002</v>
      </c>
      <c r="W125" s="288">
        <v>5659.7864529999997</v>
      </c>
      <c r="X125" s="288">
        <v>6845.1631010000001</v>
      </c>
      <c r="Y125" s="288">
        <v>6055.2955789999996</v>
      </c>
      <c r="Z125" s="288">
        <v>4607.8441000000003</v>
      </c>
    </row>
    <row r="126" spans="1:26">
      <c r="A126" s="272" t="s">
        <v>6</v>
      </c>
      <c r="B126" s="288">
        <v>2533.1844110000002</v>
      </c>
      <c r="C126" s="288">
        <v>3292.6434880000002</v>
      </c>
      <c r="D126" s="288">
        <v>3163.689421</v>
      </c>
      <c r="E126" s="288">
        <v>3323.9309790000002</v>
      </c>
      <c r="F126" s="288">
        <v>3178.4350300000001</v>
      </c>
      <c r="G126" s="288">
        <v>2646.8288579999999</v>
      </c>
      <c r="H126" s="288">
        <v>1975.2256689999999</v>
      </c>
      <c r="I126" s="288">
        <v>1500.5349329999999</v>
      </c>
      <c r="J126" s="288">
        <v>1097.410736</v>
      </c>
      <c r="K126" s="288">
        <v>1703.743702</v>
      </c>
      <c r="L126" s="288">
        <v>2108.6501520000002</v>
      </c>
      <c r="M126" s="288">
        <v>3028.6363350000001</v>
      </c>
      <c r="N126" s="288">
        <v>3715.5402709999998</v>
      </c>
      <c r="O126" s="288">
        <v>3809.4363069999999</v>
      </c>
      <c r="P126" s="288">
        <v>3801.4150810000001</v>
      </c>
      <c r="Q126" s="288">
        <v>4497.6996170000002</v>
      </c>
      <c r="R126" s="288">
        <v>4392.0564189999996</v>
      </c>
      <c r="S126" s="288">
        <v>3301.3221330000001</v>
      </c>
      <c r="T126" s="288">
        <v>2583.6031079999998</v>
      </c>
      <c r="U126" s="288">
        <v>1961.196735</v>
      </c>
      <c r="V126" s="288">
        <v>1830.0285409999999</v>
      </c>
      <c r="W126" s="288">
        <v>1879.877665</v>
      </c>
      <c r="X126" s="288">
        <v>2545.8832950000001</v>
      </c>
      <c r="Y126" s="288">
        <v>2988.6745989999999</v>
      </c>
      <c r="Z126" s="288">
        <v>3931.2565039999999</v>
      </c>
    </row>
    <row r="127" spans="1:26">
      <c r="A127" s="272" t="s">
        <v>7</v>
      </c>
      <c r="B127" s="288">
        <v>412.77760999999998</v>
      </c>
      <c r="C127" s="288">
        <v>621.24749499999996</v>
      </c>
      <c r="D127" s="288">
        <v>534.21786699999996</v>
      </c>
      <c r="E127" s="288">
        <v>667.23559599999999</v>
      </c>
      <c r="F127" s="288">
        <v>619.95898999999997</v>
      </c>
      <c r="G127" s="288">
        <v>437.343279</v>
      </c>
      <c r="H127" s="288">
        <v>166.12881300000001</v>
      </c>
      <c r="I127" s="288">
        <v>104.765418</v>
      </c>
      <c r="J127" s="288">
        <v>59.778182999999999</v>
      </c>
      <c r="K127" s="288">
        <v>119.50775899999999</v>
      </c>
      <c r="L127" s="288">
        <v>178.785415</v>
      </c>
      <c r="M127" s="288">
        <v>409.93952400000001</v>
      </c>
      <c r="N127" s="288">
        <v>625.72451000000001</v>
      </c>
      <c r="O127" s="288">
        <v>500.29392200000001</v>
      </c>
      <c r="P127" s="288">
        <v>541.92729999999995</v>
      </c>
      <c r="Q127" s="288">
        <v>768.64537800000005</v>
      </c>
      <c r="R127" s="288">
        <v>719.88580899999999</v>
      </c>
      <c r="S127" s="288">
        <v>401.01782200000002</v>
      </c>
      <c r="T127" s="288">
        <v>226.73819900000001</v>
      </c>
      <c r="U127" s="288">
        <v>111.284369</v>
      </c>
      <c r="V127" s="288">
        <v>92.059718000000004</v>
      </c>
      <c r="W127" s="288">
        <v>94.242966999999993</v>
      </c>
      <c r="X127" s="288">
        <v>176.41685799999999</v>
      </c>
      <c r="Y127" s="288">
        <v>151.74095500000001</v>
      </c>
      <c r="Z127" s="288">
        <v>443.31944199999998</v>
      </c>
    </row>
    <row r="128" spans="1:26">
      <c r="A128" s="272" t="s">
        <v>8</v>
      </c>
      <c r="B128" s="288">
        <v>429.59813000000003</v>
      </c>
      <c r="C128" s="288">
        <v>396.44900200000001</v>
      </c>
      <c r="D128" s="288">
        <v>415.07297199999999</v>
      </c>
      <c r="E128" s="288">
        <v>408.56224500000002</v>
      </c>
      <c r="F128" s="288">
        <v>382.68428</v>
      </c>
      <c r="G128" s="288">
        <v>340.65432700000002</v>
      </c>
      <c r="H128" s="288">
        <v>366.58353699999998</v>
      </c>
      <c r="I128" s="288">
        <v>365.01865600000002</v>
      </c>
      <c r="J128" s="288">
        <v>320.261664</v>
      </c>
      <c r="K128" s="288">
        <v>290.72821299999998</v>
      </c>
      <c r="L128" s="288">
        <v>356.48546800000003</v>
      </c>
      <c r="M128" s="288">
        <v>307.365587</v>
      </c>
      <c r="N128" s="288">
        <v>272.37973899999997</v>
      </c>
      <c r="O128" s="288">
        <v>337.38112899999999</v>
      </c>
      <c r="P128" s="288">
        <v>320.83093700000001</v>
      </c>
      <c r="Q128" s="288">
        <v>319.05258900000001</v>
      </c>
      <c r="R128" s="288">
        <v>339.89569699999998</v>
      </c>
      <c r="S128" s="288">
        <v>284.69175000000001</v>
      </c>
      <c r="T128" s="288">
        <v>262.95474000000002</v>
      </c>
      <c r="U128" s="288">
        <v>239.28200000000001</v>
      </c>
      <c r="V128" s="288">
        <v>254.85701</v>
      </c>
      <c r="W128" s="288">
        <v>281.91061400000001</v>
      </c>
      <c r="X128" s="288">
        <v>257.40937400000001</v>
      </c>
      <c r="Y128" s="288">
        <v>309.16821700000003</v>
      </c>
      <c r="Z128" s="288">
        <v>303.48110000000003</v>
      </c>
    </row>
    <row r="129" spans="1:26">
      <c r="A129" s="272" t="s">
        <v>9</v>
      </c>
      <c r="B129" s="288">
        <v>1707.8025250000001</v>
      </c>
      <c r="C129" s="288">
        <v>1868.794116</v>
      </c>
      <c r="D129" s="288">
        <v>1466.342539</v>
      </c>
      <c r="E129" s="288">
        <v>1055.238141</v>
      </c>
      <c r="F129" s="288">
        <v>776.19524000000001</v>
      </c>
      <c r="G129" s="288">
        <v>737.16433600000005</v>
      </c>
      <c r="H129" s="288">
        <v>1092.281929</v>
      </c>
      <c r="I129" s="288">
        <v>1449.082572</v>
      </c>
      <c r="J129" s="288">
        <v>1096.4914060000001</v>
      </c>
      <c r="K129" s="288">
        <v>1207.221137</v>
      </c>
      <c r="L129" s="288">
        <v>1717.0495000000001</v>
      </c>
      <c r="M129" s="288">
        <v>1740.618835</v>
      </c>
      <c r="N129" s="288">
        <v>1571.031808</v>
      </c>
      <c r="O129" s="288">
        <v>1691.9763680000001</v>
      </c>
      <c r="P129" s="288">
        <v>1726.556497</v>
      </c>
      <c r="Q129" s="288">
        <v>1472.758969</v>
      </c>
      <c r="R129" s="288">
        <v>1285.767049</v>
      </c>
      <c r="S129" s="288">
        <v>1439.480916</v>
      </c>
      <c r="T129" s="288">
        <v>1261.112619</v>
      </c>
      <c r="U129" s="288">
        <v>995.11276299999997</v>
      </c>
      <c r="V129" s="288">
        <v>1168.255881</v>
      </c>
      <c r="W129" s="288">
        <v>1692.32637</v>
      </c>
      <c r="X129" s="288">
        <v>1363.1187210000001</v>
      </c>
      <c r="Y129" s="288">
        <v>1168.3265940000001</v>
      </c>
      <c r="Z129" s="288">
        <v>905.26070400000003</v>
      </c>
    </row>
    <row r="130" spans="1:26">
      <c r="A130" s="272" t="s">
        <v>69</v>
      </c>
      <c r="B130" s="288">
        <v>64.772149999999996</v>
      </c>
      <c r="C130" s="288">
        <v>67.480593499999998</v>
      </c>
      <c r="D130" s="288">
        <v>63.217403500000003</v>
      </c>
      <c r="E130" s="288">
        <v>59.032142</v>
      </c>
      <c r="F130" s="288">
        <v>51.306201000000001</v>
      </c>
      <c r="G130" s="288">
        <v>45.615575</v>
      </c>
      <c r="H130" s="288">
        <v>60.185411000000002</v>
      </c>
      <c r="I130" s="288">
        <v>56.9594545</v>
      </c>
      <c r="J130" s="288">
        <v>62.369816499999999</v>
      </c>
      <c r="K130" s="288">
        <v>60.303250499999997</v>
      </c>
      <c r="L130" s="288">
        <v>61.687733999999999</v>
      </c>
      <c r="M130" s="288">
        <v>62.1684135</v>
      </c>
      <c r="N130" s="288">
        <v>46.745470500000003</v>
      </c>
      <c r="O130" s="288">
        <v>32.738592500000003</v>
      </c>
      <c r="P130" s="288">
        <v>65.021735000000007</v>
      </c>
      <c r="Q130" s="288">
        <v>70.556624999999997</v>
      </c>
      <c r="R130" s="288">
        <v>62.106560000000002</v>
      </c>
      <c r="S130" s="288">
        <v>63.283716499999997</v>
      </c>
      <c r="T130" s="288">
        <v>65.383654000000007</v>
      </c>
      <c r="U130" s="288">
        <v>52.408155000000001</v>
      </c>
      <c r="V130" s="288">
        <v>65.083246000000003</v>
      </c>
      <c r="W130" s="288">
        <v>57.996042000000003</v>
      </c>
      <c r="X130" s="288">
        <v>53.101937</v>
      </c>
      <c r="Y130" s="288">
        <v>40.449704500000003</v>
      </c>
      <c r="Z130" s="288">
        <v>38.443151999999998</v>
      </c>
    </row>
    <row r="131" spans="1:26">
      <c r="A131" s="272" t="s">
        <v>70</v>
      </c>
      <c r="B131" s="288">
        <v>163.84968900000001</v>
      </c>
      <c r="C131" s="288">
        <v>158.10162349999999</v>
      </c>
      <c r="D131" s="288">
        <v>142.1799135</v>
      </c>
      <c r="E131" s="288">
        <v>164.320076</v>
      </c>
      <c r="F131" s="288">
        <v>150.61526699999999</v>
      </c>
      <c r="G131" s="288">
        <v>125.964905</v>
      </c>
      <c r="H131" s="288">
        <v>143.37030100000001</v>
      </c>
      <c r="I131" s="288">
        <v>117.0142835</v>
      </c>
      <c r="J131" s="288">
        <v>123.76469350000001</v>
      </c>
      <c r="K131" s="288">
        <v>95.578440499999999</v>
      </c>
      <c r="L131" s="288">
        <v>104.984111</v>
      </c>
      <c r="M131" s="288">
        <v>110.3560425</v>
      </c>
      <c r="N131" s="288">
        <v>80.064349500000006</v>
      </c>
      <c r="O131" s="288">
        <v>58.672222499999997</v>
      </c>
      <c r="P131" s="288">
        <v>106.86346</v>
      </c>
      <c r="Q131" s="288">
        <v>114.03285700000001</v>
      </c>
      <c r="R131" s="288">
        <v>104.296549</v>
      </c>
      <c r="S131" s="288">
        <v>106.0009465</v>
      </c>
      <c r="T131" s="288">
        <v>108.364132</v>
      </c>
      <c r="U131" s="288">
        <v>89.150436999999997</v>
      </c>
      <c r="V131" s="288">
        <v>102.220887</v>
      </c>
      <c r="W131" s="288">
        <v>95.151443</v>
      </c>
      <c r="X131" s="288">
        <v>79.311832999999993</v>
      </c>
      <c r="Y131" s="288">
        <v>59.958961500000001</v>
      </c>
      <c r="Z131" s="288">
        <v>56.133749999999999</v>
      </c>
    </row>
    <row r="132" spans="1:26">
      <c r="A132" s="273" t="s">
        <v>10</v>
      </c>
      <c r="B132" s="289">
        <v>20666.391519887999</v>
      </c>
      <c r="C132" s="289">
        <v>20886.030559637999</v>
      </c>
      <c r="D132" s="289">
        <v>21990.421629913999</v>
      </c>
      <c r="E132" s="289">
        <v>24998.425175855999</v>
      </c>
      <c r="F132" s="289">
        <v>23840.044859630001</v>
      </c>
      <c r="G132" s="289">
        <v>22384.759971346</v>
      </c>
      <c r="H132" s="289">
        <v>20790.323479261999</v>
      </c>
      <c r="I132" s="289">
        <v>20476.776416624001</v>
      </c>
      <c r="J132" s="289">
        <v>21161.878461191998</v>
      </c>
      <c r="K132" s="289">
        <v>22779.056669168</v>
      </c>
      <c r="L132" s="289">
        <v>20718.574372568</v>
      </c>
      <c r="M132" s="289">
        <v>22929.123845137001</v>
      </c>
      <c r="N132" s="289">
        <v>20459.253623406999</v>
      </c>
      <c r="O132" s="289">
        <v>20446.621482983999</v>
      </c>
      <c r="P132" s="289">
        <v>20149.128169407999</v>
      </c>
      <c r="Q132" s="289">
        <v>22306.585265448</v>
      </c>
      <c r="R132" s="289">
        <v>22177.539050079999</v>
      </c>
      <c r="S132" s="289">
        <v>19563.892762743999</v>
      </c>
      <c r="T132" s="289">
        <v>19766.151540513001</v>
      </c>
      <c r="U132" s="289">
        <v>20578.980435838999</v>
      </c>
      <c r="V132" s="289">
        <v>21524.340449679999</v>
      </c>
      <c r="W132" s="289">
        <v>22301.200952808002</v>
      </c>
      <c r="X132" s="289">
        <v>21141.504385791999</v>
      </c>
      <c r="Y132" s="289">
        <v>21354.721948144001</v>
      </c>
      <c r="Z132" s="289">
        <v>19998.472021680001</v>
      </c>
    </row>
    <row r="133" spans="1:26">
      <c r="A133" s="272" t="s">
        <v>121</v>
      </c>
      <c r="B133" s="288">
        <v>-596.643821</v>
      </c>
      <c r="C133" s="288">
        <v>-443.41771708800002</v>
      </c>
      <c r="D133" s="288">
        <v>-467.84587496699999</v>
      </c>
      <c r="E133" s="288">
        <v>-366.43131077700002</v>
      </c>
      <c r="F133" s="288">
        <v>-478.12104373599999</v>
      </c>
      <c r="G133" s="288">
        <v>-477.58872789600002</v>
      </c>
      <c r="H133" s="288">
        <v>-561.04328870400002</v>
      </c>
      <c r="I133" s="288">
        <v>-586.96255799999994</v>
      </c>
      <c r="J133" s="288">
        <v>-825.88653889700004</v>
      </c>
      <c r="K133" s="288">
        <v>-948.64611309600002</v>
      </c>
      <c r="L133" s="288">
        <v>-399.19064197199998</v>
      </c>
      <c r="M133" s="288">
        <v>-896.46884419800006</v>
      </c>
      <c r="N133" s="288">
        <v>-928.43957917600005</v>
      </c>
      <c r="O133" s="288">
        <v>-727.87441212099998</v>
      </c>
      <c r="P133" s="288">
        <v>-398.39513445599999</v>
      </c>
      <c r="Q133" s="288">
        <v>-478.500238314</v>
      </c>
      <c r="R133" s="288">
        <v>-629.17239274400004</v>
      </c>
      <c r="S133" s="288">
        <v>-536.13081876800004</v>
      </c>
      <c r="T133" s="288">
        <v>-761.26181099999997</v>
      </c>
      <c r="U133" s="288">
        <v>-805.67009097599998</v>
      </c>
      <c r="V133" s="288">
        <v>-683.23638651900001</v>
      </c>
      <c r="W133" s="288">
        <v>-735.93414696499997</v>
      </c>
      <c r="X133" s="288">
        <v>-864.33118091999995</v>
      </c>
      <c r="Y133" s="288">
        <v>-1060.9112667940001</v>
      </c>
      <c r="Z133" s="288">
        <v>-748.37663899999995</v>
      </c>
    </row>
    <row r="134" spans="1:26">
      <c r="A134" s="272" t="s">
        <v>97</v>
      </c>
      <c r="B134" s="288">
        <v>-33.641058999999998</v>
      </c>
      <c r="C134" s="288">
        <v>-32.047055999999998</v>
      </c>
      <c r="D134" s="288">
        <v>-35.225064000000003</v>
      </c>
      <c r="E134" s="288">
        <v>-67.033137999999994</v>
      </c>
      <c r="F134" s="288">
        <v>-77.653036</v>
      </c>
      <c r="G134" s="288">
        <v>-70.647335999999996</v>
      </c>
      <c r="H134" s="288">
        <v>-61.365385000000003</v>
      </c>
      <c r="I134" s="288">
        <v>-55.991686000000001</v>
      </c>
      <c r="J134" s="288">
        <v>-79.778822000000005</v>
      </c>
      <c r="K134" s="288">
        <v>-123.950131</v>
      </c>
      <c r="L134" s="288">
        <v>-89.734262000000001</v>
      </c>
      <c r="M134" s="288">
        <v>-82.194308000000007</v>
      </c>
      <c r="N134" s="288">
        <v>-98.033413999999993</v>
      </c>
      <c r="O134" s="288">
        <v>-118.762416</v>
      </c>
      <c r="P134" s="288">
        <v>-124.350134</v>
      </c>
      <c r="Q134" s="288">
        <v>-168.54782399999999</v>
      </c>
      <c r="R134" s="288">
        <v>-175.00929099999999</v>
      </c>
      <c r="S134" s="288">
        <v>-130.854702</v>
      </c>
      <c r="T134" s="288">
        <v>-131.44748999999999</v>
      </c>
      <c r="U134" s="288">
        <v>-70.735690000000005</v>
      </c>
      <c r="V134" s="288">
        <v>-112.440268</v>
      </c>
      <c r="W134" s="288">
        <v>-122.760274</v>
      </c>
      <c r="X134" s="288">
        <v>-114.74408200000001</v>
      </c>
      <c r="Y134" s="288">
        <v>-110.667727</v>
      </c>
      <c r="Z134" s="288">
        <v>-109.36235000000001</v>
      </c>
    </row>
    <row r="135" spans="1:26">
      <c r="A135" s="272" t="s">
        <v>122</v>
      </c>
      <c r="B135" s="288">
        <v>-1586.8692699999999</v>
      </c>
      <c r="C135" s="288">
        <v>-1313.838207</v>
      </c>
      <c r="D135" s="288">
        <v>-1458.729505</v>
      </c>
      <c r="E135" s="288">
        <v>-2422.6880030000002</v>
      </c>
      <c r="F135" s="288">
        <v>-2798.10347</v>
      </c>
      <c r="G135" s="288">
        <v>-2876.6627090000002</v>
      </c>
      <c r="H135" s="288">
        <v>-2065.4861510000001</v>
      </c>
      <c r="I135" s="288">
        <v>-1633.8960930000001</v>
      </c>
      <c r="J135" s="288">
        <v>-1117.2289450000001</v>
      </c>
      <c r="K135" s="288">
        <v>-922.71322199999997</v>
      </c>
      <c r="L135" s="288">
        <v>-922.84288700000002</v>
      </c>
      <c r="M135" s="288">
        <v>-2606.845859</v>
      </c>
      <c r="N135" s="288">
        <v>-2361.0407519999999</v>
      </c>
      <c r="O135" s="288">
        <v>-1674.8909679999999</v>
      </c>
      <c r="P135" s="288">
        <v>-1071.1094189999999</v>
      </c>
      <c r="Q135" s="288">
        <v>-511.60106500000001</v>
      </c>
      <c r="R135" s="288">
        <v>-1244.3830700000001</v>
      </c>
      <c r="S135" s="288">
        <v>-644.56043899999997</v>
      </c>
      <c r="T135" s="288">
        <v>-374.74090200000001</v>
      </c>
      <c r="U135" s="288">
        <v>-852.04289100000005</v>
      </c>
      <c r="V135" s="288">
        <v>-769.98387300000002</v>
      </c>
      <c r="W135" s="288">
        <v>-489.04781300000002</v>
      </c>
      <c r="X135" s="288">
        <v>-1120.620263</v>
      </c>
      <c r="Y135" s="288">
        <v>-833.06556799999998</v>
      </c>
      <c r="Z135" s="288">
        <v>-1190.9101700000001</v>
      </c>
    </row>
    <row r="136" spans="1:26">
      <c r="A136" s="273" t="s">
        <v>123</v>
      </c>
      <c r="B136" s="289">
        <v>18449.237369888</v>
      </c>
      <c r="C136" s="289">
        <v>19096.727579549999</v>
      </c>
      <c r="D136" s="289">
        <v>20028.621185946999</v>
      </c>
      <c r="E136" s="289">
        <v>22142.272724079001</v>
      </c>
      <c r="F136" s="289">
        <v>20486.167309894001</v>
      </c>
      <c r="G136" s="289">
        <v>18959.861198449998</v>
      </c>
      <c r="H136" s="289">
        <v>18102.428654558</v>
      </c>
      <c r="I136" s="289">
        <v>18199.926079624001</v>
      </c>
      <c r="J136" s="289">
        <v>19138.984155294998</v>
      </c>
      <c r="K136" s="289">
        <v>20783.747203071998</v>
      </c>
      <c r="L136" s="289">
        <v>19306.806581596</v>
      </c>
      <c r="M136" s="289">
        <v>19343.614833938998</v>
      </c>
      <c r="N136" s="289">
        <v>17071.739878231001</v>
      </c>
      <c r="O136" s="289">
        <v>17925.093686863001</v>
      </c>
      <c r="P136" s="289">
        <v>18555.273481952001</v>
      </c>
      <c r="Q136" s="289">
        <v>21147.936138133999</v>
      </c>
      <c r="R136" s="289">
        <v>20128.974296336</v>
      </c>
      <c r="S136" s="289">
        <v>18252.346802976001</v>
      </c>
      <c r="T136" s="289">
        <v>18498.701337513001</v>
      </c>
      <c r="U136" s="289">
        <v>18850.531763863</v>
      </c>
      <c r="V136" s="289">
        <v>19958.679922161002</v>
      </c>
      <c r="W136" s="289">
        <v>20953.458718843001</v>
      </c>
      <c r="X136" s="289">
        <v>19041.808859871999</v>
      </c>
      <c r="Y136" s="289">
        <v>19350.07738635</v>
      </c>
      <c r="Z136" s="289">
        <v>17949.822862680001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A</v>
      </c>
      <c r="C140" s="182" t="str">
        <f t="shared" si="7"/>
        <v>M</v>
      </c>
      <c r="D140" s="182" t="str">
        <f t="shared" si="7"/>
        <v>J</v>
      </c>
      <c r="E140" s="182" t="str">
        <f t="shared" si="7"/>
        <v>J</v>
      </c>
      <c r="F140" s="182" t="str">
        <f t="shared" si="7"/>
        <v>A</v>
      </c>
      <c r="G140" s="182" t="str">
        <f t="shared" si="7"/>
        <v>S</v>
      </c>
      <c r="H140" s="182" t="str">
        <f t="shared" si="7"/>
        <v>O</v>
      </c>
      <c r="I140" s="182" t="str">
        <f t="shared" si="7"/>
        <v>N</v>
      </c>
      <c r="J140" s="182" t="str">
        <f t="shared" si="7"/>
        <v>D</v>
      </c>
      <c r="K140" s="182" t="str">
        <f t="shared" si="7"/>
        <v>E</v>
      </c>
      <c r="L140" s="182" t="str">
        <f t="shared" si="7"/>
        <v>F</v>
      </c>
      <c r="M140" s="182" t="str">
        <f t="shared" si="7"/>
        <v>M</v>
      </c>
      <c r="N140" s="182" t="str">
        <f t="shared" si="7"/>
        <v>A</v>
      </c>
    </row>
    <row r="141" spans="1:26" s="176" customFormat="1" ht="12">
      <c r="A141" s="182" t="s">
        <v>111</v>
      </c>
      <c r="B141" s="182" t="str">
        <f>TEXT(EDATE(C141,-1),"mmmm aaaa")</f>
        <v>abril 2023</v>
      </c>
      <c r="C141" s="182" t="str">
        <f t="shared" ref="C141:M141" si="8">TEXT(EDATE(D141,-1),"mmmm aaaa")</f>
        <v>mayo 2023</v>
      </c>
      <c r="D141" s="182" t="str">
        <f t="shared" si="8"/>
        <v>junio 2023</v>
      </c>
      <c r="E141" s="182" t="str">
        <f t="shared" si="8"/>
        <v>julio 2023</v>
      </c>
      <c r="F141" s="182" t="str">
        <f t="shared" si="8"/>
        <v>agosto 2023</v>
      </c>
      <c r="G141" s="182" t="str">
        <f t="shared" si="8"/>
        <v>septiembre 2023</v>
      </c>
      <c r="H141" s="182" t="str">
        <f t="shared" si="8"/>
        <v>octubre 2023</v>
      </c>
      <c r="I141" s="182" t="str">
        <f t="shared" si="8"/>
        <v>noviembre 2023</v>
      </c>
      <c r="J141" s="182" t="str">
        <f t="shared" si="8"/>
        <v>diciembre 2023</v>
      </c>
      <c r="K141" s="182" t="str">
        <f t="shared" si="8"/>
        <v>enero 2024</v>
      </c>
      <c r="L141" s="182" t="str">
        <f t="shared" si="8"/>
        <v>febrero 2024</v>
      </c>
      <c r="M141" s="182" t="str">
        <f t="shared" si="8"/>
        <v>marzo 2024</v>
      </c>
      <c r="N141" s="182" t="str">
        <f>A2</f>
        <v>Abril 2024</v>
      </c>
    </row>
    <row r="142" spans="1:26" s="179" customFormat="1" ht="12">
      <c r="A142" s="177" t="s">
        <v>2</v>
      </c>
      <c r="B142" s="178">
        <f t="shared" ref="B142:N142" si="9">HLOOKUP(B$141,$117:$133,3,FALSE)</f>
        <v>1533.372654283</v>
      </c>
      <c r="C142" s="178">
        <f t="shared" si="9"/>
        <v>1392.181498074</v>
      </c>
      <c r="D142" s="178">
        <f t="shared" si="9"/>
        <v>1919.7229374220001</v>
      </c>
      <c r="E142" s="178">
        <f t="shared" si="9"/>
        <v>1308.539335188</v>
      </c>
      <c r="F142" s="178">
        <f t="shared" si="9"/>
        <v>980.85155798799997</v>
      </c>
      <c r="G142" s="178">
        <f t="shared" si="9"/>
        <v>932.28072717600003</v>
      </c>
      <c r="H142" s="178">
        <f t="shared" si="9"/>
        <v>1456.074033483</v>
      </c>
      <c r="I142" s="178">
        <f t="shared" si="9"/>
        <v>3453.6889566509999</v>
      </c>
      <c r="J142" s="178">
        <f t="shared" si="9"/>
        <v>3983.7741293580002</v>
      </c>
      <c r="K142" s="178">
        <f t="shared" si="9"/>
        <v>3900.3146996649998</v>
      </c>
      <c r="L142" s="178">
        <f t="shared" si="9"/>
        <v>2983.216857588</v>
      </c>
      <c r="M142" s="178">
        <f t="shared" si="9"/>
        <v>4665.7995071879996</v>
      </c>
      <c r="N142" s="178">
        <f t="shared" si="9"/>
        <v>4023.4609114929999</v>
      </c>
    </row>
    <row r="143" spans="1:26" s="179" customFormat="1" ht="12">
      <c r="A143" s="177" t="s">
        <v>81</v>
      </c>
      <c r="B143" s="178">
        <f t="shared" ref="B143:N143" si="10">HLOOKUP(B$141,$117:$133,4,FALSE)</f>
        <v>611.59025412400001</v>
      </c>
      <c r="C143" s="178">
        <f t="shared" si="10"/>
        <v>482.56965391</v>
      </c>
      <c r="D143" s="178">
        <f t="shared" si="10"/>
        <v>288.84067598600001</v>
      </c>
      <c r="E143" s="178">
        <f t="shared" si="10"/>
        <v>317.61733726</v>
      </c>
      <c r="F143" s="178">
        <f t="shared" si="10"/>
        <v>417.21605209199998</v>
      </c>
      <c r="G143" s="178">
        <f t="shared" si="10"/>
        <v>351.91945956799998</v>
      </c>
      <c r="H143" s="178">
        <f t="shared" si="10"/>
        <v>494.62524202999998</v>
      </c>
      <c r="I143" s="178">
        <f t="shared" si="10"/>
        <v>450.50809918800002</v>
      </c>
      <c r="J143" s="178">
        <f t="shared" si="10"/>
        <v>445.30388932199997</v>
      </c>
      <c r="K143" s="178">
        <f t="shared" si="10"/>
        <v>451.57611214299999</v>
      </c>
      <c r="L143" s="178">
        <f t="shared" si="10"/>
        <v>539.41230620399995</v>
      </c>
      <c r="M143" s="178">
        <f t="shared" si="10"/>
        <v>576.58314895599995</v>
      </c>
      <c r="N143" s="178">
        <f t="shared" si="10"/>
        <v>476.80578518700003</v>
      </c>
    </row>
    <row r="144" spans="1:26" s="179" customFormat="1" ht="12">
      <c r="A144" s="177" t="s">
        <v>3</v>
      </c>
      <c r="B144" s="178">
        <f t="shared" ref="B144:N144" si="11">HLOOKUP(B$141,$117:$133,5,FALSE)</f>
        <v>4567.2690560000001</v>
      </c>
      <c r="C144" s="178">
        <f t="shared" si="11"/>
        <v>3741.7683910000001</v>
      </c>
      <c r="D144" s="178">
        <f t="shared" si="11"/>
        <v>4008.7211259999999</v>
      </c>
      <c r="E144" s="178">
        <f t="shared" si="11"/>
        <v>5123.1339150000003</v>
      </c>
      <c r="F144" s="178">
        <f t="shared" si="11"/>
        <v>5008.274547</v>
      </c>
      <c r="G144" s="178">
        <f t="shared" si="11"/>
        <v>4546.8185190000004</v>
      </c>
      <c r="H144" s="178">
        <f t="shared" si="11"/>
        <v>3741.5071119999998</v>
      </c>
      <c r="I144" s="178">
        <f t="shared" si="11"/>
        <v>3761.317407</v>
      </c>
      <c r="J144" s="178">
        <f t="shared" si="11"/>
        <v>4990.0784999999996</v>
      </c>
      <c r="K144" s="178">
        <f t="shared" si="11"/>
        <v>5160.8013369999999</v>
      </c>
      <c r="L144" s="178">
        <f t="shared" si="11"/>
        <v>4509.5937249999997</v>
      </c>
      <c r="M144" s="178">
        <f t="shared" si="11"/>
        <v>3470.8003560000002</v>
      </c>
      <c r="N144" s="178">
        <f t="shared" si="11"/>
        <v>3502.0457000000001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249.55494100000001</v>
      </c>
      <c r="C145" s="178">
        <f t="shared" si="12"/>
        <v>239.905697</v>
      </c>
      <c r="D145" s="178">
        <f t="shared" si="12"/>
        <v>297.64954599999999</v>
      </c>
      <c r="E145" s="178">
        <f t="shared" si="12"/>
        <v>277.99459899999999</v>
      </c>
      <c r="F145" s="178">
        <f t="shared" si="12"/>
        <v>405.98618900000002</v>
      </c>
      <c r="G145" s="178">
        <f t="shared" si="12"/>
        <v>401.51815299999998</v>
      </c>
      <c r="H145" s="178">
        <f t="shared" si="12"/>
        <v>373.48109599999998</v>
      </c>
      <c r="I145" s="178">
        <f t="shared" si="12"/>
        <v>221.507746</v>
      </c>
      <c r="J145" s="178">
        <f t="shared" si="12"/>
        <v>212.48337599999999</v>
      </c>
      <c r="K145" s="178">
        <f t="shared" si="12"/>
        <v>268.85188900000003</v>
      </c>
      <c r="L145" s="178">
        <f t="shared" si="12"/>
        <v>206.83761699999999</v>
      </c>
      <c r="M145" s="178">
        <f t="shared" si="12"/>
        <v>209.65913499999999</v>
      </c>
      <c r="N145" s="178">
        <f t="shared" si="12"/>
        <v>215.542799</v>
      </c>
    </row>
    <row r="146" spans="1:15" s="179" customFormat="1" ht="12">
      <c r="A146" s="177" t="s">
        <v>11</v>
      </c>
      <c r="B146" s="178">
        <f t="shared" ref="B146:N146" si="13">HLOOKUP(B$141,$117:$133,8,FALSE)</f>
        <v>2387.5812420000002</v>
      </c>
      <c r="C146" s="178">
        <f t="shared" si="13"/>
        <v>2826.4575450000002</v>
      </c>
      <c r="D146" s="178">
        <f t="shared" si="13"/>
        <v>4052.6040469999998</v>
      </c>
      <c r="E146" s="178">
        <f t="shared" si="13"/>
        <v>4383.620312</v>
      </c>
      <c r="F146" s="178">
        <f t="shared" si="13"/>
        <v>4368.122343</v>
      </c>
      <c r="G146" s="178">
        <f t="shared" si="13"/>
        <v>4240.7949669999998</v>
      </c>
      <c r="H146" s="178">
        <f t="shared" si="13"/>
        <v>3454.370872</v>
      </c>
      <c r="I146" s="178">
        <f t="shared" si="13"/>
        <v>2337.3704469999998</v>
      </c>
      <c r="J146" s="178">
        <f t="shared" si="13"/>
        <v>2614.9533230000002</v>
      </c>
      <c r="K146" s="178">
        <f t="shared" si="13"/>
        <v>2758.3653610000001</v>
      </c>
      <c r="L146" s="178">
        <f t="shared" si="13"/>
        <v>1582.038761</v>
      </c>
      <c r="M146" s="178">
        <f t="shared" si="13"/>
        <v>1658.2651900000001</v>
      </c>
      <c r="N146" s="178">
        <f t="shared" si="13"/>
        <v>1494.878074</v>
      </c>
    </row>
    <row r="147" spans="1:15" s="179" customFormat="1" ht="12">
      <c r="A147" s="177" t="s">
        <v>5</v>
      </c>
      <c r="B147" s="178">
        <f t="shared" ref="B147:N147" si="14">HLOOKUP(B$141,$117:$133,9,FALSE)</f>
        <v>4798.3993280000004</v>
      </c>
      <c r="C147" s="178">
        <f t="shared" si="14"/>
        <v>5333.2401570000002</v>
      </c>
      <c r="D147" s="178">
        <f t="shared" si="14"/>
        <v>3018.974827</v>
      </c>
      <c r="E147" s="178">
        <f t="shared" si="14"/>
        <v>3652.9337310000001</v>
      </c>
      <c r="F147" s="178">
        <f t="shared" si="14"/>
        <v>4093.0802789999998</v>
      </c>
      <c r="G147" s="178">
        <f t="shared" si="14"/>
        <v>3494.763653</v>
      </c>
      <c r="H147" s="178">
        <f t="shared" si="14"/>
        <v>5737.9367339999999</v>
      </c>
      <c r="I147" s="178">
        <f t="shared" si="14"/>
        <v>6906.1533209999998</v>
      </c>
      <c r="J147" s="178">
        <f t="shared" si="14"/>
        <v>5765.2419490000002</v>
      </c>
      <c r="K147" s="178">
        <f t="shared" si="14"/>
        <v>5659.7864529999997</v>
      </c>
      <c r="L147" s="178">
        <f t="shared" si="14"/>
        <v>6845.1631010000001</v>
      </c>
      <c r="M147" s="178">
        <f t="shared" si="14"/>
        <v>6055.2955789999996</v>
      </c>
      <c r="N147" s="178">
        <f t="shared" si="14"/>
        <v>4607.8441000000003</v>
      </c>
    </row>
    <row r="148" spans="1:15" s="179" customFormat="1" ht="12">
      <c r="A148" s="177" t="s">
        <v>6</v>
      </c>
      <c r="B148" s="178">
        <f t="shared" ref="B148:N148" si="15">HLOOKUP(B$141,$117:$133,10,FALSE)</f>
        <v>3715.5402709999998</v>
      </c>
      <c r="C148" s="178">
        <f t="shared" si="15"/>
        <v>3809.4363069999999</v>
      </c>
      <c r="D148" s="178">
        <f t="shared" si="15"/>
        <v>3801.4150810000001</v>
      </c>
      <c r="E148" s="178">
        <f t="shared" si="15"/>
        <v>4497.6996170000002</v>
      </c>
      <c r="F148" s="178">
        <f t="shared" si="15"/>
        <v>4392.0564189999996</v>
      </c>
      <c r="G148" s="178">
        <f t="shared" si="15"/>
        <v>3301.3221330000001</v>
      </c>
      <c r="H148" s="178">
        <f t="shared" si="15"/>
        <v>2583.6031079999998</v>
      </c>
      <c r="I148" s="178">
        <f t="shared" si="15"/>
        <v>1961.196735</v>
      </c>
      <c r="J148" s="178">
        <f t="shared" si="15"/>
        <v>1830.0285409999999</v>
      </c>
      <c r="K148" s="178">
        <f t="shared" si="15"/>
        <v>1879.877665</v>
      </c>
      <c r="L148" s="178">
        <f t="shared" si="15"/>
        <v>2545.8832950000001</v>
      </c>
      <c r="M148" s="178">
        <f t="shared" si="15"/>
        <v>2988.6745989999999</v>
      </c>
      <c r="N148" s="178">
        <f t="shared" si="15"/>
        <v>3931.2565039999999</v>
      </c>
    </row>
    <row r="149" spans="1:15" s="179" customFormat="1" ht="12">
      <c r="A149" s="177" t="s">
        <v>7</v>
      </c>
      <c r="B149" s="178">
        <f t="shared" ref="B149:N149" si="16">HLOOKUP(B$141,$117:$133,11,FALSE)</f>
        <v>625.72451000000001</v>
      </c>
      <c r="C149" s="178">
        <f t="shared" si="16"/>
        <v>500.29392200000001</v>
      </c>
      <c r="D149" s="178">
        <f t="shared" si="16"/>
        <v>541.92729999999995</v>
      </c>
      <c r="E149" s="178">
        <f t="shared" si="16"/>
        <v>768.64537800000005</v>
      </c>
      <c r="F149" s="178">
        <f t="shared" si="16"/>
        <v>719.88580899999999</v>
      </c>
      <c r="G149" s="178">
        <f t="shared" si="16"/>
        <v>401.01782200000002</v>
      </c>
      <c r="H149" s="178">
        <f t="shared" si="16"/>
        <v>226.73819900000001</v>
      </c>
      <c r="I149" s="178">
        <f t="shared" si="16"/>
        <v>111.284369</v>
      </c>
      <c r="J149" s="178">
        <f t="shared" si="16"/>
        <v>92.059718000000004</v>
      </c>
      <c r="K149" s="178">
        <f t="shared" si="16"/>
        <v>94.242966999999993</v>
      </c>
      <c r="L149" s="178">
        <f t="shared" si="16"/>
        <v>176.41685799999999</v>
      </c>
      <c r="M149" s="178">
        <f t="shared" si="16"/>
        <v>151.74095500000001</v>
      </c>
      <c r="N149" s="178">
        <f t="shared" si="16"/>
        <v>443.31944199999998</v>
      </c>
    </row>
    <row r="150" spans="1:15" s="179" customFormat="1" ht="12">
      <c r="A150" s="177" t="s">
        <v>8</v>
      </c>
      <c r="B150" s="178">
        <f t="shared" ref="B150:N150" si="17">HLOOKUP(B$141,$117:$133,12,FALSE)</f>
        <v>272.37973899999997</v>
      </c>
      <c r="C150" s="178">
        <f t="shared" si="17"/>
        <v>337.38112899999999</v>
      </c>
      <c r="D150" s="178">
        <f t="shared" si="17"/>
        <v>320.83093700000001</v>
      </c>
      <c r="E150" s="178">
        <f t="shared" si="17"/>
        <v>319.05258900000001</v>
      </c>
      <c r="F150" s="178">
        <f t="shared" si="17"/>
        <v>339.89569699999998</v>
      </c>
      <c r="G150" s="178">
        <f t="shared" si="17"/>
        <v>284.69175000000001</v>
      </c>
      <c r="H150" s="178">
        <f t="shared" si="17"/>
        <v>262.95474000000002</v>
      </c>
      <c r="I150" s="178">
        <f t="shared" si="17"/>
        <v>239.28200000000001</v>
      </c>
      <c r="J150" s="178">
        <f t="shared" si="17"/>
        <v>254.85701</v>
      </c>
      <c r="K150" s="178">
        <f t="shared" si="17"/>
        <v>281.91061400000001</v>
      </c>
      <c r="L150" s="178">
        <f t="shared" si="17"/>
        <v>257.40937400000001</v>
      </c>
      <c r="M150" s="178">
        <f t="shared" si="17"/>
        <v>309.16821700000003</v>
      </c>
      <c r="N150" s="178">
        <f t="shared" si="17"/>
        <v>303.48110000000003</v>
      </c>
    </row>
    <row r="151" spans="1:15" s="179" customFormat="1" ht="12">
      <c r="A151" s="177" t="s">
        <v>9</v>
      </c>
      <c r="B151" s="178">
        <f t="shared" ref="B151:N151" si="18">HLOOKUP(B$141,$117:$133,13,FALSE)</f>
        <v>1571.031808</v>
      </c>
      <c r="C151" s="178">
        <f t="shared" si="18"/>
        <v>1691.9763680000001</v>
      </c>
      <c r="D151" s="178">
        <f t="shared" si="18"/>
        <v>1726.556497</v>
      </c>
      <c r="E151" s="178">
        <f t="shared" si="18"/>
        <v>1472.758969</v>
      </c>
      <c r="F151" s="178">
        <f t="shared" si="18"/>
        <v>1285.767049</v>
      </c>
      <c r="G151" s="178">
        <f t="shared" si="18"/>
        <v>1439.480916</v>
      </c>
      <c r="H151" s="178">
        <f t="shared" si="18"/>
        <v>1261.112619</v>
      </c>
      <c r="I151" s="178">
        <f t="shared" si="18"/>
        <v>995.11276299999997</v>
      </c>
      <c r="J151" s="178">
        <f t="shared" si="18"/>
        <v>1168.255881</v>
      </c>
      <c r="K151" s="178">
        <f t="shared" si="18"/>
        <v>1692.32637</v>
      </c>
      <c r="L151" s="178">
        <f t="shared" si="18"/>
        <v>1363.1187210000001</v>
      </c>
      <c r="M151" s="178">
        <f t="shared" si="18"/>
        <v>1168.3265940000001</v>
      </c>
      <c r="N151" s="178">
        <f t="shared" si="18"/>
        <v>905.26070400000003</v>
      </c>
    </row>
    <row r="152" spans="1:15" s="179" customFormat="1" ht="12">
      <c r="A152" s="177" t="s">
        <v>70</v>
      </c>
      <c r="B152" s="178">
        <f t="shared" ref="B152:N152" si="19">HLOOKUP(B$141,$117:$133,15,FALSE)</f>
        <v>80.064349500000006</v>
      </c>
      <c r="C152" s="178">
        <f t="shared" si="19"/>
        <v>58.672222499999997</v>
      </c>
      <c r="D152" s="178">
        <f t="shared" si="19"/>
        <v>106.86346</v>
      </c>
      <c r="E152" s="178">
        <f t="shared" si="19"/>
        <v>114.03285700000001</v>
      </c>
      <c r="F152" s="178">
        <f t="shared" si="19"/>
        <v>104.296549</v>
      </c>
      <c r="G152" s="178">
        <f t="shared" si="19"/>
        <v>106.0009465</v>
      </c>
      <c r="H152" s="178">
        <f t="shared" si="19"/>
        <v>108.364132</v>
      </c>
      <c r="I152" s="178">
        <f t="shared" si="19"/>
        <v>89.150436999999997</v>
      </c>
      <c r="J152" s="178">
        <f t="shared" si="19"/>
        <v>102.220887</v>
      </c>
      <c r="K152" s="178">
        <f t="shared" si="19"/>
        <v>95.151443</v>
      </c>
      <c r="L152" s="178">
        <f t="shared" si="19"/>
        <v>79.311832999999993</v>
      </c>
      <c r="M152" s="178">
        <f t="shared" si="19"/>
        <v>59.958961500000001</v>
      </c>
      <c r="N152" s="178">
        <f t="shared" si="19"/>
        <v>56.133749999999999</v>
      </c>
    </row>
    <row r="153" spans="1:15" s="179" customFormat="1" ht="12">
      <c r="A153" s="177" t="s">
        <v>69</v>
      </c>
      <c r="B153" s="178">
        <f t="shared" ref="B153:N153" si="20">HLOOKUP(B$141,$117:$133,14,FALSE)</f>
        <v>46.745470500000003</v>
      </c>
      <c r="C153" s="178">
        <f t="shared" si="20"/>
        <v>32.738592500000003</v>
      </c>
      <c r="D153" s="178">
        <f t="shared" si="20"/>
        <v>65.021735000000007</v>
      </c>
      <c r="E153" s="178">
        <f t="shared" si="20"/>
        <v>70.556624999999997</v>
      </c>
      <c r="F153" s="178">
        <f t="shared" si="20"/>
        <v>62.106560000000002</v>
      </c>
      <c r="G153" s="178">
        <f t="shared" si="20"/>
        <v>63.283716499999997</v>
      </c>
      <c r="H153" s="178">
        <f t="shared" si="20"/>
        <v>65.383654000000007</v>
      </c>
      <c r="I153" s="178">
        <f t="shared" si="20"/>
        <v>52.408155000000001</v>
      </c>
      <c r="J153" s="178">
        <f t="shared" si="20"/>
        <v>65.083246000000003</v>
      </c>
      <c r="K153" s="178">
        <f t="shared" si="20"/>
        <v>57.996042000000003</v>
      </c>
      <c r="L153" s="178">
        <f t="shared" si="20"/>
        <v>53.101937</v>
      </c>
      <c r="M153" s="178">
        <f t="shared" si="20"/>
        <v>40.449704500000003</v>
      </c>
      <c r="N153" s="178">
        <f t="shared" si="20"/>
        <v>38.443151999999998</v>
      </c>
    </row>
    <row r="154" spans="1:15" s="179" customFormat="1" ht="12">
      <c r="A154" s="180" t="s">
        <v>96</v>
      </c>
      <c r="B154" s="181">
        <f>SUM(B142:B153)</f>
        <v>20459.253623406999</v>
      </c>
      <c r="C154" s="181">
        <f t="shared" ref="C154:N154" si="21">SUM(C142:C153)</f>
        <v>20446.621482984006</v>
      </c>
      <c r="D154" s="181">
        <f t="shared" si="21"/>
        <v>20149.128169407999</v>
      </c>
      <c r="E154" s="181">
        <f t="shared" si="21"/>
        <v>22306.585264447996</v>
      </c>
      <c r="F154" s="181">
        <f t="shared" si="21"/>
        <v>22177.539051079999</v>
      </c>
      <c r="G154" s="181">
        <f t="shared" si="21"/>
        <v>19563.892762744003</v>
      </c>
      <c r="H154" s="181">
        <f t="shared" si="21"/>
        <v>19766.151541512998</v>
      </c>
      <c r="I154" s="181">
        <f t="shared" si="21"/>
        <v>20578.980435839003</v>
      </c>
      <c r="J154" s="181">
        <f t="shared" si="21"/>
        <v>21524.340449679999</v>
      </c>
      <c r="K154" s="181">
        <f t="shared" si="21"/>
        <v>22301.200952807994</v>
      </c>
      <c r="L154" s="181">
        <f t="shared" si="21"/>
        <v>21141.504385791995</v>
      </c>
      <c r="M154" s="181">
        <f t="shared" si="21"/>
        <v>21354.721947143993</v>
      </c>
      <c r="N154" s="181">
        <f t="shared" si="21"/>
        <v>19998.472021680001</v>
      </c>
    </row>
    <row r="156" spans="1:15" s="179" customFormat="1" ht="12">
      <c r="A156" s="183" t="s">
        <v>114</v>
      </c>
      <c r="B156" s="193">
        <f>B142+B147+B148+B149+B150+B153</f>
        <v>10992.161972783</v>
      </c>
      <c r="C156" s="193">
        <f t="shared" ref="C156:M156" si="22">C142+C147+C148+C149+C150+C153</f>
        <v>11405.271605574</v>
      </c>
      <c r="D156" s="193">
        <f t="shared" si="22"/>
        <v>9667.8928174220018</v>
      </c>
      <c r="E156" s="193">
        <f t="shared" si="22"/>
        <v>10617.427275188</v>
      </c>
      <c r="F156" s="193">
        <f t="shared" si="22"/>
        <v>10587.876321987998</v>
      </c>
      <c r="G156" s="193">
        <f t="shared" si="22"/>
        <v>8477.3598016760006</v>
      </c>
      <c r="H156" s="193">
        <f t="shared" si="22"/>
        <v>10332.690468482997</v>
      </c>
      <c r="I156" s="193">
        <f t="shared" si="22"/>
        <v>12724.013536650999</v>
      </c>
      <c r="J156" s="193">
        <f t="shared" si="22"/>
        <v>11991.044593357999</v>
      </c>
      <c r="K156" s="193">
        <f t="shared" si="22"/>
        <v>11874.128440665001</v>
      </c>
      <c r="L156" s="193">
        <f t="shared" si="22"/>
        <v>12861.191422588001</v>
      </c>
      <c r="M156" s="193">
        <f t="shared" si="22"/>
        <v>14211.128561688</v>
      </c>
      <c r="N156" s="193">
        <f>N142+N147+N148+N149+N150+N153</f>
        <v>13347.805209493003</v>
      </c>
    </row>
    <row r="157" spans="1:15" s="179" customFormat="1" ht="12">
      <c r="A157" s="183" t="s">
        <v>115</v>
      </c>
      <c r="B157" s="193">
        <f>B143+B144+B145+B146+B151+B152</f>
        <v>9467.091650624001</v>
      </c>
      <c r="C157" s="193">
        <f t="shared" ref="C157:N157" si="23">C143+C144+C145+C146+C151+C152</f>
        <v>9041.3498774100008</v>
      </c>
      <c r="D157" s="193">
        <f t="shared" si="23"/>
        <v>10481.235351985999</v>
      </c>
      <c r="E157" s="193">
        <f t="shared" si="23"/>
        <v>11689.15798926</v>
      </c>
      <c r="F157" s="193">
        <f t="shared" si="23"/>
        <v>11589.662729092001</v>
      </c>
      <c r="G157" s="193">
        <f t="shared" si="23"/>
        <v>11086.532961068002</v>
      </c>
      <c r="H157" s="193">
        <f t="shared" si="23"/>
        <v>9433.4610730299992</v>
      </c>
      <c r="I157" s="193">
        <f t="shared" si="23"/>
        <v>7854.9668991879998</v>
      </c>
      <c r="J157" s="193">
        <f t="shared" si="23"/>
        <v>9533.2958563219981</v>
      </c>
      <c r="K157" s="193">
        <f t="shared" si="23"/>
        <v>10427.072512143</v>
      </c>
      <c r="L157" s="193">
        <f t="shared" si="23"/>
        <v>8280.312963204</v>
      </c>
      <c r="M157" s="193">
        <f t="shared" si="23"/>
        <v>7143.5933854560008</v>
      </c>
      <c r="N157" s="193">
        <f t="shared" si="23"/>
        <v>6650.6668121870007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53.727091785044891</v>
      </c>
      <c r="C158" s="184">
        <f t="shared" ref="C158:N158" si="24">C142/C$154*100+C147/C$154*100+C148/C$154*100+C149/C$154*100+C150/C$154*100+C153/C$154*100</f>
        <v>55.780714750677234</v>
      </c>
      <c r="D158" s="184">
        <f t="shared" si="24"/>
        <v>47.981692985111685</v>
      </c>
      <c r="E158" s="184">
        <f t="shared" si="24"/>
        <v>47.597725735771604</v>
      </c>
      <c r="F158" s="184">
        <f t="shared" si="24"/>
        <v>47.741439199370468</v>
      </c>
      <c r="G158" s="184">
        <f t="shared" si="24"/>
        <v>43.33166156900861</v>
      </c>
      <c r="H158" s="184">
        <f t="shared" si="24"/>
        <v>52.274669891011492</v>
      </c>
      <c r="I158" s="184">
        <f t="shared" si="24"/>
        <v>61.83014545507654</v>
      </c>
      <c r="J158" s="184">
        <f t="shared" si="24"/>
        <v>55.709231237030863</v>
      </c>
      <c r="K158" s="184">
        <f t="shared" si="24"/>
        <v>53.244345296883672</v>
      </c>
      <c r="L158" s="184">
        <f t="shared" si="24"/>
        <v>60.833851687637122</v>
      </c>
      <c r="M158" s="184">
        <f t="shared" si="24"/>
        <v>66.547944744317363</v>
      </c>
      <c r="N158" s="184">
        <f t="shared" si="24"/>
        <v>66.744125226281653</v>
      </c>
      <c r="O158" s="235">
        <f>N158-B158</f>
        <v>13.017033441236762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46.272908214955116</v>
      </c>
      <c r="C159" s="184">
        <f>C143/C$154*100+C144/C$154*100+C145/C$154*100+C151/C$154*100+C152/C$154*100+C146/C$154*100</f>
        <v>44.219285249322738</v>
      </c>
      <c r="D159" s="184">
        <f>D143/D$154*100+D144/D$154*100+D145/D$154*100+D151/D$154*100+D152/D$154*100+D146/D$154*100</f>
        <v>52.018307014888322</v>
      </c>
      <c r="E159" s="184">
        <f>E143/E$154*100+E144/E$154*100+E145/E$154*100+E151/E$154*100+E152/E$154*100+E146/E$154*100</f>
        <v>52.402274264228417</v>
      </c>
      <c r="F159" s="184">
        <f t="shared" ref="F159:M159" si="25">100-F158</f>
        <v>52.258560800629532</v>
      </c>
      <c r="G159" s="184">
        <f t="shared" si="25"/>
        <v>56.66833843099139</v>
      </c>
      <c r="H159" s="184">
        <f t="shared" si="25"/>
        <v>47.725330108988508</v>
      </c>
      <c r="I159" s="184">
        <f t="shared" si="25"/>
        <v>38.16985454492346</v>
      </c>
      <c r="J159" s="184">
        <f t="shared" si="25"/>
        <v>44.290768762969137</v>
      </c>
      <c r="K159" s="184">
        <f t="shared" si="25"/>
        <v>46.755654703116328</v>
      </c>
      <c r="L159" s="184">
        <f t="shared" si="25"/>
        <v>39.166148312362878</v>
      </c>
      <c r="M159" s="184">
        <f t="shared" si="25"/>
        <v>33.452055255682637</v>
      </c>
      <c r="N159" s="184">
        <f t="shared" ref="N159" si="26">100-N158</f>
        <v>33.255874773718347</v>
      </c>
    </row>
    <row r="160" spans="1:15" s="179" customFormat="1" ht="12">
      <c r="A160" s="183"/>
      <c r="B160" s="183"/>
    </row>
    <row r="161" spans="1:19" s="179" customFormat="1" ht="12">
      <c r="A161" s="183" t="s">
        <v>84</v>
      </c>
      <c r="B161" s="183"/>
      <c r="N161" s="235"/>
    </row>
    <row r="162" spans="1:19" s="179" customFormat="1" ht="12">
      <c r="A162" s="183" t="s">
        <v>85</v>
      </c>
      <c r="B162" s="183"/>
    </row>
    <row r="164" spans="1:19" s="179" customFormat="1" ht="12">
      <c r="A164" s="183" t="s">
        <v>19</v>
      </c>
      <c r="B164" s="178">
        <f>B142+B144+B147+B148+B149+B150+B153</f>
        <v>15559.431028783001</v>
      </c>
      <c r="C164" s="178">
        <f t="shared" ref="C164:N164" si="27">C142+C144+C147+C148+C149+C150+C153</f>
        <v>15147.039996574</v>
      </c>
      <c r="D164" s="178">
        <f t="shared" si="27"/>
        <v>13676.613943421999</v>
      </c>
      <c r="E164" s="178">
        <f t="shared" si="27"/>
        <v>15740.561190188</v>
      </c>
      <c r="F164" s="178">
        <f t="shared" si="27"/>
        <v>15596.150868987999</v>
      </c>
      <c r="G164" s="178">
        <f t="shared" si="27"/>
        <v>13024.178320676001</v>
      </c>
      <c r="H164" s="178">
        <f t="shared" si="27"/>
        <v>14074.197580482996</v>
      </c>
      <c r="I164" s="178">
        <f t="shared" si="27"/>
        <v>16485.330943651003</v>
      </c>
      <c r="J164" s="178">
        <f t="shared" si="27"/>
        <v>16981.123093357997</v>
      </c>
      <c r="K164" s="178">
        <f t="shared" si="27"/>
        <v>17034.929777664998</v>
      </c>
      <c r="L164" s="178">
        <f t="shared" si="27"/>
        <v>17370.785147587998</v>
      </c>
      <c r="M164" s="178">
        <f t="shared" si="27"/>
        <v>17681.928917687997</v>
      </c>
      <c r="N164" s="178">
        <f t="shared" si="27"/>
        <v>16849.850909493001</v>
      </c>
    </row>
    <row r="165" spans="1:19" s="179" customFormat="1" ht="12">
      <c r="A165" s="183" t="s">
        <v>20</v>
      </c>
      <c r="B165" s="178">
        <f>B145+B146+B151+B152</f>
        <v>4288.2323405000006</v>
      </c>
      <c r="C165" s="178">
        <f t="shared" ref="C165:N165" si="28">C145+C146+C151+C152</f>
        <v>4817.0118325000012</v>
      </c>
      <c r="D165" s="178">
        <f t="shared" si="28"/>
        <v>6183.6735499999986</v>
      </c>
      <c r="E165" s="178">
        <f t="shared" si="28"/>
        <v>6248.4067369999993</v>
      </c>
      <c r="F165" s="178">
        <f t="shared" si="28"/>
        <v>6164.1721299999999</v>
      </c>
      <c r="G165" s="178">
        <f t="shared" si="28"/>
        <v>6187.7949824999996</v>
      </c>
      <c r="H165" s="178">
        <f t="shared" si="28"/>
        <v>5197.3287190000001</v>
      </c>
      <c r="I165" s="178">
        <f t="shared" si="28"/>
        <v>3643.1413929999994</v>
      </c>
      <c r="J165" s="178">
        <f t="shared" si="28"/>
        <v>4097.9134670000003</v>
      </c>
      <c r="K165" s="178">
        <f t="shared" si="28"/>
        <v>4814.6950630000001</v>
      </c>
      <c r="L165" s="178">
        <f t="shared" si="28"/>
        <v>3231.306932</v>
      </c>
      <c r="M165" s="178">
        <f t="shared" si="28"/>
        <v>3096.2098805000001</v>
      </c>
      <c r="N165" s="178">
        <f t="shared" si="28"/>
        <v>2671.8153270000003</v>
      </c>
    </row>
    <row r="166" spans="1:19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78.394271100261435</v>
      </c>
      <c r="C166" s="184">
        <f t="shared" ref="C166:N166" si="29">C142/(C$154-C$143)*100+C147/(C$154-C$143)*100+C148/(C$154-C$143)*100+C149/(C$154-C$143)*100+C150/(C$154-C$143)*100+C144/(C$154-C$143)*100+C153/(C$154-C$143)*100</f>
        <v>75.871572195154755</v>
      </c>
      <c r="D166" s="184">
        <f t="shared" si="29"/>
        <v>68.864128718941672</v>
      </c>
      <c r="E166" s="184">
        <f t="shared" si="29"/>
        <v>71.583901719760902</v>
      </c>
      <c r="F166" s="184">
        <f t="shared" si="29"/>
        <v>71.672423565189391</v>
      </c>
      <c r="G166" s="184">
        <f t="shared" si="29"/>
        <v>67.791986357397903</v>
      </c>
      <c r="H166" s="184">
        <f t="shared" si="29"/>
        <v>73.031047784007498</v>
      </c>
      <c r="I166" s="184">
        <f t="shared" si="29"/>
        <v>81.900556922214221</v>
      </c>
      <c r="J166" s="184">
        <f t="shared" si="29"/>
        <v>80.559294276728551</v>
      </c>
      <c r="K166" s="184">
        <f t="shared" si="29"/>
        <v>77.96440397439126</v>
      </c>
      <c r="L166" s="184">
        <f t="shared" si="29"/>
        <v>84.315636880385142</v>
      </c>
      <c r="M166" s="184">
        <f t="shared" si="29"/>
        <v>85.098714035108841</v>
      </c>
      <c r="N166" s="184">
        <f t="shared" si="29"/>
        <v>86.31358975902674</v>
      </c>
      <c r="O166" s="235">
        <f>N166-B166</f>
        <v>7.9193186587653059</v>
      </c>
    </row>
    <row r="167" spans="1:19" s="179" customFormat="1" ht="12">
      <c r="A167" s="183" t="s">
        <v>113</v>
      </c>
      <c r="B167" s="184">
        <f>B151/(B$154-B$143)*100+B152/(B$154-B$143)*100+B145/(B$154-B$143)*100+B146/(B$154-B$143)*100</f>
        <v>21.605728899738555</v>
      </c>
      <c r="C167" s="184">
        <f t="shared" ref="C167:N167" si="30">C151/(C$154-C$143)*100+C152/(C$154-C$143)*100+C145/(C$154-C$143)*100+C146/(C$154-C$143)*100</f>
        <v>24.128427804845202</v>
      </c>
      <c r="D167" s="184">
        <f t="shared" si="30"/>
        <v>31.135871281058328</v>
      </c>
      <c r="E167" s="184">
        <f t="shared" si="30"/>
        <v>28.416098280239119</v>
      </c>
      <c r="F167" s="184">
        <f t="shared" si="30"/>
        <v>28.32757643481062</v>
      </c>
      <c r="G167" s="184">
        <f t="shared" si="30"/>
        <v>32.208013642602097</v>
      </c>
      <c r="H167" s="184">
        <f t="shared" si="30"/>
        <v>26.968952215992516</v>
      </c>
      <c r="I167" s="184">
        <f t="shared" si="30"/>
        <v>18.09944307778575</v>
      </c>
      <c r="J167" s="184">
        <f t="shared" si="30"/>
        <v>19.440705723271456</v>
      </c>
      <c r="K167" s="184">
        <f t="shared" si="30"/>
        <v>22.035596025608761</v>
      </c>
      <c r="L167" s="184">
        <f t="shared" si="30"/>
        <v>15.684363119614892</v>
      </c>
      <c r="M167" s="184">
        <f t="shared" si="30"/>
        <v>14.901285964891198</v>
      </c>
      <c r="N167" s="184">
        <f t="shared" si="30"/>
        <v>13.686410240973274</v>
      </c>
    </row>
    <row r="168" spans="1:19" s="179" customFormat="1" ht="12">
      <c r="A168" s="183"/>
      <c r="B168" s="183"/>
    </row>
    <row r="169" spans="1:19" s="179" customFormat="1" ht="12">
      <c r="A169" s="183" t="s">
        <v>194</v>
      </c>
      <c r="B169" s="183"/>
      <c r="N169" s="235"/>
    </row>
    <row r="170" spans="1:19" s="179" customFormat="1" ht="12">
      <c r="A170" s="183" t="s">
        <v>126</v>
      </c>
      <c r="B170" s="183"/>
    </row>
    <row r="175" spans="1:19">
      <c r="A175" s="166" t="s">
        <v>105</v>
      </c>
      <c r="B175" s="322" t="s">
        <v>98</v>
      </c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</row>
    <row r="176" spans="1:19">
      <c r="A176" s="166" t="s">
        <v>106</v>
      </c>
      <c r="B176" s="326" t="s">
        <v>118</v>
      </c>
      <c r="C176" s="327"/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  <c r="R176" s="327"/>
      <c r="S176" s="327"/>
    </row>
    <row r="177" spans="1:25">
      <c r="A177" s="170" t="s">
        <v>30</v>
      </c>
      <c r="B177" s="324" t="s">
        <v>235</v>
      </c>
      <c r="C177" s="325"/>
      <c r="D177" s="325"/>
      <c r="E177" s="325"/>
      <c r="F177" s="325"/>
      <c r="G177" s="325"/>
      <c r="H177" s="325"/>
      <c r="I177" s="325"/>
      <c r="J177" s="325"/>
      <c r="K177" s="325"/>
      <c r="L177" s="325"/>
      <c r="M177" s="325"/>
      <c r="N177" s="325"/>
      <c r="O177" s="325"/>
      <c r="P177" s="325"/>
      <c r="Q177" s="325"/>
      <c r="R177" s="325"/>
      <c r="S177" s="325"/>
    </row>
    <row r="178" spans="1:25">
      <c r="A178" s="170" t="s">
        <v>107</v>
      </c>
      <c r="B178" s="302" t="s">
        <v>2</v>
      </c>
      <c r="C178" s="302" t="s">
        <v>81</v>
      </c>
      <c r="D178" s="302" t="s">
        <v>3</v>
      </c>
      <c r="E178" s="302" t="s">
        <v>4</v>
      </c>
      <c r="F178" s="302" t="s">
        <v>95</v>
      </c>
      <c r="G178" s="302" t="s">
        <v>11</v>
      </c>
      <c r="H178" s="302" t="s">
        <v>5</v>
      </c>
      <c r="I178" s="302" t="s">
        <v>6</v>
      </c>
      <c r="J178" s="302" t="s">
        <v>7</v>
      </c>
      <c r="K178" s="302" t="s">
        <v>8</v>
      </c>
      <c r="L178" s="302" t="s">
        <v>9</v>
      </c>
      <c r="M178" s="302" t="s">
        <v>69</v>
      </c>
      <c r="N178" s="302" t="s">
        <v>70</v>
      </c>
      <c r="O178" s="185" t="s">
        <v>10</v>
      </c>
      <c r="P178" s="302" t="s">
        <v>121</v>
      </c>
      <c r="Q178" s="302" t="s">
        <v>97</v>
      </c>
      <c r="R178" s="302" t="s">
        <v>122</v>
      </c>
      <c r="S178" s="185" t="s">
        <v>123</v>
      </c>
      <c r="V178" s="187" t="s">
        <v>23</v>
      </c>
      <c r="W178" s="187" t="s">
        <v>22</v>
      </c>
      <c r="X178" s="187" t="s">
        <v>216</v>
      </c>
      <c r="Y178" s="187" t="s">
        <v>215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V179" s="188"/>
      <c r="W179" s="188"/>
      <c r="X179" s="188"/>
      <c r="Y179" s="188"/>
    </row>
    <row r="180" spans="1:25" ht="14.25">
      <c r="A180" s="275">
        <v>1</v>
      </c>
      <c r="B180" s="288">
        <v>137532.88156000001</v>
      </c>
      <c r="C180" s="288">
        <v>7819.1919440000001</v>
      </c>
      <c r="D180" s="288">
        <v>110341.895</v>
      </c>
      <c r="E180" s="288">
        <v>7732.3370000000004</v>
      </c>
      <c r="F180" s="288">
        <v>0</v>
      </c>
      <c r="G180" s="288">
        <v>38946.368000000002</v>
      </c>
      <c r="H180" s="288">
        <v>223295.78400000001</v>
      </c>
      <c r="I180" s="288">
        <v>110304.766</v>
      </c>
      <c r="J180" s="288">
        <v>7914.4849999999997</v>
      </c>
      <c r="K180" s="288">
        <v>10036.499</v>
      </c>
      <c r="L180" s="288">
        <v>26579.723000000002</v>
      </c>
      <c r="M180" s="288">
        <v>1483.7840000000001</v>
      </c>
      <c r="N180" s="288">
        <v>2158.3629999999998</v>
      </c>
      <c r="O180" s="289">
        <v>684146.07750400004</v>
      </c>
      <c r="P180" s="288">
        <v>-47291.546999999999</v>
      </c>
      <c r="Q180" s="288">
        <v>-3182.5439999999999</v>
      </c>
      <c r="R180" s="288">
        <v>-54771.9</v>
      </c>
      <c r="S180" s="289">
        <v>578900.08650400001</v>
      </c>
      <c r="V180" s="189">
        <f>IFERROR($H180/$O180*100,"")</f>
        <v>32.638612036578465</v>
      </c>
      <c r="W180" s="188">
        <f>IF($H180=0,"",$H180/1000)</f>
        <v>223.29578400000003</v>
      </c>
      <c r="X180" s="189">
        <f>IFERROR($I180/$O180*100,"")</f>
        <v>16.122984495128538</v>
      </c>
      <c r="Y180" s="299">
        <f>IF($I180=0,"",$I180/1000)</f>
        <v>110.304766</v>
      </c>
    </row>
    <row r="181" spans="1:25" ht="14.25">
      <c r="A181" s="275">
        <v>2</v>
      </c>
      <c r="B181" s="288">
        <v>150321.967848</v>
      </c>
      <c r="C181" s="288">
        <v>18263.231960000001</v>
      </c>
      <c r="D181" s="288">
        <v>110246.36599999999</v>
      </c>
      <c r="E181" s="288">
        <v>8358.2510000000002</v>
      </c>
      <c r="F181" s="288">
        <v>0</v>
      </c>
      <c r="G181" s="288">
        <v>49468.089</v>
      </c>
      <c r="H181" s="288">
        <v>203305.32</v>
      </c>
      <c r="I181" s="288">
        <v>100269.643</v>
      </c>
      <c r="J181" s="288">
        <v>4069.0320000000002</v>
      </c>
      <c r="K181" s="288">
        <v>9981.6959999999999</v>
      </c>
      <c r="L181" s="288">
        <v>29653.123</v>
      </c>
      <c r="M181" s="288">
        <v>1479.13</v>
      </c>
      <c r="N181" s="288">
        <v>2137.3490000000002</v>
      </c>
      <c r="O181" s="289">
        <v>687553.19880799996</v>
      </c>
      <c r="P181" s="288">
        <v>-33834.127999999997</v>
      </c>
      <c r="Q181" s="288">
        <v>-3339.3159999999998</v>
      </c>
      <c r="R181" s="288">
        <v>-821.35299999999995</v>
      </c>
      <c r="S181" s="289">
        <v>649558.40180800005</v>
      </c>
      <c r="V181" s="189">
        <f t="shared" ref="V181:V210" si="31">IFERROR($H181/$O181*100,"")</f>
        <v>29.569394826824631</v>
      </c>
      <c r="W181" s="188">
        <f t="shared" ref="W181:W210" si="32">IF($H181=0,"",$H181/1000)</f>
        <v>203.30531999999999</v>
      </c>
      <c r="X181" s="189">
        <f t="shared" ref="X181:X210" si="33">IFERROR($I181/$O181*100,"")</f>
        <v>14.583546869367472</v>
      </c>
      <c r="Y181" s="299">
        <f t="shared" ref="Y181:Y210" si="34">IF($I181=0,"",$I181/1000)</f>
        <v>100.269643</v>
      </c>
    </row>
    <row r="182" spans="1:25" ht="14.25">
      <c r="A182" s="275">
        <v>3</v>
      </c>
      <c r="B182" s="288">
        <v>154749.279388</v>
      </c>
      <c r="C182" s="288">
        <v>17008.297996000001</v>
      </c>
      <c r="D182" s="288">
        <v>115486.387</v>
      </c>
      <c r="E182" s="288">
        <v>8322.3209999999999</v>
      </c>
      <c r="F182" s="288">
        <v>0</v>
      </c>
      <c r="G182" s="288">
        <v>49371.894</v>
      </c>
      <c r="H182" s="288">
        <v>182412.69</v>
      </c>
      <c r="I182" s="288">
        <v>127041.355</v>
      </c>
      <c r="J182" s="288">
        <v>10117.391</v>
      </c>
      <c r="K182" s="288">
        <v>9269.3649999999998</v>
      </c>
      <c r="L182" s="288">
        <v>31735.324000000001</v>
      </c>
      <c r="M182" s="288">
        <v>1432.2815000000001</v>
      </c>
      <c r="N182" s="288">
        <v>2088.2395000000001</v>
      </c>
      <c r="O182" s="289">
        <v>709034.82538399997</v>
      </c>
      <c r="P182" s="288">
        <v>-29288.757000000001</v>
      </c>
      <c r="Q182" s="288">
        <v>-3510.13</v>
      </c>
      <c r="R182" s="288">
        <v>-32636.159</v>
      </c>
      <c r="S182" s="289">
        <v>643599.77938399999</v>
      </c>
      <c r="V182" s="189">
        <f t="shared" si="31"/>
        <v>25.726901341017872</v>
      </c>
      <c r="W182" s="188">
        <f t="shared" si="32"/>
        <v>182.41269</v>
      </c>
      <c r="X182" s="189">
        <f t="shared" si="33"/>
        <v>17.917505664294666</v>
      </c>
      <c r="Y182" s="299">
        <f t="shared" si="34"/>
        <v>127.041355</v>
      </c>
    </row>
    <row r="183" spans="1:25" ht="14.25">
      <c r="A183" s="275">
        <v>4</v>
      </c>
      <c r="B183" s="288">
        <v>152361.0465</v>
      </c>
      <c r="C183" s="288">
        <v>20560.090284000002</v>
      </c>
      <c r="D183" s="288">
        <v>127206.49099999999</v>
      </c>
      <c r="E183" s="288">
        <v>8352.2099999999991</v>
      </c>
      <c r="F183" s="288">
        <v>0</v>
      </c>
      <c r="G183" s="288">
        <v>50638.580999999998</v>
      </c>
      <c r="H183" s="288">
        <v>136361.084</v>
      </c>
      <c r="I183" s="288">
        <v>132763.777</v>
      </c>
      <c r="J183" s="288">
        <v>15449.977999999999</v>
      </c>
      <c r="K183" s="288">
        <v>9817.6190000000006</v>
      </c>
      <c r="L183" s="288">
        <v>30757.348999999998</v>
      </c>
      <c r="M183" s="288">
        <v>1493.2474999999999</v>
      </c>
      <c r="N183" s="288">
        <v>2053.9025000000001</v>
      </c>
      <c r="O183" s="289">
        <v>687815.37578400003</v>
      </c>
      <c r="P183" s="288">
        <v>-30719.106</v>
      </c>
      <c r="Q183" s="288">
        <v>-3473.02</v>
      </c>
      <c r="R183" s="288">
        <v>-22360.732</v>
      </c>
      <c r="S183" s="289">
        <v>631262.51778400003</v>
      </c>
      <c r="V183" s="189">
        <f t="shared" si="31"/>
        <v>19.825245087690877</v>
      </c>
      <c r="W183" s="188">
        <f t="shared" si="32"/>
        <v>136.36108400000001</v>
      </c>
      <c r="X183" s="189">
        <f t="shared" si="33"/>
        <v>19.302240350278655</v>
      </c>
      <c r="Y183" s="299">
        <f t="shared" si="34"/>
        <v>132.763777</v>
      </c>
    </row>
    <row r="184" spans="1:25" ht="14.25">
      <c r="A184" s="275">
        <v>5</v>
      </c>
      <c r="B184" s="288">
        <v>146115.548656</v>
      </c>
      <c r="C184" s="288">
        <v>14028.109112</v>
      </c>
      <c r="D184" s="288">
        <v>128153.68799999999</v>
      </c>
      <c r="E184" s="288">
        <v>7549.2969999999996</v>
      </c>
      <c r="F184" s="288">
        <v>0</v>
      </c>
      <c r="G184" s="288">
        <v>35050.707999999999</v>
      </c>
      <c r="H184" s="288">
        <v>190122.88500000001</v>
      </c>
      <c r="I184" s="288">
        <v>129236.374</v>
      </c>
      <c r="J184" s="288">
        <v>13343.074000000001</v>
      </c>
      <c r="K184" s="288">
        <v>9690.9040000000005</v>
      </c>
      <c r="L184" s="288">
        <v>26410.749</v>
      </c>
      <c r="M184" s="288">
        <v>1315.598</v>
      </c>
      <c r="N184" s="288">
        <v>1935.95</v>
      </c>
      <c r="O184" s="289">
        <v>702952.88476799999</v>
      </c>
      <c r="P184" s="288">
        <v>-37568.252</v>
      </c>
      <c r="Q184" s="288">
        <v>-3512.9810000000002</v>
      </c>
      <c r="R184" s="288">
        <v>-37269.042999999998</v>
      </c>
      <c r="S184" s="289">
        <v>624602.60876800003</v>
      </c>
      <c r="V184" s="189">
        <f t="shared" si="31"/>
        <v>27.04631976334338</v>
      </c>
      <c r="W184" s="188">
        <f t="shared" si="32"/>
        <v>190.122885</v>
      </c>
      <c r="X184" s="189">
        <f t="shared" si="33"/>
        <v>18.384784642096278</v>
      </c>
      <c r="Y184" s="299">
        <f t="shared" si="34"/>
        <v>129.23637399999998</v>
      </c>
    </row>
    <row r="185" spans="1:25" ht="14.25">
      <c r="A185" s="275">
        <v>6</v>
      </c>
      <c r="B185" s="288">
        <v>150391.61500399999</v>
      </c>
      <c r="C185" s="288">
        <v>20155.954507999999</v>
      </c>
      <c r="D185" s="288">
        <v>128303.23299999999</v>
      </c>
      <c r="E185" s="288">
        <v>5910.9579999999996</v>
      </c>
      <c r="F185" s="288">
        <v>0</v>
      </c>
      <c r="G185" s="288">
        <v>28895.185000000001</v>
      </c>
      <c r="H185" s="288">
        <v>184621.01</v>
      </c>
      <c r="I185" s="288">
        <v>66902.008000000002</v>
      </c>
      <c r="J185" s="288">
        <v>818.90200000000004</v>
      </c>
      <c r="K185" s="288">
        <v>9800.3629999999994</v>
      </c>
      <c r="L185" s="288">
        <v>25035.144</v>
      </c>
      <c r="M185" s="288">
        <v>1334.2940000000001</v>
      </c>
      <c r="N185" s="288">
        <v>2044.326</v>
      </c>
      <c r="O185" s="289">
        <v>624212.99251200003</v>
      </c>
      <c r="P185" s="288">
        <v>-30228.576000000001</v>
      </c>
      <c r="Q185" s="288">
        <v>-3350.03</v>
      </c>
      <c r="R185" s="288">
        <v>-28894.157999999999</v>
      </c>
      <c r="S185" s="289">
        <v>561740.22851199994</v>
      </c>
      <c r="V185" s="189">
        <f t="shared" si="31"/>
        <v>29.576604815134605</v>
      </c>
      <c r="W185" s="188">
        <f t="shared" si="32"/>
        <v>184.62101000000001</v>
      </c>
      <c r="X185" s="189">
        <f t="shared" si="33"/>
        <v>10.717817283931952</v>
      </c>
      <c r="Y185" s="299">
        <f t="shared" si="34"/>
        <v>66.902007999999995</v>
      </c>
    </row>
    <row r="186" spans="1:25" ht="14.25">
      <c r="A186" s="275">
        <v>7</v>
      </c>
      <c r="B186" s="288">
        <v>158239.69328400001</v>
      </c>
      <c r="C186" s="288">
        <v>15368.683252000001</v>
      </c>
      <c r="D186" s="288">
        <v>111120.783</v>
      </c>
      <c r="E186" s="288">
        <v>5966.5379999999996</v>
      </c>
      <c r="F186" s="288">
        <v>0</v>
      </c>
      <c r="G186" s="288">
        <v>45209.385999999999</v>
      </c>
      <c r="H186" s="288">
        <v>88074.722999999998</v>
      </c>
      <c r="I186" s="288">
        <v>87304.796000000002</v>
      </c>
      <c r="J186" s="288">
        <v>6010.9440000000004</v>
      </c>
      <c r="K186" s="288">
        <v>9192.2360000000008</v>
      </c>
      <c r="L186" s="288">
        <v>24470.241000000002</v>
      </c>
      <c r="M186" s="288">
        <v>1346.268</v>
      </c>
      <c r="N186" s="288">
        <v>1983.1679999999999</v>
      </c>
      <c r="O186" s="289">
        <v>554287.45953600004</v>
      </c>
      <c r="P186" s="288">
        <v>-28979.166000000001</v>
      </c>
      <c r="Q186" s="288">
        <v>-3315.9459999999999</v>
      </c>
      <c r="R186" s="288">
        <v>-896.93</v>
      </c>
      <c r="S186" s="289">
        <v>521095.41753600002</v>
      </c>
      <c r="V186" s="189">
        <f t="shared" si="31"/>
        <v>15.889719582277451</v>
      </c>
      <c r="W186" s="188">
        <f t="shared" si="32"/>
        <v>88.074722999999992</v>
      </c>
      <c r="X186" s="189">
        <f t="shared" si="33"/>
        <v>15.750815663966813</v>
      </c>
      <c r="Y186" s="299">
        <f t="shared" si="34"/>
        <v>87.304795999999996</v>
      </c>
    </row>
    <row r="187" spans="1:25" ht="14.25">
      <c r="A187" s="275">
        <v>8</v>
      </c>
      <c r="B187" s="288">
        <v>160945.659388</v>
      </c>
      <c r="C187" s="288">
        <v>10521.405339999999</v>
      </c>
      <c r="D187" s="288">
        <v>103087.515</v>
      </c>
      <c r="E187" s="288">
        <v>6883.7920000000004</v>
      </c>
      <c r="F187" s="288">
        <v>0</v>
      </c>
      <c r="G187" s="288">
        <v>47808.788</v>
      </c>
      <c r="H187" s="288">
        <v>197026.984</v>
      </c>
      <c r="I187" s="288">
        <v>102586.512</v>
      </c>
      <c r="J187" s="288">
        <v>6257.6049999999996</v>
      </c>
      <c r="K187" s="288">
        <v>9648.5249999999996</v>
      </c>
      <c r="L187" s="288">
        <v>25205.762999999999</v>
      </c>
      <c r="M187" s="288">
        <v>1312.5864999999999</v>
      </c>
      <c r="N187" s="288">
        <v>1908.7945</v>
      </c>
      <c r="O187" s="289">
        <v>673193.92972799996</v>
      </c>
      <c r="P187" s="288">
        <v>-30771.763999999999</v>
      </c>
      <c r="Q187" s="288">
        <v>-3537.951</v>
      </c>
      <c r="R187" s="288">
        <v>-26111.293000000001</v>
      </c>
      <c r="S187" s="289">
        <v>612772.92172800004</v>
      </c>
      <c r="V187" s="189">
        <f t="shared" si="31"/>
        <v>29.267492664351209</v>
      </c>
      <c r="W187" s="188">
        <f t="shared" si="32"/>
        <v>197.026984</v>
      </c>
      <c r="X187" s="189">
        <f t="shared" si="33"/>
        <v>15.238775554831498</v>
      </c>
      <c r="Y187" s="299">
        <f t="shared" si="34"/>
        <v>102.586512</v>
      </c>
    </row>
    <row r="188" spans="1:25" ht="14.25">
      <c r="A188" s="275">
        <v>9</v>
      </c>
      <c r="B188" s="288">
        <v>153915.93871700001</v>
      </c>
      <c r="C188" s="288">
        <v>18956.022211</v>
      </c>
      <c r="D188" s="288">
        <v>102965.643</v>
      </c>
      <c r="E188" s="288">
        <v>7290.6270000000004</v>
      </c>
      <c r="F188" s="288">
        <v>0</v>
      </c>
      <c r="G188" s="288">
        <v>51541.961000000003</v>
      </c>
      <c r="H188" s="288">
        <v>148798.48800000001</v>
      </c>
      <c r="I188" s="288">
        <v>138769.98000000001</v>
      </c>
      <c r="J188" s="288">
        <v>19982.3</v>
      </c>
      <c r="K188" s="288">
        <v>9566.3189999999995</v>
      </c>
      <c r="L188" s="288">
        <v>25123.907999999999</v>
      </c>
      <c r="M188" s="288">
        <v>1325.278</v>
      </c>
      <c r="N188" s="288">
        <v>1675.3679999999999</v>
      </c>
      <c r="O188" s="289">
        <v>679911.83292800002</v>
      </c>
      <c r="P188" s="288">
        <v>-29904.057000000001</v>
      </c>
      <c r="Q188" s="288">
        <v>-3271.8760000000002</v>
      </c>
      <c r="R188" s="288">
        <v>-22685.071</v>
      </c>
      <c r="S188" s="289">
        <v>624050.82892799994</v>
      </c>
      <c r="V188" s="189">
        <f t="shared" si="31"/>
        <v>21.884968137590448</v>
      </c>
      <c r="W188" s="188">
        <f t="shared" si="32"/>
        <v>148.79848800000002</v>
      </c>
      <c r="X188" s="189">
        <f t="shared" si="33"/>
        <v>20.409996308255927</v>
      </c>
      <c r="Y188" s="299">
        <f t="shared" si="34"/>
        <v>138.76998</v>
      </c>
    </row>
    <row r="189" spans="1:25" ht="14.25">
      <c r="A189" s="275">
        <v>10</v>
      </c>
      <c r="B189" s="288">
        <v>164501.61436800001</v>
      </c>
      <c r="C189" s="288">
        <v>18447.558936000001</v>
      </c>
      <c r="D189" s="288">
        <v>102743.45699999999</v>
      </c>
      <c r="E189" s="288">
        <v>6775.683</v>
      </c>
      <c r="F189" s="288">
        <v>0</v>
      </c>
      <c r="G189" s="288">
        <v>66809.019</v>
      </c>
      <c r="H189" s="288">
        <v>140491.21799999999</v>
      </c>
      <c r="I189" s="288">
        <v>135403.427</v>
      </c>
      <c r="J189" s="288">
        <v>22148.42</v>
      </c>
      <c r="K189" s="288">
        <v>9356.11</v>
      </c>
      <c r="L189" s="288">
        <v>25670.35</v>
      </c>
      <c r="M189" s="288">
        <v>1200.2725</v>
      </c>
      <c r="N189" s="288">
        <v>1629.4875</v>
      </c>
      <c r="O189" s="289">
        <v>695176.61730399996</v>
      </c>
      <c r="P189" s="288">
        <v>-27014.303</v>
      </c>
      <c r="Q189" s="288">
        <v>-3710.7950000000001</v>
      </c>
      <c r="R189" s="288">
        <v>-40231.510999999999</v>
      </c>
      <c r="S189" s="289">
        <v>624220.00830400002</v>
      </c>
      <c r="V189" s="189">
        <f t="shared" si="31"/>
        <v>20.209428007640156</v>
      </c>
      <c r="W189" s="188">
        <f t="shared" si="32"/>
        <v>140.491218</v>
      </c>
      <c r="X189" s="189">
        <f t="shared" si="33"/>
        <v>19.477557735631983</v>
      </c>
      <c r="Y189" s="299">
        <f t="shared" si="34"/>
        <v>135.40342699999999</v>
      </c>
    </row>
    <row r="190" spans="1:25" ht="14.25">
      <c r="A190" s="275">
        <v>11</v>
      </c>
      <c r="B190" s="288">
        <v>144580.56073999999</v>
      </c>
      <c r="C190" s="288">
        <v>21142.732803999999</v>
      </c>
      <c r="D190" s="288">
        <v>102543.91499999999</v>
      </c>
      <c r="E190" s="288">
        <v>7070.6189999999997</v>
      </c>
      <c r="F190" s="288">
        <v>0</v>
      </c>
      <c r="G190" s="288">
        <v>58315.237000000001</v>
      </c>
      <c r="H190" s="288">
        <v>133352.986</v>
      </c>
      <c r="I190" s="288">
        <v>145246.62400000001</v>
      </c>
      <c r="J190" s="288">
        <v>22799.469000000001</v>
      </c>
      <c r="K190" s="288">
        <v>9768.5450000000001</v>
      </c>
      <c r="L190" s="288">
        <v>28413.166000000001</v>
      </c>
      <c r="M190" s="288">
        <v>1132.837</v>
      </c>
      <c r="N190" s="288">
        <v>1717.777</v>
      </c>
      <c r="O190" s="289">
        <v>676084.46854399994</v>
      </c>
      <c r="P190" s="288">
        <v>-27614.136999999999</v>
      </c>
      <c r="Q190" s="288">
        <v>-3614.5</v>
      </c>
      <c r="R190" s="288">
        <v>-24506.044999999998</v>
      </c>
      <c r="S190" s="289">
        <v>620349.78654400003</v>
      </c>
      <c r="V190" s="189">
        <f t="shared" si="31"/>
        <v>19.724308456188314</v>
      </c>
      <c r="W190" s="188">
        <f t="shared" si="32"/>
        <v>133.35298600000002</v>
      </c>
      <c r="X190" s="189">
        <f t="shared" si="33"/>
        <v>21.483502544112547</v>
      </c>
      <c r="Y190" s="299">
        <f t="shared" si="34"/>
        <v>145.246624</v>
      </c>
    </row>
    <row r="191" spans="1:25" ht="14.25">
      <c r="A191" s="275">
        <v>12</v>
      </c>
      <c r="B191" s="288">
        <v>165370.21558799999</v>
      </c>
      <c r="C191" s="288">
        <v>15127.416988000001</v>
      </c>
      <c r="D191" s="288">
        <v>102397.68700000001</v>
      </c>
      <c r="E191" s="288">
        <v>6778.8119999999999</v>
      </c>
      <c r="F191" s="288">
        <v>0</v>
      </c>
      <c r="G191" s="288">
        <v>64214.258999999998</v>
      </c>
      <c r="H191" s="288">
        <v>57196.976999999999</v>
      </c>
      <c r="I191" s="288">
        <v>152313.054</v>
      </c>
      <c r="J191" s="288">
        <v>21837.207999999999</v>
      </c>
      <c r="K191" s="288">
        <v>10187.805</v>
      </c>
      <c r="L191" s="288">
        <v>33061.764999999999</v>
      </c>
      <c r="M191" s="288">
        <v>1102.1405</v>
      </c>
      <c r="N191" s="288">
        <v>1661.6085</v>
      </c>
      <c r="O191" s="289">
        <v>631248.94857600005</v>
      </c>
      <c r="P191" s="288">
        <v>-17984.991999999998</v>
      </c>
      <c r="Q191" s="288">
        <v>-3346.8339999999998</v>
      </c>
      <c r="R191" s="288">
        <v>8451.6830000000009</v>
      </c>
      <c r="S191" s="289">
        <v>618368.80557600001</v>
      </c>
      <c r="V191" s="189">
        <f t="shared" si="31"/>
        <v>9.0609223395979566</v>
      </c>
      <c r="W191" s="188">
        <f t="shared" si="32"/>
        <v>57.196976999999997</v>
      </c>
      <c r="X191" s="189">
        <f t="shared" si="33"/>
        <v>24.128840823195773</v>
      </c>
      <c r="Y191" s="299">
        <f t="shared" si="34"/>
        <v>152.31305399999999</v>
      </c>
    </row>
    <row r="192" spans="1:25" ht="14.25">
      <c r="A192" s="275">
        <v>13</v>
      </c>
      <c r="B192" s="288">
        <v>148689.37599199999</v>
      </c>
      <c r="C192" s="288">
        <v>15380.631520000001</v>
      </c>
      <c r="D192" s="288">
        <v>112125.04700000001</v>
      </c>
      <c r="E192" s="288">
        <v>5769.5990000000002</v>
      </c>
      <c r="F192" s="288">
        <v>0</v>
      </c>
      <c r="G192" s="288">
        <v>53478.709000000003</v>
      </c>
      <c r="H192" s="288">
        <v>42255.394999999997</v>
      </c>
      <c r="I192" s="288">
        <v>130761.65</v>
      </c>
      <c r="J192" s="288">
        <v>23225.664000000001</v>
      </c>
      <c r="K192" s="288">
        <v>10204.615</v>
      </c>
      <c r="L192" s="288">
        <v>27837.33</v>
      </c>
      <c r="M192" s="288">
        <v>1248.9075</v>
      </c>
      <c r="N192" s="288">
        <v>1784.4014999999999</v>
      </c>
      <c r="O192" s="289">
        <v>572761.32551200001</v>
      </c>
      <c r="P192" s="288">
        <v>-18869.958999999999</v>
      </c>
      <c r="Q192" s="288">
        <v>-3181.8090000000002</v>
      </c>
      <c r="R192" s="288">
        <v>-8238.1949999999997</v>
      </c>
      <c r="S192" s="289">
        <v>542471.36251200002</v>
      </c>
      <c r="V192" s="189">
        <f t="shared" si="31"/>
        <v>7.3774874660448244</v>
      </c>
      <c r="W192" s="188">
        <f t="shared" si="32"/>
        <v>42.255395</v>
      </c>
      <c r="X192" s="189">
        <f t="shared" si="33"/>
        <v>22.830041795002511</v>
      </c>
      <c r="Y192" s="299">
        <f t="shared" si="34"/>
        <v>130.76165</v>
      </c>
    </row>
    <row r="193" spans="1:25" ht="14.25">
      <c r="A193" s="275">
        <v>14</v>
      </c>
      <c r="B193" s="288">
        <v>135980.919004</v>
      </c>
      <c r="C193" s="288">
        <v>11824.574500000001</v>
      </c>
      <c r="D193" s="288">
        <v>126127.33500000001</v>
      </c>
      <c r="E193" s="288">
        <v>5460.46</v>
      </c>
      <c r="F193" s="288">
        <v>0</v>
      </c>
      <c r="G193" s="288">
        <v>45724.281999999999</v>
      </c>
      <c r="H193" s="288">
        <v>46405.201999999997</v>
      </c>
      <c r="I193" s="288">
        <v>121319.823</v>
      </c>
      <c r="J193" s="288">
        <v>17602.412</v>
      </c>
      <c r="K193" s="288">
        <v>9784.3089999999993</v>
      </c>
      <c r="L193" s="288">
        <v>25726.295999999998</v>
      </c>
      <c r="M193" s="288">
        <v>1391.1179999999999</v>
      </c>
      <c r="N193" s="288">
        <v>1943.653</v>
      </c>
      <c r="O193" s="289">
        <v>549290.38350400003</v>
      </c>
      <c r="P193" s="288">
        <v>-20004.260999999999</v>
      </c>
      <c r="Q193" s="288">
        <v>-2971.6860000000001</v>
      </c>
      <c r="R193" s="288">
        <v>-23554.614000000001</v>
      </c>
      <c r="S193" s="289">
        <v>502759.82250399998</v>
      </c>
      <c r="V193" s="189">
        <f t="shared" si="31"/>
        <v>8.4482094341384126</v>
      </c>
      <c r="W193" s="188">
        <f t="shared" si="32"/>
        <v>46.405201999999996</v>
      </c>
      <c r="X193" s="189">
        <f t="shared" si="33"/>
        <v>22.086646088009758</v>
      </c>
      <c r="Y193" s="299">
        <f t="shared" si="34"/>
        <v>121.319823</v>
      </c>
    </row>
    <row r="194" spans="1:25" ht="14.25">
      <c r="A194" s="275">
        <v>15</v>
      </c>
      <c r="B194" s="288">
        <v>131122.46009199999</v>
      </c>
      <c r="C194" s="288">
        <v>10964.42994</v>
      </c>
      <c r="D194" s="288">
        <v>126329.068</v>
      </c>
      <c r="E194" s="288">
        <v>8039.3850000000002</v>
      </c>
      <c r="F194" s="288">
        <v>0</v>
      </c>
      <c r="G194" s="288">
        <v>50419.785000000003</v>
      </c>
      <c r="H194" s="288">
        <v>135644.861</v>
      </c>
      <c r="I194" s="288">
        <v>137834.95600000001</v>
      </c>
      <c r="J194" s="288">
        <v>21572.387999999999</v>
      </c>
      <c r="K194" s="288">
        <v>8446.8619999999992</v>
      </c>
      <c r="L194" s="288">
        <v>24602.219000000001</v>
      </c>
      <c r="M194" s="288">
        <v>1326.345</v>
      </c>
      <c r="N194" s="288">
        <v>1880.5139999999999</v>
      </c>
      <c r="O194" s="289">
        <v>658183.27303200006</v>
      </c>
      <c r="P194" s="288">
        <v>-13084.743</v>
      </c>
      <c r="Q194" s="288">
        <v>-3304.627</v>
      </c>
      <c r="R194" s="288">
        <v>-38305.540999999997</v>
      </c>
      <c r="S194" s="289">
        <v>603488.36203199998</v>
      </c>
      <c r="V194" s="189">
        <f t="shared" si="31"/>
        <v>20.608980288291999</v>
      </c>
      <c r="W194" s="188">
        <f t="shared" si="32"/>
        <v>135.64486099999999</v>
      </c>
      <c r="X194" s="189">
        <f t="shared" si="33"/>
        <v>20.941728793113622</v>
      </c>
      <c r="Y194" s="299">
        <f t="shared" si="34"/>
        <v>137.83495600000001</v>
      </c>
    </row>
    <row r="195" spans="1:25" ht="14.25">
      <c r="A195" s="275">
        <v>16</v>
      </c>
      <c r="B195" s="288">
        <v>116820.90604</v>
      </c>
      <c r="C195" s="288">
        <v>10406.648968</v>
      </c>
      <c r="D195" s="288">
        <v>126000.764</v>
      </c>
      <c r="E195" s="288">
        <v>8759.11</v>
      </c>
      <c r="F195" s="288">
        <v>0</v>
      </c>
      <c r="G195" s="288">
        <v>53648.016000000003</v>
      </c>
      <c r="H195" s="288">
        <v>188647.75399999999</v>
      </c>
      <c r="I195" s="288">
        <v>145680.18900000001</v>
      </c>
      <c r="J195" s="288">
        <v>22323.600999999999</v>
      </c>
      <c r="K195" s="288">
        <v>8606.0779999999995</v>
      </c>
      <c r="L195" s="288">
        <v>23411.618999999999</v>
      </c>
      <c r="M195" s="288">
        <v>1288.8905</v>
      </c>
      <c r="N195" s="288">
        <v>1809.0215000000001</v>
      </c>
      <c r="O195" s="289">
        <v>707402.59800799994</v>
      </c>
      <c r="P195" s="288">
        <v>-17061.705999999998</v>
      </c>
      <c r="Q195" s="288">
        <v>-2832.2350000000001</v>
      </c>
      <c r="R195" s="288">
        <v>-66718.346999999994</v>
      </c>
      <c r="S195" s="289">
        <v>620790.310008</v>
      </c>
      <c r="V195" s="189">
        <f t="shared" si="31"/>
        <v>26.667664853256106</v>
      </c>
      <c r="W195" s="188">
        <f t="shared" si="32"/>
        <v>188.64775399999999</v>
      </c>
      <c r="X195" s="189">
        <f t="shared" si="33"/>
        <v>20.593674579401604</v>
      </c>
      <c r="Y195" s="299">
        <f t="shared" si="34"/>
        <v>145.68018900000001</v>
      </c>
    </row>
    <row r="196" spans="1:25" ht="14.25">
      <c r="A196" s="275">
        <v>17</v>
      </c>
      <c r="B196" s="288">
        <v>120262.75539200001</v>
      </c>
      <c r="C196" s="288">
        <v>10858.89984</v>
      </c>
      <c r="D196" s="288">
        <v>126207.83100000001</v>
      </c>
      <c r="E196" s="288">
        <v>7927.87</v>
      </c>
      <c r="F196" s="288">
        <v>0</v>
      </c>
      <c r="G196" s="288">
        <v>45630.364000000001</v>
      </c>
      <c r="H196" s="288">
        <v>204839.22500000001</v>
      </c>
      <c r="I196" s="288">
        <v>144684.209</v>
      </c>
      <c r="J196" s="288">
        <v>17121.447</v>
      </c>
      <c r="K196" s="288">
        <v>8977.0249999999996</v>
      </c>
      <c r="L196" s="288">
        <v>24820.788</v>
      </c>
      <c r="M196" s="288">
        <v>1333.992</v>
      </c>
      <c r="N196" s="288">
        <v>1767.3520000000001</v>
      </c>
      <c r="O196" s="289">
        <v>714431.75823200005</v>
      </c>
      <c r="P196" s="288">
        <v>-21554.691999999999</v>
      </c>
      <c r="Q196" s="288">
        <v>-3156.7959999999998</v>
      </c>
      <c r="R196" s="288">
        <v>-73711.183000000005</v>
      </c>
      <c r="S196" s="289">
        <v>616009.08723199996</v>
      </c>
      <c r="V196" s="189">
        <f t="shared" si="31"/>
        <v>28.671629254964024</v>
      </c>
      <c r="W196" s="188">
        <f t="shared" si="32"/>
        <v>204.839225</v>
      </c>
      <c r="X196" s="189">
        <f t="shared" si="33"/>
        <v>20.251648577052219</v>
      </c>
      <c r="Y196" s="299">
        <f t="shared" si="34"/>
        <v>144.68420900000001</v>
      </c>
    </row>
    <row r="197" spans="1:25" ht="14.25">
      <c r="A197" s="275">
        <v>18</v>
      </c>
      <c r="B197" s="288">
        <v>118450.40253599999</v>
      </c>
      <c r="C197" s="288">
        <v>17118.30832</v>
      </c>
      <c r="D197" s="288">
        <v>125565.084</v>
      </c>
      <c r="E197" s="288">
        <v>7977.1989999999996</v>
      </c>
      <c r="F197" s="288">
        <v>0</v>
      </c>
      <c r="G197" s="288">
        <v>38630.347000000002</v>
      </c>
      <c r="H197" s="288">
        <v>215324.481</v>
      </c>
      <c r="I197" s="288">
        <v>148179.641</v>
      </c>
      <c r="J197" s="288">
        <v>17614.363000000001</v>
      </c>
      <c r="K197" s="288">
        <v>10189.116</v>
      </c>
      <c r="L197" s="288">
        <v>24620.737000000001</v>
      </c>
      <c r="M197" s="288">
        <v>1310.5</v>
      </c>
      <c r="N197" s="288">
        <v>1865.85</v>
      </c>
      <c r="O197" s="289">
        <v>726846.02885600005</v>
      </c>
      <c r="P197" s="288">
        <v>-23414.802</v>
      </c>
      <c r="Q197" s="288">
        <v>-3595.9679999999998</v>
      </c>
      <c r="R197" s="288">
        <v>-80117.067999999999</v>
      </c>
      <c r="S197" s="289">
        <v>619718.19085599994</v>
      </c>
      <c r="V197" s="189">
        <f t="shared" si="31"/>
        <v>29.624497135783244</v>
      </c>
      <c r="W197" s="188">
        <f t="shared" si="32"/>
        <v>215.32448099999999</v>
      </c>
      <c r="X197" s="189">
        <f t="shared" si="33"/>
        <v>20.386661702372287</v>
      </c>
      <c r="Y197" s="299">
        <f t="shared" si="34"/>
        <v>148.179641</v>
      </c>
    </row>
    <row r="198" spans="1:25" ht="14.25">
      <c r="A198" s="275">
        <v>19</v>
      </c>
      <c r="B198" s="288">
        <v>133889.587997</v>
      </c>
      <c r="C198" s="288">
        <v>20234.139187000001</v>
      </c>
      <c r="D198" s="288">
        <v>126020.185</v>
      </c>
      <c r="E198" s="288">
        <v>7842.6170000000002</v>
      </c>
      <c r="F198" s="288">
        <v>0</v>
      </c>
      <c r="G198" s="288">
        <v>43573.127999999997</v>
      </c>
      <c r="H198" s="288">
        <v>131619.15100000001</v>
      </c>
      <c r="I198" s="288">
        <v>156185.06899999999</v>
      </c>
      <c r="J198" s="288">
        <v>13219.008</v>
      </c>
      <c r="K198" s="288">
        <v>10663.698</v>
      </c>
      <c r="L198" s="288">
        <v>27933.019</v>
      </c>
      <c r="M198" s="288">
        <v>1171.52</v>
      </c>
      <c r="N198" s="288">
        <v>1732.857</v>
      </c>
      <c r="O198" s="289">
        <v>674083.97918400005</v>
      </c>
      <c r="P198" s="288">
        <v>-19577.769</v>
      </c>
      <c r="Q198" s="288">
        <v>-3157.7049999999999</v>
      </c>
      <c r="R198" s="288">
        <v>-33419.002</v>
      </c>
      <c r="S198" s="289">
        <v>617929.50318400003</v>
      </c>
      <c r="V198" s="189">
        <f t="shared" si="31"/>
        <v>19.5256310881812</v>
      </c>
      <c r="W198" s="188">
        <f t="shared" si="32"/>
        <v>131.61915100000002</v>
      </c>
      <c r="X198" s="189">
        <f t="shared" si="33"/>
        <v>23.169971965372465</v>
      </c>
      <c r="Y198" s="299">
        <f t="shared" si="34"/>
        <v>156.185069</v>
      </c>
    </row>
    <row r="199" spans="1:25" ht="14.25">
      <c r="A199" s="275">
        <v>20</v>
      </c>
      <c r="B199" s="288">
        <v>107835.89733599999</v>
      </c>
      <c r="C199" s="288">
        <v>17966.897912</v>
      </c>
      <c r="D199" s="288">
        <v>125805.091</v>
      </c>
      <c r="E199" s="288">
        <v>5772.09</v>
      </c>
      <c r="F199" s="288">
        <v>0</v>
      </c>
      <c r="G199" s="288">
        <v>33067.093000000001</v>
      </c>
      <c r="H199" s="288">
        <v>185828.413</v>
      </c>
      <c r="I199" s="288">
        <v>138408.035</v>
      </c>
      <c r="J199" s="288">
        <v>8779.5110000000004</v>
      </c>
      <c r="K199" s="288">
        <v>10335.758</v>
      </c>
      <c r="L199" s="288">
        <v>24762.752</v>
      </c>
      <c r="M199" s="288">
        <v>1150.2204999999999</v>
      </c>
      <c r="N199" s="288">
        <v>1731.4565</v>
      </c>
      <c r="O199" s="289">
        <v>661443.21524799999</v>
      </c>
      <c r="P199" s="288">
        <v>-25074.171999999999</v>
      </c>
      <c r="Q199" s="288">
        <v>-3193.3440000000001</v>
      </c>
      <c r="R199" s="288">
        <v>-86841.778999999995</v>
      </c>
      <c r="S199" s="289">
        <v>546333.92024799995</v>
      </c>
      <c r="V199" s="189">
        <f t="shared" si="31"/>
        <v>28.094386444091946</v>
      </c>
      <c r="W199" s="188">
        <f t="shared" si="32"/>
        <v>185.82841300000001</v>
      </c>
      <c r="X199" s="189">
        <f t="shared" si="33"/>
        <v>20.92515756596061</v>
      </c>
      <c r="Y199" s="299">
        <f t="shared" si="34"/>
        <v>138.40803500000001</v>
      </c>
    </row>
    <row r="200" spans="1:25" ht="14.25">
      <c r="A200" s="275">
        <v>21</v>
      </c>
      <c r="B200" s="288">
        <v>85247.912704000002</v>
      </c>
      <c r="C200" s="288">
        <v>7887.2827200000002</v>
      </c>
      <c r="D200" s="288">
        <v>125680.145</v>
      </c>
      <c r="E200" s="288">
        <v>5767.58</v>
      </c>
      <c r="F200" s="288">
        <v>0</v>
      </c>
      <c r="G200" s="288">
        <v>40766.864999999998</v>
      </c>
      <c r="H200" s="288">
        <v>184601.408</v>
      </c>
      <c r="I200" s="288">
        <v>134275.43700000001</v>
      </c>
      <c r="J200" s="288">
        <v>17151.585999999999</v>
      </c>
      <c r="K200" s="288">
        <v>9898.4670000000006</v>
      </c>
      <c r="L200" s="288">
        <v>23209.295999999998</v>
      </c>
      <c r="M200" s="288">
        <v>1099.8644999999999</v>
      </c>
      <c r="N200" s="288">
        <v>1592.6685</v>
      </c>
      <c r="O200" s="289">
        <v>637178.51242399996</v>
      </c>
      <c r="P200" s="288">
        <v>-34051.944000000003</v>
      </c>
      <c r="Q200" s="288">
        <v>-3152.087</v>
      </c>
      <c r="R200" s="288">
        <v>-95435.998999999996</v>
      </c>
      <c r="S200" s="289">
        <v>504538.48242399999</v>
      </c>
      <c r="V200" s="189">
        <f t="shared" si="31"/>
        <v>28.971693866091965</v>
      </c>
      <c r="W200" s="188">
        <f t="shared" si="32"/>
        <v>184.60140799999999</v>
      </c>
      <c r="X200" s="189">
        <f t="shared" si="33"/>
        <v>21.073440861836318</v>
      </c>
      <c r="Y200" s="299">
        <f t="shared" si="34"/>
        <v>134.27543700000001</v>
      </c>
    </row>
    <row r="201" spans="1:25" ht="14.25">
      <c r="A201" s="275">
        <v>22</v>
      </c>
      <c r="B201" s="288">
        <v>89874.175319999995</v>
      </c>
      <c r="C201" s="288">
        <v>15940.245008</v>
      </c>
      <c r="D201" s="288">
        <v>125606.715</v>
      </c>
      <c r="E201" s="288">
        <v>7681.451</v>
      </c>
      <c r="F201" s="288">
        <v>0</v>
      </c>
      <c r="G201" s="288">
        <v>37984.141000000003</v>
      </c>
      <c r="H201" s="288">
        <v>249004.755</v>
      </c>
      <c r="I201" s="288">
        <v>142877.883</v>
      </c>
      <c r="J201" s="288">
        <v>21450.101999999999</v>
      </c>
      <c r="K201" s="288">
        <v>9916.1119999999992</v>
      </c>
      <c r="L201" s="288">
        <v>24375.525000000001</v>
      </c>
      <c r="M201" s="288">
        <v>1246.5540000000001</v>
      </c>
      <c r="N201" s="288">
        <v>1728.912</v>
      </c>
      <c r="O201" s="289">
        <v>727686.570328</v>
      </c>
      <c r="P201" s="288">
        <v>-20868.254000000001</v>
      </c>
      <c r="Q201" s="288">
        <v>-5000.7030000000004</v>
      </c>
      <c r="R201" s="288">
        <v>-97678.286999999997</v>
      </c>
      <c r="S201" s="289">
        <v>604139.32632800005</v>
      </c>
      <c r="V201" s="189">
        <f t="shared" si="31"/>
        <v>34.218682212008218</v>
      </c>
      <c r="W201" s="188">
        <f t="shared" si="32"/>
        <v>249.00475500000002</v>
      </c>
      <c r="X201" s="189">
        <f t="shared" si="33"/>
        <v>19.634536189887182</v>
      </c>
      <c r="Y201" s="299">
        <f t="shared" si="34"/>
        <v>142.877883</v>
      </c>
    </row>
    <row r="202" spans="1:25" ht="14.25">
      <c r="A202" s="275">
        <v>23</v>
      </c>
      <c r="B202" s="288">
        <v>93281.281715999998</v>
      </c>
      <c r="C202" s="288">
        <v>18994.042099999999</v>
      </c>
      <c r="D202" s="288">
        <v>125460.04399999999</v>
      </c>
      <c r="E202" s="288">
        <v>7838.5119999999997</v>
      </c>
      <c r="F202" s="288">
        <v>0</v>
      </c>
      <c r="G202" s="288">
        <v>36597.482000000004</v>
      </c>
      <c r="H202" s="288">
        <v>230677.399</v>
      </c>
      <c r="I202" s="288">
        <v>158145.34400000001</v>
      </c>
      <c r="J202" s="288">
        <v>24019.618999999999</v>
      </c>
      <c r="K202" s="288">
        <v>10290.032999999999</v>
      </c>
      <c r="L202" s="288">
        <v>25934.715</v>
      </c>
      <c r="M202" s="288">
        <v>1172.7915</v>
      </c>
      <c r="N202" s="288">
        <v>1643.3924999999999</v>
      </c>
      <c r="O202" s="289">
        <v>734054.65581599995</v>
      </c>
      <c r="P202" s="288">
        <v>-20928.587</v>
      </c>
      <c r="Q202" s="288">
        <v>-4247.9849999999997</v>
      </c>
      <c r="R202" s="288">
        <v>-88606.164000000004</v>
      </c>
      <c r="S202" s="289">
        <v>620271.91981600004</v>
      </c>
      <c r="V202" s="189">
        <f t="shared" si="31"/>
        <v>31.425098549858145</v>
      </c>
      <c r="W202" s="188">
        <f t="shared" si="32"/>
        <v>230.67739900000001</v>
      </c>
      <c r="X202" s="189">
        <f t="shared" si="33"/>
        <v>21.544082957174396</v>
      </c>
      <c r="Y202" s="299">
        <f t="shared" si="34"/>
        <v>158.14534400000002</v>
      </c>
    </row>
    <row r="203" spans="1:25" ht="14.25">
      <c r="A203" s="275">
        <v>24</v>
      </c>
      <c r="B203" s="288">
        <v>109603.13518</v>
      </c>
      <c r="C203" s="288">
        <v>18710.055828</v>
      </c>
      <c r="D203" s="288">
        <v>125051.674</v>
      </c>
      <c r="E203" s="288">
        <v>7852.2139999999999</v>
      </c>
      <c r="F203" s="288">
        <v>0</v>
      </c>
      <c r="G203" s="288">
        <v>46808.008000000002</v>
      </c>
      <c r="H203" s="288">
        <v>194880.68100000001</v>
      </c>
      <c r="I203" s="288">
        <v>179110.11300000001</v>
      </c>
      <c r="J203" s="288">
        <v>21740.688999999998</v>
      </c>
      <c r="K203" s="288">
        <v>10233.611000000001</v>
      </c>
      <c r="L203" s="288">
        <v>31183.663</v>
      </c>
      <c r="M203" s="288">
        <v>1145.8955000000001</v>
      </c>
      <c r="N203" s="288">
        <v>1524.2204999999999</v>
      </c>
      <c r="O203" s="289">
        <v>747843.96000800002</v>
      </c>
      <c r="P203" s="288">
        <v>-24748.548999999999</v>
      </c>
      <c r="Q203" s="288">
        <v>-4213.34</v>
      </c>
      <c r="R203" s="288">
        <v>-89579.623000000007</v>
      </c>
      <c r="S203" s="289">
        <v>629302.44800800004</v>
      </c>
      <c r="V203" s="189">
        <f t="shared" si="31"/>
        <v>26.059003137220671</v>
      </c>
      <c r="W203" s="188">
        <f t="shared" si="32"/>
        <v>194.88068100000001</v>
      </c>
      <c r="X203" s="189">
        <f t="shared" si="33"/>
        <v>23.950198514417899</v>
      </c>
      <c r="Y203" s="299">
        <f t="shared" si="34"/>
        <v>179.11011300000001</v>
      </c>
    </row>
    <row r="204" spans="1:25" ht="14.25">
      <c r="A204" s="275">
        <v>25</v>
      </c>
      <c r="B204" s="288">
        <v>160514.643396</v>
      </c>
      <c r="C204" s="288">
        <v>21560.082987999998</v>
      </c>
      <c r="D204" s="288">
        <v>125026.84</v>
      </c>
      <c r="E204" s="288">
        <v>7826.9740000000002</v>
      </c>
      <c r="F204" s="288">
        <v>0</v>
      </c>
      <c r="G204" s="288">
        <v>61120.52</v>
      </c>
      <c r="H204" s="288">
        <v>97853.78</v>
      </c>
      <c r="I204" s="288">
        <v>140322.69</v>
      </c>
      <c r="J204" s="288">
        <v>14981.732</v>
      </c>
      <c r="K204" s="288">
        <v>10927.066999999999</v>
      </c>
      <c r="L204" s="288">
        <v>43140.468999999997</v>
      </c>
      <c r="M204" s="288">
        <v>1231.787</v>
      </c>
      <c r="N204" s="288">
        <v>1892.528</v>
      </c>
      <c r="O204" s="289">
        <v>686399.11338400003</v>
      </c>
      <c r="P204" s="288">
        <v>-17850.026000000002</v>
      </c>
      <c r="Q204" s="288">
        <v>-4384.8860000000004</v>
      </c>
      <c r="R204" s="288">
        <v>-18889.269</v>
      </c>
      <c r="S204" s="289">
        <v>645274.93238400004</v>
      </c>
      <c r="V204" s="189">
        <f t="shared" si="31"/>
        <v>14.256105244305081</v>
      </c>
      <c r="W204" s="188">
        <f t="shared" si="32"/>
        <v>97.85378</v>
      </c>
      <c r="X204" s="189">
        <f t="shared" si="33"/>
        <v>20.443308749074344</v>
      </c>
      <c r="Y204" s="299">
        <f t="shared" si="34"/>
        <v>140.32268999999999</v>
      </c>
    </row>
    <row r="205" spans="1:25" ht="14.25">
      <c r="A205" s="275">
        <v>26</v>
      </c>
      <c r="B205" s="288">
        <v>167993.852855</v>
      </c>
      <c r="C205" s="288">
        <v>20964.208105000002</v>
      </c>
      <c r="D205" s="288">
        <v>117458.01300000001</v>
      </c>
      <c r="E205" s="288">
        <v>7848.3609999999999</v>
      </c>
      <c r="F205" s="288">
        <v>0</v>
      </c>
      <c r="G205" s="288">
        <v>72000.945999999996</v>
      </c>
      <c r="H205" s="288">
        <v>103061.712</v>
      </c>
      <c r="I205" s="288">
        <v>126570.925</v>
      </c>
      <c r="J205" s="288">
        <v>6542.585</v>
      </c>
      <c r="K205" s="288">
        <v>12086.674000000001</v>
      </c>
      <c r="L205" s="288">
        <v>45923.902000000002</v>
      </c>
      <c r="M205" s="288">
        <v>1305.2470000000001</v>
      </c>
      <c r="N205" s="288">
        <v>2056.1419999999998</v>
      </c>
      <c r="O205" s="289">
        <v>683812.56796000001</v>
      </c>
      <c r="P205" s="288">
        <v>-14009.398999999999</v>
      </c>
      <c r="Q205" s="288">
        <v>-3955.9969999999998</v>
      </c>
      <c r="R205" s="288">
        <v>-36316.286</v>
      </c>
      <c r="S205" s="289">
        <v>629530.88595999999</v>
      </c>
      <c r="V205" s="189">
        <f t="shared" si="31"/>
        <v>15.071631734915503</v>
      </c>
      <c r="W205" s="188">
        <f t="shared" si="32"/>
        <v>103.061712</v>
      </c>
      <c r="X205" s="189">
        <f t="shared" si="33"/>
        <v>18.50959326143942</v>
      </c>
      <c r="Y205" s="299">
        <f t="shared" si="34"/>
        <v>126.570925</v>
      </c>
    </row>
    <row r="206" spans="1:25" ht="14.25">
      <c r="A206" s="275">
        <v>27</v>
      </c>
      <c r="B206" s="288">
        <v>108023.53952000001</v>
      </c>
      <c r="C206" s="288">
        <v>12606.685928000001</v>
      </c>
      <c r="D206" s="288">
        <v>102542.74400000001</v>
      </c>
      <c r="E206" s="288">
        <v>5982.3040000000001</v>
      </c>
      <c r="F206" s="288">
        <v>0</v>
      </c>
      <c r="G206" s="288">
        <v>40905.748</v>
      </c>
      <c r="H206" s="288">
        <v>207965.45199999999</v>
      </c>
      <c r="I206" s="288">
        <v>108862.224</v>
      </c>
      <c r="J206" s="288">
        <v>6468.6859999999997</v>
      </c>
      <c r="K206" s="288">
        <v>11460.434999999999</v>
      </c>
      <c r="L206" s="288">
        <v>39536.150999999998</v>
      </c>
      <c r="M206" s="288">
        <v>1321.9085</v>
      </c>
      <c r="N206" s="288">
        <v>2102.7035000000001</v>
      </c>
      <c r="O206" s="289">
        <v>647778.58144800004</v>
      </c>
      <c r="P206" s="288">
        <v>-28637.984</v>
      </c>
      <c r="Q206" s="288">
        <v>-4157.0919999999996</v>
      </c>
      <c r="R206" s="288">
        <v>-48396.042999999998</v>
      </c>
      <c r="S206" s="289">
        <v>566587.46244799998</v>
      </c>
      <c r="V206" s="189">
        <f t="shared" si="31"/>
        <v>32.104403874411567</v>
      </c>
      <c r="W206" s="188">
        <f t="shared" si="32"/>
        <v>207.965452</v>
      </c>
      <c r="X206" s="189">
        <f t="shared" si="33"/>
        <v>16.805468275387682</v>
      </c>
      <c r="Y206" s="299">
        <f t="shared" si="34"/>
        <v>108.862224</v>
      </c>
    </row>
    <row r="207" spans="1:25" ht="14.25">
      <c r="A207" s="275">
        <v>28</v>
      </c>
      <c r="B207" s="288">
        <v>110405.97969599999</v>
      </c>
      <c r="C207" s="288">
        <v>18028.330807999999</v>
      </c>
      <c r="D207" s="288">
        <v>102698.739</v>
      </c>
      <c r="E207" s="288">
        <v>5980.2070000000003</v>
      </c>
      <c r="F207" s="288">
        <v>0</v>
      </c>
      <c r="G207" s="288">
        <v>61720.857000000004</v>
      </c>
      <c r="H207" s="288">
        <v>49408.285000000003</v>
      </c>
      <c r="I207" s="288">
        <v>135103.83199999999</v>
      </c>
      <c r="J207" s="288">
        <v>15674.723</v>
      </c>
      <c r="K207" s="288">
        <v>11782.101000000001</v>
      </c>
      <c r="L207" s="288">
        <v>39004.913</v>
      </c>
      <c r="M207" s="288">
        <v>1333.1605</v>
      </c>
      <c r="N207" s="288">
        <v>2117.9834999999998</v>
      </c>
      <c r="O207" s="289">
        <v>553259.11150400003</v>
      </c>
      <c r="P207" s="288">
        <v>-28744.656999999999</v>
      </c>
      <c r="Q207" s="288">
        <v>-4043.3040000000001</v>
      </c>
      <c r="R207" s="288">
        <v>5199.4440000000004</v>
      </c>
      <c r="S207" s="289">
        <v>525670.59450400004</v>
      </c>
      <c r="V207" s="189">
        <f t="shared" si="31"/>
        <v>8.930406020008725</v>
      </c>
      <c r="W207" s="188">
        <f t="shared" si="32"/>
        <v>49.408285000000006</v>
      </c>
      <c r="X207" s="189">
        <f t="shared" si="33"/>
        <v>24.419630728308974</v>
      </c>
      <c r="Y207" s="299">
        <f t="shared" si="34"/>
        <v>135.10383199999998</v>
      </c>
    </row>
    <row r="208" spans="1:25" ht="14.25">
      <c r="A208" s="275">
        <v>29</v>
      </c>
      <c r="B208" s="288">
        <v>145901.52284799999</v>
      </c>
      <c r="C208" s="288">
        <v>15329.717472</v>
      </c>
      <c r="D208" s="288">
        <v>103478.05899999999</v>
      </c>
      <c r="E208" s="288">
        <v>7310.1109999999999</v>
      </c>
      <c r="F208" s="288">
        <v>0</v>
      </c>
      <c r="G208" s="288">
        <v>89960.732999999993</v>
      </c>
      <c r="H208" s="288">
        <v>79641.248000000007</v>
      </c>
      <c r="I208" s="288">
        <v>127241.68</v>
      </c>
      <c r="J208" s="288">
        <v>15081.25</v>
      </c>
      <c r="K208" s="288">
        <v>11380.607</v>
      </c>
      <c r="L208" s="288">
        <v>47654.292999999998</v>
      </c>
      <c r="M208" s="288">
        <v>1283.741</v>
      </c>
      <c r="N208" s="288">
        <v>2075.7979999999998</v>
      </c>
      <c r="O208" s="289">
        <v>646338.76032</v>
      </c>
      <c r="P208" s="288">
        <v>-10323.454</v>
      </c>
      <c r="Q208" s="288">
        <v>-4889.2039999999997</v>
      </c>
      <c r="R208" s="288">
        <v>-5210.4539999999997</v>
      </c>
      <c r="S208" s="289">
        <v>625915.64832000004</v>
      </c>
      <c r="V208" s="189">
        <f t="shared" si="31"/>
        <v>12.321904996161752</v>
      </c>
      <c r="W208" s="188">
        <f t="shared" si="32"/>
        <v>79.641248000000004</v>
      </c>
      <c r="X208" s="189">
        <f t="shared" si="33"/>
        <v>19.686530935728364</v>
      </c>
      <c r="Y208" s="299">
        <f t="shared" si="34"/>
        <v>127.24167999999999</v>
      </c>
    </row>
    <row r="209" spans="1:25" ht="14.25">
      <c r="A209" s="275">
        <v>30</v>
      </c>
      <c r="B209" s="288">
        <v>100536.54282800001</v>
      </c>
      <c r="C209" s="288">
        <v>14631.908708000001</v>
      </c>
      <c r="D209" s="288">
        <v>110265.262</v>
      </c>
      <c r="E209" s="288">
        <v>6915.31</v>
      </c>
      <c r="F209" s="288">
        <v>0</v>
      </c>
      <c r="G209" s="288">
        <v>56571.574999999997</v>
      </c>
      <c r="H209" s="288">
        <v>175124.74900000001</v>
      </c>
      <c r="I209" s="288">
        <v>127550.488</v>
      </c>
      <c r="J209" s="288">
        <v>8001.268</v>
      </c>
      <c r="K209" s="288">
        <v>11982.546</v>
      </c>
      <c r="L209" s="288">
        <v>49466.411999999997</v>
      </c>
      <c r="M209" s="288">
        <v>1122.9915000000001</v>
      </c>
      <c r="N209" s="288">
        <v>1889.9625000000001</v>
      </c>
      <c r="O209" s="289">
        <v>664059.01553600002</v>
      </c>
      <c r="P209" s="288">
        <v>-18372.896000000001</v>
      </c>
      <c r="Q209" s="288">
        <v>-4757.6589999999997</v>
      </c>
      <c r="R209" s="288">
        <v>-22359.248</v>
      </c>
      <c r="S209" s="289">
        <v>618569.21253599995</v>
      </c>
      <c r="V209" s="189">
        <f t="shared" si="31"/>
        <v>26.371865286498192</v>
      </c>
      <c r="W209" s="188">
        <f t="shared" si="32"/>
        <v>175.12474900000001</v>
      </c>
      <c r="X209" s="189">
        <f t="shared" si="33"/>
        <v>19.207703685348914</v>
      </c>
      <c r="Y209" s="299">
        <f t="shared" si="34"/>
        <v>127.550488</v>
      </c>
    </row>
    <row r="210" spans="1:25" ht="14.25">
      <c r="V210" s="189" t="str">
        <f t="shared" si="31"/>
        <v/>
      </c>
      <c r="W210" s="188" t="str">
        <f t="shared" si="32"/>
        <v/>
      </c>
      <c r="X210" s="189" t="str">
        <f t="shared" si="33"/>
        <v/>
      </c>
      <c r="Y210" s="299" t="str">
        <f t="shared" si="34"/>
        <v/>
      </c>
    </row>
    <row r="211" spans="1:25">
      <c r="G211">
        <f>MAX(G180:G210)</f>
        <v>89960.732999999993</v>
      </c>
      <c r="H211">
        <f>MAX(H180:H210)</f>
        <v>249004.755</v>
      </c>
      <c r="I211" s="44">
        <f>MAX(I180:I210)</f>
        <v>179110.11300000001</v>
      </c>
    </row>
    <row r="212" spans="1:25" ht="14.25">
      <c r="I212" s="44"/>
      <c r="V212" s="296"/>
      <c r="W212" s="297"/>
      <c r="X212" s="296"/>
      <c r="Y212" s="298"/>
    </row>
    <row r="215" spans="1:25">
      <c r="A215" s="166" t="s">
        <v>31</v>
      </c>
      <c r="B215" s="322" t="s">
        <v>246</v>
      </c>
      <c r="C215" s="323"/>
      <c r="D215" s="323"/>
      <c r="E215" s="323"/>
      <c r="F215" s="323"/>
      <c r="G215" s="323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</row>
    <row r="216" spans="1:25">
      <c r="A216" s="166" t="s">
        <v>105</v>
      </c>
      <c r="B216" s="324" t="s">
        <v>98</v>
      </c>
      <c r="C216" s="325"/>
      <c r="D216" s="325"/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  <c r="R216" s="325"/>
      <c r="S216" s="325"/>
    </row>
    <row r="217" spans="1:25">
      <c r="A217" s="166" t="s">
        <v>106</v>
      </c>
      <c r="B217" s="326" t="s">
        <v>120</v>
      </c>
      <c r="C217" s="327"/>
      <c r="D217" s="327"/>
      <c r="E217" s="327"/>
      <c r="F217" s="327"/>
      <c r="G217" s="327"/>
      <c r="H217" s="327"/>
      <c r="I217" s="327"/>
      <c r="J217" s="327"/>
      <c r="K217" s="327"/>
      <c r="L217" s="327"/>
      <c r="M217" s="327"/>
      <c r="N217" s="327"/>
      <c r="O217" s="327"/>
      <c r="P217" s="327"/>
      <c r="Q217" s="327"/>
      <c r="R217" s="327"/>
      <c r="S217" s="327"/>
    </row>
    <row r="218" spans="1:25">
      <c r="A218" s="170" t="s">
        <v>107</v>
      </c>
      <c r="B218" s="302" t="s">
        <v>2</v>
      </c>
      <c r="C218" s="302" t="s">
        <v>81</v>
      </c>
      <c r="D218" s="302" t="s">
        <v>3</v>
      </c>
      <c r="E218" s="302" t="s">
        <v>4</v>
      </c>
      <c r="F218" s="302" t="s">
        <v>95</v>
      </c>
      <c r="G218" s="302" t="s">
        <v>11</v>
      </c>
      <c r="H218" s="302" t="s">
        <v>5</v>
      </c>
      <c r="I218" s="302" t="s">
        <v>6</v>
      </c>
      <c r="J218" s="302" t="s">
        <v>7</v>
      </c>
      <c r="K218" s="302" t="s">
        <v>8</v>
      </c>
      <c r="L218" s="302" t="s">
        <v>9</v>
      </c>
      <c r="M218" s="302" t="s">
        <v>69</v>
      </c>
      <c r="N218" s="302" t="s">
        <v>70</v>
      </c>
      <c r="O218" s="185" t="s">
        <v>10</v>
      </c>
      <c r="P218" s="302" t="s">
        <v>121</v>
      </c>
      <c r="Q218" s="302" t="s">
        <v>97</v>
      </c>
      <c r="R218" s="302" t="s">
        <v>122</v>
      </c>
      <c r="S218" s="185" t="s">
        <v>123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V219" s="188"/>
    </row>
    <row r="220" spans="1:25" ht="14.25">
      <c r="A220" s="275">
        <v>1</v>
      </c>
      <c r="B220" s="288">
        <v>4.4351148719999998</v>
      </c>
      <c r="C220" s="288">
        <v>0.378373128</v>
      </c>
      <c r="D220" s="288">
        <v>5.2337910000000001</v>
      </c>
      <c r="E220" s="288">
        <v>0.239953</v>
      </c>
      <c r="F220" s="288">
        <v>0</v>
      </c>
      <c r="G220" s="288">
        <v>2.280929</v>
      </c>
      <c r="H220" s="288">
        <v>12.161985</v>
      </c>
      <c r="I220" s="288">
        <v>2.6899999999999998E-4</v>
      </c>
      <c r="J220" s="288">
        <v>0.53997700000000004</v>
      </c>
      <c r="K220" s="288">
        <v>0.39563999999999999</v>
      </c>
      <c r="L220" s="288">
        <v>1.00122</v>
      </c>
      <c r="M220" s="288">
        <v>5.0912499999999999E-2</v>
      </c>
      <c r="N220" s="288">
        <v>7.3969499999999994E-2</v>
      </c>
      <c r="O220" s="289">
        <v>26.792134000000001</v>
      </c>
      <c r="P220" s="288">
        <v>-0.125088</v>
      </c>
      <c r="Q220" s="288">
        <v>-0.104631</v>
      </c>
      <c r="R220" s="288">
        <v>-4.5798009999999998</v>
      </c>
      <c r="S220" s="289">
        <v>21.982614000000002</v>
      </c>
      <c r="V220" s="189">
        <f>IFERROR(H220/O220*100,"")</f>
        <v>45.393864482761991</v>
      </c>
    </row>
    <row r="221" spans="1:25" ht="14.25">
      <c r="A221" s="275">
        <v>2</v>
      </c>
      <c r="B221" s="288">
        <v>4.5114327159999998</v>
      </c>
      <c r="C221" s="288">
        <v>0.38429228399999998</v>
      </c>
      <c r="D221" s="288">
        <v>5.2314259999999999</v>
      </c>
      <c r="E221" s="288">
        <v>0.24025099999999999</v>
      </c>
      <c r="F221" s="288">
        <v>0</v>
      </c>
      <c r="G221" s="288">
        <v>2.3597980000000001</v>
      </c>
      <c r="H221" s="288">
        <v>11.340261</v>
      </c>
      <c r="I221" s="288">
        <v>2.6200000000000003E-4</v>
      </c>
      <c r="J221" s="288">
        <v>0.47306399999999998</v>
      </c>
      <c r="K221" s="288">
        <v>0.41616199999999998</v>
      </c>
      <c r="L221" s="288">
        <v>1.0185230000000001</v>
      </c>
      <c r="M221" s="288">
        <v>4.5266000000000001E-2</v>
      </c>
      <c r="N221" s="288">
        <v>6.8546999999999997E-2</v>
      </c>
      <c r="O221" s="289">
        <v>26.089285</v>
      </c>
      <c r="P221" s="288">
        <v>-0.48683999999999999</v>
      </c>
      <c r="Q221" s="288">
        <v>-0.101908</v>
      </c>
      <c r="R221" s="288">
        <v>-4.708386</v>
      </c>
      <c r="S221" s="289">
        <v>20.792151</v>
      </c>
      <c r="V221" s="189">
        <f t="shared" ref="V221:V243" si="35">IFERROR(H221/O221*100,"")</f>
        <v>43.467120697251765</v>
      </c>
    </row>
    <row r="222" spans="1:25" ht="14.25">
      <c r="A222" s="275">
        <v>3</v>
      </c>
      <c r="B222" s="288">
        <v>3.5802097160000002</v>
      </c>
      <c r="C222" s="288">
        <v>0.329773284</v>
      </c>
      <c r="D222" s="288">
        <v>5.2313599999999996</v>
      </c>
      <c r="E222" s="288">
        <v>0.240038</v>
      </c>
      <c r="F222" s="288">
        <v>0</v>
      </c>
      <c r="G222" s="288">
        <v>2.2152720000000001</v>
      </c>
      <c r="H222" s="288">
        <v>11.472186000000001</v>
      </c>
      <c r="I222" s="288">
        <v>2.23E-4</v>
      </c>
      <c r="J222" s="288">
        <v>0.40465299999999998</v>
      </c>
      <c r="K222" s="288">
        <v>0.41036299999999998</v>
      </c>
      <c r="L222" s="288">
        <v>1.0117499999999999</v>
      </c>
      <c r="M222" s="288">
        <v>4.7185499999999998E-2</v>
      </c>
      <c r="N222" s="288">
        <v>7.0091500000000001E-2</v>
      </c>
      <c r="O222" s="289">
        <v>25.013104999999999</v>
      </c>
      <c r="P222" s="288">
        <v>-0.56918899999999994</v>
      </c>
      <c r="Q222" s="288">
        <v>-0.101823</v>
      </c>
      <c r="R222" s="288">
        <v>-4.2913009999999998</v>
      </c>
      <c r="S222" s="289">
        <v>20.050792000000001</v>
      </c>
      <c r="V222" s="189">
        <f t="shared" si="35"/>
        <v>45.864701723356625</v>
      </c>
    </row>
    <row r="223" spans="1:25" ht="14.25">
      <c r="A223" s="275">
        <v>4</v>
      </c>
      <c r="B223" s="288">
        <v>3.5467458719999998</v>
      </c>
      <c r="C223" s="288">
        <v>0.37081012800000002</v>
      </c>
      <c r="D223" s="288">
        <v>5.2331890000000003</v>
      </c>
      <c r="E223" s="288">
        <v>0.240117</v>
      </c>
      <c r="F223" s="288">
        <v>0</v>
      </c>
      <c r="G223" s="288">
        <v>2.1354090000000001</v>
      </c>
      <c r="H223" s="288">
        <v>11.368482</v>
      </c>
      <c r="I223" s="288">
        <v>2.5999999999999998E-4</v>
      </c>
      <c r="J223" s="288">
        <v>0.37647799999999998</v>
      </c>
      <c r="K223" s="288">
        <v>0.42188399999999998</v>
      </c>
      <c r="L223" s="288">
        <v>1.0142530000000001</v>
      </c>
      <c r="M223" s="288">
        <v>5.1763000000000003E-2</v>
      </c>
      <c r="N223" s="288">
        <v>7.4788999999999994E-2</v>
      </c>
      <c r="O223" s="289">
        <v>24.83418</v>
      </c>
      <c r="P223" s="288">
        <v>-0.63736800000000005</v>
      </c>
      <c r="Q223" s="288">
        <v>-0.101909</v>
      </c>
      <c r="R223" s="288">
        <v>-4.3830280000000004</v>
      </c>
      <c r="S223" s="289">
        <v>19.711874999999999</v>
      </c>
      <c r="V223" s="189">
        <f t="shared" si="35"/>
        <v>45.777561409315709</v>
      </c>
    </row>
    <row r="224" spans="1:25" ht="14.25">
      <c r="A224" s="275">
        <v>5</v>
      </c>
      <c r="B224" s="288">
        <v>3.403552688</v>
      </c>
      <c r="C224" s="288">
        <v>0.34722581600000002</v>
      </c>
      <c r="D224" s="288">
        <v>5.232856</v>
      </c>
      <c r="E224" s="288">
        <v>0.24008499999999999</v>
      </c>
      <c r="F224" s="288">
        <v>0</v>
      </c>
      <c r="G224" s="288">
        <v>2.0292829999999999</v>
      </c>
      <c r="H224" s="288">
        <v>11.246902</v>
      </c>
      <c r="I224" s="288">
        <v>3.2400000000000001E-4</v>
      </c>
      <c r="J224" s="288">
        <v>0.34037099999999998</v>
      </c>
      <c r="K224" s="288">
        <v>0.42795699999999998</v>
      </c>
      <c r="L224" s="288">
        <v>1.016251</v>
      </c>
      <c r="M224" s="288">
        <v>5.3921999999999998E-2</v>
      </c>
      <c r="N224" s="288">
        <v>7.6763999999999999E-2</v>
      </c>
      <c r="O224" s="289">
        <v>24.415493504000001</v>
      </c>
      <c r="P224" s="288">
        <v>-0.76040799999999997</v>
      </c>
      <c r="Q224" s="288">
        <v>-0.101823</v>
      </c>
      <c r="R224" s="288">
        <v>-3.8855149999999998</v>
      </c>
      <c r="S224" s="289">
        <v>19.667747504000001</v>
      </c>
      <c r="V224" s="189">
        <f t="shared" si="35"/>
        <v>46.064610564424655</v>
      </c>
    </row>
    <row r="225" spans="1:22" ht="14.25">
      <c r="A225" s="275">
        <v>6</v>
      </c>
      <c r="B225" s="288">
        <v>4.0424715960000004</v>
      </c>
      <c r="C225" s="288">
        <v>0.41993390800000002</v>
      </c>
      <c r="D225" s="288">
        <v>5.2349209999999999</v>
      </c>
      <c r="E225" s="288">
        <v>0.24016599999999999</v>
      </c>
      <c r="F225" s="288">
        <v>0</v>
      </c>
      <c r="G225" s="288">
        <v>2.019393</v>
      </c>
      <c r="H225" s="288">
        <v>11.277825</v>
      </c>
      <c r="I225" s="288">
        <v>5.0799999999999999E-4</v>
      </c>
      <c r="J225" s="288">
        <v>0.26627099999999998</v>
      </c>
      <c r="K225" s="288">
        <v>0.42498599999999997</v>
      </c>
      <c r="L225" s="288">
        <v>1.017279</v>
      </c>
      <c r="M225" s="288">
        <v>5.5663499999999998E-2</v>
      </c>
      <c r="N225" s="288">
        <v>7.8573500000000004E-2</v>
      </c>
      <c r="O225" s="289">
        <v>25.077991504</v>
      </c>
      <c r="P225" s="288">
        <v>-0.73956599999999995</v>
      </c>
      <c r="Q225" s="288">
        <v>-0.10294499999999999</v>
      </c>
      <c r="R225" s="288">
        <v>-3.7837619999999998</v>
      </c>
      <c r="S225" s="289">
        <v>20.451718503999999</v>
      </c>
      <c r="V225" s="189">
        <f t="shared" si="35"/>
        <v>44.971005745022126</v>
      </c>
    </row>
    <row r="226" spans="1:22" ht="14.25">
      <c r="A226" s="275">
        <v>7</v>
      </c>
      <c r="B226" s="288">
        <v>4.5695309999999996</v>
      </c>
      <c r="C226" s="288">
        <v>0.60384700000000002</v>
      </c>
      <c r="D226" s="288">
        <v>5.2340780000000002</v>
      </c>
      <c r="E226" s="288">
        <v>0.23921999999999999</v>
      </c>
      <c r="F226" s="288">
        <v>0</v>
      </c>
      <c r="G226" s="288">
        <v>1.991708</v>
      </c>
      <c r="H226" s="288">
        <v>11.489204000000001</v>
      </c>
      <c r="I226" s="288">
        <v>8.9300000000000002E-4</v>
      </c>
      <c r="J226" s="288">
        <v>0.102668</v>
      </c>
      <c r="K226" s="288">
        <v>0.42170299999999999</v>
      </c>
      <c r="L226" s="288">
        <v>1.027701</v>
      </c>
      <c r="M226" s="288">
        <v>5.55475E-2</v>
      </c>
      <c r="N226" s="288">
        <v>7.7465500000000007E-2</v>
      </c>
      <c r="O226" s="289">
        <v>25.813566000000002</v>
      </c>
      <c r="P226" s="288">
        <v>-0.23635800000000001</v>
      </c>
      <c r="Q226" s="288">
        <v>-0.15284200000000001</v>
      </c>
      <c r="R226" s="288">
        <v>-2.1934900000000002</v>
      </c>
      <c r="S226" s="289">
        <v>23.230875999999999</v>
      </c>
      <c r="V226" s="189">
        <f t="shared" si="35"/>
        <v>44.508395314308764</v>
      </c>
    </row>
    <row r="227" spans="1:22" ht="14.25">
      <c r="A227" s="275">
        <v>8</v>
      </c>
      <c r="B227" s="288">
        <v>5.8302560000000003</v>
      </c>
      <c r="C227" s="288">
        <v>0.84993700000000005</v>
      </c>
      <c r="D227" s="288">
        <v>5.235385</v>
      </c>
      <c r="E227" s="288">
        <v>0.23857</v>
      </c>
      <c r="F227" s="288">
        <v>0</v>
      </c>
      <c r="G227" s="288">
        <v>1.6505160000000001</v>
      </c>
      <c r="H227" s="288">
        <v>12.524388999999999</v>
      </c>
      <c r="I227" s="288">
        <v>0.205927</v>
      </c>
      <c r="J227" s="288">
        <v>6.6478999999999996E-2</v>
      </c>
      <c r="K227" s="288">
        <v>0.41016000000000002</v>
      </c>
      <c r="L227" s="288">
        <v>1.0248060000000001</v>
      </c>
      <c r="M227" s="288">
        <v>5.2541499999999998E-2</v>
      </c>
      <c r="N227" s="288">
        <v>7.5744500000000006E-2</v>
      </c>
      <c r="O227" s="289">
        <v>28.164711</v>
      </c>
      <c r="P227" s="288">
        <v>-0.131769</v>
      </c>
      <c r="Q227" s="288">
        <v>-0.20416300000000001</v>
      </c>
      <c r="R227" s="288">
        <v>-1.4422060000000001</v>
      </c>
      <c r="S227" s="289">
        <v>26.386572999999999</v>
      </c>
      <c r="V227" s="189">
        <f t="shared" si="35"/>
        <v>44.468373916565305</v>
      </c>
    </row>
    <row r="228" spans="1:22" ht="14.25">
      <c r="A228" s="275">
        <v>9</v>
      </c>
      <c r="B228" s="288">
        <v>5.4944119999999996</v>
      </c>
      <c r="C228" s="288">
        <v>0.80859800000000004</v>
      </c>
      <c r="D228" s="288">
        <v>5.2351780000000003</v>
      </c>
      <c r="E228" s="288">
        <v>0.29581099999999999</v>
      </c>
      <c r="F228" s="288">
        <v>0</v>
      </c>
      <c r="G228" s="288">
        <v>1.286197</v>
      </c>
      <c r="H228" s="288">
        <v>11.781813</v>
      </c>
      <c r="I228" s="288">
        <v>4.1435199999999996</v>
      </c>
      <c r="J228" s="288">
        <v>9.7699999999999992E-3</v>
      </c>
      <c r="K228" s="288">
        <v>0.40166200000000002</v>
      </c>
      <c r="L228" s="288">
        <v>1.0247329999999999</v>
      </c>
      <c r="M228" s="288">
        <v>5.05865E-2</v>
      </c>
      <c r="N228" s="288">
        <v>7.3727500000000001E-2</v>
      </c>
      <c r="O228" s="289">
        <v>30.606007999999999</v>
      </c>
      <c r="P228" s="288">
        <v>-0.24315899999999999</v>
      </c>
      <c r="Q228" s="288">
        <v>-0.26468599999999998</v>
      </c>
      <c r="R228" s="288">
        <v>-2.361818</v>
      </c>
      <c r="S228" s="289">
        <v>27.736345</v>
      </c>
      <c r="V228" s="189">
        <f t="shared" si="35"/>
        <v>38.495098740090505</v>
      </c>
    </row>
    <row r="229" spans="1:22" ht="14.25">
      <c r="A229" s="275">
        <v>10</v>
      </c>
      <c r="B229" s="288">
        <v>3.0607060320000001</v>
      </c>
      <c r="C229" s="288">
        <v>0.46442099999999997</v>
      </c>
      <c r="D229" s="288">
        <v>5.2331839999999996</v>
      </c>
      <c r="E229" s="288">
        <v>0.34566400000000003</v>
      </c>
      <c r="F229" s="288">
        <v>0</v>
      </c>
      <c r="G229" s="288">
        <v>0.75760099999999997</v>
      </c>
      <c r="H229" s="288">
        <v>10.035439999999999</v>
      </c>
      <c r="I229" s="288">
        <v>10.645182999999999</v>
      </c>
      <c r="J229" s="288">
        <v>0.22792499999999999</v>
      </c>
      <c r="K229" s="288">
        <v>0.39194099999999998</v>
      </c>
      <c r="L229" s="288">
        <v>0.99794499999999997</v>
      </c>
      <c r="M229" s="288">
        <v>5.3067000000000003E-2</v>
      </c>
      <c r="N229" s="288">
        <v>7.5538999999999995E-2</v>
      </c>
      <c r="O229" s="289">
        <v>32.288616032</v>
      </c>
      <c r="P229" s="288">
        <v>-1.0320800000000001</v>
      </c>
      <c r="Q229" s="288">
        <v>-0.26680399999999999</v>
      </c>
      <c r="R229" s="288">
        <v>-3.3029999999999999</v>
      </c>
      <c r="S229" s="289">
        <v>27.686732031999998</v>
      </c>
      <c r="V229" s="189">
        <f t="shared" si="35"/>
        <v>31.080427820301317</v>
      </c>
    </row>
    <row r="230" spans="1:22" ht="14.25">
      <c r="A230" s="275">
        <v>11</v>
      </c>
      <c r="B230" s="288">
        <v>2.1839856200000001</v>
      </c>
      <c r="C230" s="288">
        <v>0.18555501999999999</v>
      </c>
      <c r="D230" s="288">
        <v>5.237298</v>
      </c>
      <c r="E230" s="288">
        <v>0.39591799999999999</v>
      </c>
      <c r="F230" s="288">
        <v>0</v>
      </c>
      <c r="G230" s="288">
        <v>0.64397800000000005</v>
      </c>
      <c r="H230" s="288">
        <v>8.4759779999999996</v>
      </c>
      <c r="I230" s="288">
        <v>13.151695</v>
      </c>
      <c r="J230" s="288">
        <v>1.1273880000000001</v>
      </c>
      <c r="K230" s="288">
        <v>0.37660300000000002</v>
      </c>
      <c r="L230" s="288">
        <v>0.98145800000000005</v>
      </c>
      <c r="M230" s="288">
        <v>5.1299499999999998E-2</v>
      </c>
      <c r="N230" s="288">
        <v>6.7719500000000002E-2</v>
      </c>
      <c r="O230" s="289">
        <v>32.878875639999997</v>
      </c>
      <c r="P230" s="288">
        <v>-1.3987860000000001</v>
      </c>
      <c r="Q230" s="288">
        <v>-0.26675900000000002</v>
      </c>
      <c r="R230" s="288">
        <v>-3.904439</v>
      </c>
      <c r="S230" s="289">
        <v>27.308891639999999</v>
      </c>
      <c r="V230" s="189">
        <f t="shared" si="35"/>
        <v>25.779403446777966</v>
      </c>
    </row>
    <row r="231" spans="1:22" ht="14.25">
      <c r="A231" s="275">
        <v>12</v>
      </c>
      <c r="B231" s="288">
        <v>2.3056673999999999</v>
      </c>
      <c r="C231" s="288">
        <v>0.3223258</v>
      </c>
      <c r="D231" s="288">
        <v>5.2353880000000004</v>
      </c>
      <c r="E231" s="288">
        <v>0.44638600000000001</v>
      </c>
      <c r="F231" s="288">
        <v>0</v>
      </c>
      <c r="G231" s="288">
        <v>0.72045999999999999</v>
      </c>
      <c r="H231" s="288">
        <v>7.8078570000000003</v>
      </c>
      <c r="I231" s="288">
        <v>13.438751</v>
      </c>
      <c r="J231" s="288">
        <v>1.526302</v>
      </c>
      <c r="K231" s="288">
        <v>0.39793499999999998</v>
      </c>
      <c r="L231" s="288">
        <v>0.98672899999999997</v>
      </c>
      <c r="M231" s="288">
        <v>5.0418499999999998E-2</v>
      </c>
      <c r="N231" s="288">
        <v>6.5709500000000004E-2</v>
      </c>
      <c r="O231" s="289">
        <v>33.303929199999999</v>
      </c>
      <c r="P231" s="288">
        <v>-1.5023420000000001</v>
      </c>
      <c r="Q231" s="288">
        <v>-0.266847</v>
      </c>
      <c r="R231" s="288">
        <v>-4.7788019999999998</v>
      </c>
      <c r="S231" s="289">
        <v>26.755938199999999</v>
      </c>
      <c r="V231" s="189">
        <f t="shared" si="35"/>
        <v>23.444251737119355</v>
      </c>
    </row>
    <row r="232" spans="1:22" ht="14.25">
      <c r="A232" s="275">
        <v>13</v>
      </c>
      <c r="B232" s="288">
        <v>1.9099074039999999</v>
      </c>
      <c r="C232" s="288">
        <v>0.3135269</v>
      </c>
      <c r="D232" s="288">
        <v>5.2337930000000004</v>
      </c>
      <c r="E232" s="288">
        <v>0.49731799999999998</v>
      </c>
      <c r="F232" s="288">
        <v>0</v>
      </c>
      <c r="G232" s="288">
        <v>0.60563699999999998</v>
      </c>
      <c r="H232" s="288">
        <v>7.5963409999999998</v>
      </c>
      <c r="I232" s="288">
        <v>13.850135</v>
      </c>
      <c r="J232" s="288">
        <v>1.5666150000000001</v>
      </c>
      <c r="K232" s="288">
        <v>0.38021500000000003</v>
      </c>
      <c r="L232" s="288">
        <v>0.96954200000000001</v>
      </c>
      <c r="M232" s="288">
        <v>5.1805999999999998E-2</v>
      </c>
      <c r="N232" s="288">
        <v>6.7642999999999995E-2</v>
      </c>
      <c r="O232" s="289">
        <v>33.042479303999997</v>
      </c>
      <c r="P232" s="288">
        <v>-1.620479</v>
      </c>
      <c r="Q232" s="288">
        <v>-0.26593899999999998</v>
      </c>
      <c r="R232" s="288">
        <v>-4.715878</v>
      </c>
      <c r="S232" s="289">
        <v>26.440183304000001</v>
      </c>
      <c r="V232" s="189">
        <f t="shared" si="35"/>
        <v>22.989621723332412</v>
      </c>
    </row>
    <row r="233" spans="1:22" ht="14.25">
      <c r="A233" s="275">
        <v>14</v>
      </c>
      <c r="B233" s="288">
        <v>1.9524136400000001</v>
      </c>
      <c r="C233" s="288">
        <v>0.24209043999999999</v>
      </c>
      <c r="D233" s="288">
        <v>5.2348179999999997</v>
      </c>
      <c r="E233" s="288">
        <v>0.44666299999999998</v>
      </c>
      <c r="F233" s="288">
        <v>0</v>
      </c>
      <c r="G233" s="288">
        <v>0.62293900000000002</v>
      </c>
      <c r="H233" s="288">
        <v>6.9193300000000004</v>
      </c>
      <c r="I233" s="288">
        <v>13.859061000000001</v>
      </c>
      <c r="J233" s="288">
        <v>1.6920379999999999</v>
      </c>
      <c r="K233" s="288">
        <v>0.39416800000000002</v>
      </c>
      <c r="L233" s="288">
        <v>0.975769</v>
      </c>
      <c r="M233" s="288">
        <v>5.4017500000000003E-2</v>
      </c>
      <c r="N233" s="288">
        <v>6.9292500000000007E-2</v>
      </c>
      <c r="O233" s="289">
        <v>32.462600080000001</v>
      </c>
      <c r="P233" s="288">
        <v>-1.7247840000000001</v>
      </c>
      <c r="Q233" s="288">
        <v>-0.235656</v>
      </c>
      <c r="R233" s="288">
        <v>-4.1055760000000001</v>
      </c>
      <c r="S233" s="289">
        <v>26.39658408</v>
      </c>
      <c r="V233" s="189">
        <f t="shared" si="35"/>
        <v>21.314774488020618</v>
      </c>
    </row>
    <row r="234" spans="1:22" ht="14.25">
      <c r="A234" s="275">
        <v>15</v>
      </c>
      <c r="B234" s="288">
        <v>2.0483384</v>
      </c>
      <c r="C234" s="288">
        <v>0.34323172000000002</v>
      </c>
      <c r="D234" s="288">
        <v>5.2336270000000003</v>
      </c>
      <c r="E234" s="288">
        <v>0.39657300000000001</v>
      </c>
      <c r="F234" s="288">
        <v>0</v>
      </c>
      <c r="G234" s="288">
        <v>0.65334400000000004</v>
      </c>
      <c r="H234" s="288">
        <v>6.9421929999999996</v>
      </c>
      <c r="I234" s="288">
        <v>13.913021000000001</v>
      </c>
      <c r="J234" s="288">
        <v>1.745355</v>
      </c>
      <c r="K234" s="288">
        <v>0.41282000000000002</v>
      </c>
      <c r="L234" s="288">
        <v>0.98301000000000005</v>
      </c>
      <c r="M234" s="288">
        <v>5.4875500000000001E-2</v>
      </c>
      <c r="N234" s="288">
        <v>7.1193500000000007E-2</v>
      </c>
      <c r="O234" s="289">
        <v>32.797582120000001</v>
      </c>
      <c r="P234" s="288">
        <v>-1.8494269999999999</v>
      </c>
      <c r="Q234" s="288">
        <v>-0.23543900000000001</v>
      </c>
      <c r="R234" s="288">
        <v>-4.7245039999999996</v>
      </c>
      <c r="S234" s="289">
        <v>25.98821212</v>
      </c>
      <c r="V234" s="189">
        <f t="shared" si="35"/>
        <v>21.166782888445436</v>
      </c>
    </row>
    <row r="235" spans="1:22" ht="14.25">
      <c r="A235" s="275">
        <v>16</v>
      </c>
      <c r="B235" s="288">
        <v>2.06885034</v>
      </c>
      <c r="C235" s="288">
        <v>0.32688578000000001</v>
      </c>
      <c r="D235" s="288">
        <v>5.2316279999999997</v>
      </c>
      <c r="E235" s="288">
        <v>0.39695999999999998</v>
      </c>
      <c r="F235" s="288">
        <v>0</v>
      </c>
      <c r="G235" s="288">
        <v>0.60276300000000005</v>
      </c>
      <c r="H235" s="288">
        <v>6.9036749999999998</v>
      </c>
      <c r="I235" s="288">
        <v>13.773816999999999</v>
      </c>
      <c r="J235" s="288">
        <v>1.79074</v>
      </c>
      <c r="K235" s="288">
        <v>0.42312100000000002</v>
      </c>
      <c r="L235" s="288">
        <v>0.97939299999999996</v>
      </c>
      <c r="M235" s="288">
        <v>5.4961999999999997E-2</v>
      </c>
      <c r="N235" s="288">
        <v>7.0660000000000001E-2</v>
      </c>
      <c r="O235" s="289">
        <v>32.623455120000003</v>
      </c>
      <c r="P235" s="288">
        <v>-1.851977</v>
      </c>
      <c r="Q235" s="288">
        <v>-0.23544000000000001</v>
      </c>
      <c r="R235" s="288">
        <v>-5.1307489999999998</v>
      </c>
      <c r="S235" s="289">
        <v>25.405289119999999</v>
      </c>
      <c r="V235" s="189">
        <f t="shared" si="35"/>
        <v>21.161691717219924</v>
      </c>
    </row>
    <row r="236" spans="1:22" ht="14.25">
      <c r="A236" s="275">
        <v>17</v>
      </c>
      <c r="B236" s="288">
        <v>1.941841664</v>
      </c>
      <c r="C236" s="288">
        <v>0.34613968000000001</v>
      </c>
      <c r="D236" s="288">
        <v>5.2322949999999997</v>
      </c>
      <c r="E236" s="288">
        <v>0.347051</v>
      </c>
      <c r="F236" s="288">
        <v>0</v>
      </c>
      <c r="G236" s="288">
        <v>0.59418199999999999</v>
      </c>
      <c r="H236" s="288">
        <v>6.8672519999999997</v>
      </c>
      <c r="I236" s="288">
        <v>13.201387</v>
      </c>
      <c r="J236" s="288">
        <v>1.7853509999999999</v>
      </c>
      <c r="K236" s="288">
        <v>0.41452600000000001</v>
      </c>
      <c r="L236" s="288">
        <v>0.980101</v>
      </c>
      <c r="M236" s="288">
        <v>5.4581999999999999E-2</v>
      </c>
      <c r="N236" s="288">
        <v>7.0391999999999996E-2</v>
      </c>
      <c r="O236" s="289">
        <v>31.835100344000001</v>
      </c>
      <c r="P236" s="288">
        <v>-1.8056410000000001</v>
      </c>
      <c r="Q236" s="288">
        <v>-0.235397</v>
      </c>
      <c r="R236" s="288">
        <v>-4.7031130000000001</v>
      </c>
      <c r="S236" s="289">
        <v>25.090949343999998</v>
      </c>
      <c r="V236" s="189">
        <f t="shared" si="35"/>
        <v>21.571321986721109</v>
      </c>
    </row>
    <row r="237" spans="1:22" ht="14.25">
      <c r="A237" s="275">
        <v>18</v>
      </c>
      <c r="B237" s="288">
        <v>2.0392165000000002</v>
      </c>
      <c r="C237" s="288">
        <v>0.32124185999999999</v>
      </c>
      <c r="D237" s="288">
        <v>5.2305010000000003</v>
      </c>
      <c r="E237" s="288">
        <v>0.29686200000000001</v>
      </c>
      <c r="F237" s="288">
        <v>0</v>
      </c>
      <c r="G237" s="288">
        <v>0.76005</v>
      </c>
      <c r="H237" s="288">
        <v>7.963336</v>
      </c>
      <c r="I237" s="288">
        <v>12.150271999999999</v>
      </c>
      <c r="J237" s="288">
        <v>1.636747</v>
      </c>
      <c r="K237" s="288">
        <v>0.417771</v>
      </c>
      <c r="L237" s="288">
        <v>0.98442600000000002</v>
      </c>
      <c r="M237" s="288">
        <v>5.1282500000000002E-2</v>
      </c>
      <c r="N237" s="288">
        <v>6.8381499999999998E-2</v>
      </c>
      <c r="O237" s="289">
        <v>31.92008736</v>
      </c>
      <c r="P237" s="288">
        <v>-1.4845740000000001</v>
      </c>
      <c r="Q237" s="288">
        <v>-0.23630399999999999</v>
      </c>
      <c r="R237" s="288">
        <v>-4.6729520000000004</v>
      </c>
      <c r="S237" s="289">
        <v>25.526257359999999</v>
      </c>
      <c r="V237" s="189">
        <f t="shared" si="35"/>
        <v>24.947726208228023</v>
      </c>
    </row>
    <row r="238" spans="1:22" ht="14.25">
      <c r="A238" s="275">
        <v>19</v>
      </c>
      <c r="B238" s="288">
        <v>2.2743292400000001</v>
      </c>
      <c r="C238" s="288">
        <v>0.22039644</v>
      </c>
      <c r="D238" s="288">
        <v>5.2308770000000004</v>
      </c>
      <c r="E238" s="288">
        <v>0.322158</v>
      </c>
      <c r="F238" s="288">
        <v>0</v>
      </c>
      <c r="G238" s="288">
        <v>1.1430199999999999</v>
      </c>
      <c r="H238" s="288">
        <v>9.4539299999999997</v>
      </c>
      <c r="I238" s="288">
        <v>11.453994</v>
      </c>
      <c r="J238" s="288">
        <v>1.5470200000000001</v>
      </c>
      <c r="K238" s="288">
        <v>0.42050700000000002</v>
      </c>
      <c r="L238" s="288">
        <v>0.99958000000000002</v>
      </c>
      <c r="M238" s="288">
        <v>5.22865E-2</v>
      </c>
      <c r="N238" s="288">
        <v>6.9606500000000002E-2</v>
      </c>
      <c r="O238" s="289">
        <v>33.187704680000003</v>
      </c>
      <c r="P238" s="288">
        <v>-1.3386309999999999</v>
      </c>
      <c r="Q238" s="288">
        <v>-0.26654499999999998</v>
      </c>
      <c r="R238" s="288">
        <v>-5.3388799999999996</v>
      </c>
      <c r="S238" s="289">
        <v>26.24364868</v>
      </c>
      <c r="V238" s="189">
        <f t="shared" si="35"/>
        <v>28.486242393548977</v>
      </c>
    </row>
    <row r="239" spans="1:22" ht="14.25">
      <c r="A239" s="275">
        <v>20</v>
      </c>
      <c r="B239" s="288">
        <v>2.9561066199999999</v>
      </c>
      <c r="C239" s="288">
        <v>0.80439881999999996</v>
      </c>
      <c r="D239" s="288">
        <v>5.2312880000000002</v>
      </c>
      <c r="E239" s="288">
        <v>0.347109</v>
      </c>
      <c r="F239" s="288">
        <v>0</v>
      </c>
      <c r="G239" s="288">
        <v>2.1280830000000002</v>
      </c>
      <c r="H239" s="288">
        <v>12.00447</v>
      </c>
      <c r="I239" s="288">
        <v>7.5415979999999996</v>
      </c>
      <c r="J239" s="288">
        <v>1.437878</v>
      </c>
      <c r="K239" s="288">
        <v>0.43112499999999998</v>
      </c>
      <c r="L239" s="288">
        <v>1.0512379999999999</v>
      </c>
      <c r="M239" s="288">
        <v>5.3845999999999998E-2</v>
      </c>
      <c r="N239" s="288">
        <v>7.5729000000000005E-2</v>
      </c>
      <c r="O239" s="289">
        <v>34.06286944</v>
      </c>
      <c r="P239" s="288">
        <v>-0.998834</v>
      </c>
      <c r="Q239" s="288">
        <v>-0.26732099999999998</v>
      </c>
      <c r="R239" s="288">
        <v>-5.3461499999999997</v>
      </c>
      <c r="S239" s="289">
        <v>27.450564440000001</v>
      </c>
      <c r="V239" s="189">
        <f t="shared" si="35"/>
        <v>35.242098500084552</v>
      </c>
    </row>
    <row r="240" spans="1:22" ht="14.25">
      <c r="A240" s="275">
        <v>21</v>
      </c>
      <c r="B240" s="288">
        <v>5.5009132799999998</v>
      </c>
      <c r="C240" s="288">
        <v>1.518321</v>
      </c>
      <c r="D240" s="288">
        <v>5.2344609999999996</v>
      </c>
      <c r="E240" s="288">
        <v>0.34673700000000002</v>
      </c>
      <c r="F240" s="288">
        <v>0</v>
      </c>
      <c r="G240" s="288">
        <v>3.1674760000000002</v>
      </c>
      <c r="H240" s="288">
        <v>14.130315</v>
      </c>
      <c r="I240" s="288">
        <v>1.5322439999999999</v>
      </c>
      <c r="J240" s="288">
        <v>0.98648400000000003</v>
      </c>
      <c r="K240" s="288">
        <v>0.42185699999999998</v>
      </c>
      <c r="L240" s="288">
        <v>1.0581499999999999</v>
      </c>
      <c r="M240" s="288">
        <v>5.1771999999999999E-2</v>
      </c>
      <c r="N240" s="288">
        <v>7.3034000000000002E-2</v>
      </c>
      <c r="O240" s="289">
        <v>34.021764279999999</v>
      </c>
      <c r="P240" s="288">
        <v>-0.32677600000000001</v>
      </c>
      <c r="Q240" s="288">
        <v>-0.286632</v>
      </c>
      <c r="R240" s="288">
        <v>-4.1090119999999999</v>
      </c>
      <c r="S240" s="289">
        <v>29.29934428</v>
      </c>
      <c r="V240" s="189">
        <f t="shared" si="35"/>
        <v>41.533163547037546</v>
      </c>
    </row>
    <row r="241" spans="1:22" ht="14.25">
      <c r="A241" s="275">
        <v>22</v>
      </c>
      <c r="B241" s="288">
        <v>7.5643186800000004</v>
      </c>
      <c r="C241" s="288">
        <v>2.1224240000000001</v>
      </c>
      <c r="D241" s="288">
        <v>5.2355039999999997</v>
      </c>
      <c r="E241" s="288">
        <v>0.34636299999999998</v>
      </c>
      <c r="F241" s="288">
        <v>0</v>
      </c>
      <c r="G241" s="288">
        <v>3.435235</v>
      </c>
      <c r="H241" s="288">
        <v>13.685362</v>
      </c>
      <c r="I241" s="288">
        <v>1.2137999999999999E-2</v>
      </c>
      <c r="J241" s="288">
        <v>0.64817499999999995</v>
      </c>
      <c r="K241" s="288">
        <v>0.44779600000000003</v>
      </c>
      <c r="L241" s="288">
        <v>1.0766199999999999</v>
      </c>
      <c r="M241" s="288">
        <v>5.4034499999999999E-2</v>
      </c>
      <c r="N241" s="288">
        <v>7.5520500000000004E-2</v>
      </c>
      <c r="O241" s="289">
        <v>34.703490680000002</v>
      </c>
      <c r="P241" s="288">
        <v>-1.3569999999999999E-3</v>
      </c>
      <c r="Q241" s="288">
        <v>-0.28602699999999998</v>
      </c>
      <c r="R241" s="288">
        <v>-3.608746</v>
      </c>
      <c r="S241" s="289">
        <v>30.807360679999999</v>
      </c>
      <c r="V241" s="189">
        <f t="shared" si="35"/>
        <v>39.435116559865321</v>
      </c>
    </row>
    <row r="242" spans="1:22" ht="14.25">
      <c r="A242" s="275">
        <v>23</v>
      </c>
      <c r="B242" s="288">
        <v>6.8067330400000001</v>
      </c>
      <c r="C242" s="288">
        <v>1.9801169999999999</v>
      </c>
      <c r="D242" s="288">
        <v>5.2345040000000003</v>
      </c>
      <c r="E242" s="288">
        <v>0.29637200000000002</v>
      </c>
      <c r="F242" s="288">
        <v>0</v>
      </c>
      <c r="G242" s="288">
        <v>2.5487449999999998</v>
      </c>
      <c r="H242" s="288">
        <v>13.080508</v>
      </c>
      <c r="I242" s="288">
        <v>2.199E-3</v>
      </c>
      <c r="J242" s="288">
        <v>0.57831699999999997</v>
      </c>
      <c r="K242" s="288">
        <v>0.43241299999999999</v>
      </c>
      <c r="L242" s="288">
        <v>1.0937650000000001</v>
      </c>
      <c r="M242" s="288">
        <v>4.4493999999999999E-2</v>
      </c>
      <c r="N242" s="288">
        <v>6.6362000000000004E-2</v>
      </c>
      <c r="O242" s="289">
        <v>32.164529039999998</v>
      </c>
      <c r="P242" s="288">
        <v>-1.3960000000000001E-3</v>
      </c>
      <c r="Q242" s="288">
        <v>-0.23354</v>
      </c>
      <c r="R242" s="288">
        <v>-3.7236180000000001</v>
      </c>
      <c r="S242" s="289">
        <v>28.205975039999998</v>
      </c>
      <c r="V242" s="189">
        <f t="shared" si="35"/>
        <v>40.667494256586203</v>
      </c>
    </row>
    <row r="243" spans="1:22" ht="14.25">
      <c r="A243" s="275">
        <v>24</v>
      </c>
      <c r="B243" s="288">
        <v>5.8471209999999996</v>
      </c>
      <c r="C243" s="288">
        <v>1.9363790000000001</v>
      </c>
      <c r="D243" s="288">
        <v>5.2353649999999998</v>
      </c>
      <c r="E243" s="288">
        <v>0.23910600000000001</v>
      </c>
      <c r="F243" s="288">
        <v>0</v>
      </c>
      <c r="G243" s="288">
        <v>1.632123</v>
      </c>
      <c r="H243" s="288">
        <v>12.475721</v>
      </c>
      <c r="I243" s="288">
        <v>2.02E-4</v>
      </c>
      <c r="J243" s="288">
        <v>0.57403599999999999</v>
      </c>
      <c r="K243" s="288">
        <v>0.42279699999999998</v>
      </c>
      <c r="L243" s="288">
        <v>1.101283</v>
      </c>
      <c r="M243" s="288">
        <v>5.0422500000000002E-2</v>
      </c>
      <c r="N243" s="288">
        <v>7.2457499999999994E-2</v>
      </c>
      <c r="O243" s="289">
        <v>29.587012999999999</v>
      </c>
      <c r="P243" s="288">
        <v>-1.4250000000000001E-3</v>
      </c>
      <c r="Q243" s="288">
        <v>-0.17932300000000001</v>
      </c>
      <c r="R243" s="288">
        <v>-3.8835609999999998</v>
      </c>
      <c r="S243" s="289">
        <v>25.522704000000001</v>
      </c>
      <c r="V243" s="189">
        <f t="shared" si="35"/>
        <v>42.166206504184792</v>
      </c>
    </row>
    <row r="244" spans="1:22" ht="14.25">
      <c r="V244" s="189" t="str">
        <f t="shared" ref="V244:V246" si="36">IFERROR(G244/N244*100,"")</f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212</v>
      </c>
      <c r="D248" s="242" t="s">
        <v>220</v>
      </c>
      <c r="E248" s="242" t="s">
        <v>222</v>
      </c>
      <c r="F248" s="242" t="s">
        <v>223</v>
      </c>
      <c r="G248" s="242" t="s">
        <v>224</v>
      </c>
      <c r="H248" s="242" t="s">
        <v>225</v>
      </c>
      <c r="I248" s="242" t="s">
        <v>226</v>
      </c>
      <c r="J248" s="242" t="s">
        <v>227</v>
      </c>
      <c r="K248" s="242" t="s">
        <v>229</v>
      </c>
      <c r="L248" s="242" t="s">
        <v>230</v>
      </c>
      <c r="M248" s="242" t="s">
        <v>231</v>
      </c>
      <c r="N248" s="242" t="s">
        <v>232</v>
      </c>
      <c r="O248" s="242" t="s">
        <v>235</v>
      </c>
    </row>
    <row r="249" spans="1:22">
      <c r="A249" s="241"/>
      <c r="B249" s="241" t="s">
        <v>106</v>
      </c>
      <c r="C249" s="242" t="s">
        <v>174</v>
      </c>
      <c r="D249" s="242" t="s">
        <v>174</v>
      </c>
      <c r="E249" s="242" t="s">
        <v>174</v>
      </c>
      <c r="F249" s="242" t="s">
        <v>174</v>
      </c>
      <c r="G249" s="242" t="s">
        <v>174</v>
      </c>
      <c r="H249" s="242" t="s">
        <v>174</v>
      </c>
      <c r="I249" s="242" t="s">
        <v>174</v>
      </c>
      <c r="J249" s="242" t="s">
        <v>174</v>
      </c>
      <c r="K249" s="242" t="s">
        <v>174</v>
      </c>
      <c r="L249" s="242" t="s">
        <v>174</v>
      </c>
      <c r="M249" s="242" t="s">
        <v>174</v>
      </c>
      <c r="N249" s="242" t="s">
        <v>174</v>
      </c>
      <c r="O249" s="242" t="s">
        <v>174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8" t="s">
        <v>4</v>
      </c>
      <c r="B251" s="244" t="s">
        <v>158</v>
      </c>
      <c r="C251" s="290">
        <v>46313.77248</v>
      </c>
      <c r="D251" s="290">
        <v>10779.55392</v>
      </c>
      <c r="E251" s="290">
        <v>16743.110400000001</v>
      </c>
      <c r="F251" s="290">
        <v>42842.619839999999</v>
      </c>
      <c r="G251" s="290">
        <v>150479.72640000001</v>
      </c>
      <c r="H251" s="290">
        <v>151746.71904</v>
      </c>
      <c r="I251" s="290">
        <v>82945.08</v>
      </c>
      <c r="J251" s="290"/>
      <c r="K251" s="290"/>
      <c r="L251" s="290">
        <v>44229.519359999998</v>
      </c>
      <c r="M251" s="290">
        <v>2399.2876799999999</v>
      </c>
      <c r="N251" s="290"/>
      <c r="O251" s="290"/>
    </row>
    <row r="252" spans="1:22">
      <c r="A252" s="321"/>
      <c r="B252" s="244" t="s">
        <v>159</v>
      </c>
      <c r="C252" s="290">
        <v>196941.41472</v>
      </c>
      <c r="D252" s="290">
        <v>223201.12127999999</v>
      </c>
      <c r="E252" s="290">
        <v>272841.26496</v>
      </c>
      <c r="F252" s="290">
        <v>228149.23008000001</v>
      </c>
      <c r="G252" s="290">
        <v>239685.37151999999</v>
      </c>
      <c r="H252" s="290">
        <v>233710.70783999999</v>
      </c>
      <c r="I252" s="290">
        <v>277796.06303999998</v>
      </c>
      <c r="J252" s="290">
        <v>215783.35295999999</v>
      </c>
      <c r="K252" s="290">
        <v>206585.62943999999</v>
      </c>
      <c r="L252" s="290">
        <v>214921.95551999999</v>
      </c>
      <c r="M252" s="290">
        <v>197523.13152</v>
      </c>
      <c r="N252" s="290">
        <v>202400.67744</v>
      </c>
      <c r="O252" s="290">
        <v>207906.6624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>
        <v>7.6999999999999996E-4</v>
      </c>
      <c r="G253" s="290"/>
      <c r="H253" s="290"/>
      <c r="I253" s="290"/>
      <c r="J253" s="290"/>
      <c r="K253" s="290"/>
      <c r="L253" s="290"/>
      <c r="M253" s="290"/>
      <c r="N253" s="290">
        <v>7.6999999999999996E-4</v>
      </c>
      <c r="O253" s="290"/>
    </row>
    <row r="254" spans="1:22">
      <c r="A254" s="244" t="s">
        <v>11</v>
      </c>
      <c r="B254" s="244" t="s">
        <v>160</v>
      </c>
      <c r="C254" s="290">
        <v>883405.05954000005</v>
      </c>
      <c r="D254" s="290">
        <v>1045789.29165</v>
      </c>
      <c r="E254" s="290">
        <v>1499463.4973899999</v>
      </c>
      <c r="F254" s="290">
        <v>1621939.51544</v>
      </c>
      <c r="G254" s="290">
        <v>1616205.26691</v>
      </c>
      <c r="H254" s="290">
        <v>1569094.1377900001</v>
      </c>
      <c r="I254" s="290">
        <v>1278117.2226400001</v>
      </c>
      <c r="J254" s="290">
        <v>864827.06539</v>
      </c>
      <c r="K254" s="290">
        <v>967532.72950999998</v>
      </c>
      <c r="L254" s="290">
        <v>1020595.18357</v>
      </c>
      <c r="M254" s="290">
        <v>585354.34157000005</v>
      </c>
      <c r="N254" s="290">
        <v>613558.12029999995</v>
      </c>
      <c r="O254" s="290">
        <v>553104.88737999997</v>
      </c>
    </row>
    <row r="255" spans="1:22">
      <c r="A255" s="319" t="s">
        <v>9</v>
      </c>
      <c r="B255" s="244" t="s">
        <v>161</v>
      </c>
      <c r="C255" s="290">
        <v>33453.5985</v>
      </c>
      <c r="D255" s="290">
        <v>29536.139500000001</v>
      </c>
      <c r="E255" s="290">
        <v>23532.816500000001</v>
      </c>
      <c r="F255" s="290">
        <v>24006.325499999999</v>
      </c>
      <c r="G255" s="290">
        <v>15681.1505</v>
      </c>
      <c r="H255" s="290">
        <v>23782.034</v>
      </c>
      <c r="I255" s="290">
        <v>16909.665000000001</v>
      </c>
      <c r="J255" s="290">
        <v>13939.333000000001</v>
      </c>
      <c r="K255" s="290">
        <v>17946.605500000001</v>
      </c>
      <c r="L255" s="290">
        <v>37437.396999999997</v>
      </c>
      <c r="M255" s="290">
        <v>27578.665000000001</v>
      </c>
      <c r="N255" s="290">
        <v>23325.037499999999</v>
      </c>
      <c r="O255" s="290">
        <v>16032.929</v>
      </c>
    </row>
    <row r="256" spans="1:22">
      <c r="A256" s="320"/>
      <c r="B256" s="244" t="s">
        <v>162</v>
      </c>
      <c r="C256" s="290">
        <v>540911.09268</v>
      </c>
      <c r="D256" s="290">
        <v>587175.41015999997</v>
      </c>
      <c r="E256" s="290">
        <v>604133.29223999998</v>
      </c>
      <c r="F256" s="290">
        <v>512344.31328</v>
      </c>
      <c r="G256" s="290">
        <v>451065.22632000002</v>
      </c>
      <c r="H256" s="290">
        <v>500681.29499999998</v>
      </c>
      <c r="I256" s="290">
        <v>441271.75715999998</v>
      </c>
      <c r="J256" s="290">
        <v>347767.93692000001</v>
      </c>
      <c r="K256" s="290">
        <v>407151.36864</v>
      </c>
      <c r="L256" s="290">
        <v>581190.82235999999</v>
      </c>
      <c r="M256" s="290">
        <v>470249.33867999999</v>
      </c>
      <c r="N256" s="290">
        <v>403441.27055999998</v>
      </c>
      <c r="O256" s="290">
        <v>313827.24239999999</v>
      </c>
    </row>
    <row r="257" spans="1:17">
      <c r="A257" s="321"/>
      <c r="B257" s="244" t="s">
        <v>163</v>
      </c>
      <c r="C257" s="290">
        <v>605.64323999999999</v>
      </c>
      <c r="D257" s="290">
        <v>707.28754000000004</v>
      </c>
      <c r="E257" s="290">
        <v>510.27539999999999</v>
      </c>
      <c r="F257" s="290">
        <v>595.71460000000002</v>
      </c>
      <c r="G257" s="290">
        <v>549.39868000000001</v>
      </c>
      <c r="H257" s="290">
        <v>431.47973999999999</v>
      </c>
      <c r="I257" s="290">
        <v>584.59504000000004</v>
      </c>
      <c r="J257" s="290">
        <v>460.57900000000001</v>
      </c>
      <c r="K257" s="290">
        <v>526.92547999999999</v>
      </c>
      <c r="L257" s="290">
        <v>1152.3975</v>
      </c>
      <c r="M257" s="290">
        <v>651.02664000000004</v>
      </c>
      <c r="N257" s="290">
        <v>382.40273999999999</v>
      </c>
      <c r="O257" s="290">
        <v>551.95227999999997</v>
      </c>
    </row>
    <row r="258" spans="1:17">
      <c r="A258" s="319" t="s">
        <v>70</v>
      </c>
      <c r="B258" s="244" t="s">
        <v>164</v>
      </c>
      <c r="C258" s="290"/>
      <c r="D258" s="290">
        <v>4.7499999999999999E-3</v>
      </c>
      <c r="E258" s="290"/>
      <c r="F258" s="290"/>
      <c r="G258" s="290">
        <v>1.9E-3</v>
      </c>
      <c r="H258" s="290">
        <v>0.1976</v>
      </c>
      <c r="I258" s="290">
        <v>3.8E-3</v>
      </c>
      <c r="J258" s="290"/>
      <c r="K258" s="290"/>
      <c r="L258" s="290"/>
      <c r="M258" s="290">
        <v>0.23845</v>
      </c>
      <c r="N258" s="290">
        <v>9.5E-4</v>
      </c>
      <c r="O258" s="290">
        <v>0.11115</v>
      </c>
    </row>
    <row r="259" spans="1:17">
      <c r="A259" s="320"/>
      <c r="B259" s="244" t="s">
        <v>165</v>
      </c>
      <c r="C259" s="290">
        <v>11218.912920000001</v>
      </c>
      <c r="D259" s="290">
        <v>7857.2622000000001</v>
      </c>
      <c r="E259" s="290">
        <v>15605.216399999999</v>
      </c>
      <c r="F259" s="290">
        <v>16933.59</v>
      </c>
      <c r="G259" s="290">
        <v>14905.5744</v>
      </c>
      <c r="H259" s="290">
        <v>15188.09196</v>
      </c>
      <c r="I259" s="290">
        <v>15692.07696</v>
      </c>
      <c r="J259" s="290">
        <v>12577.957200000001</v>
      </c>
      <c r="K259" s="290">
        <v>15619.97904</v>
      </c>
      <c r="L259" s="290">
        <v>13919.050080000001</v>
      </c>
      <c r="M259" s="290">
        <v>12744.46488</v>
      </c>
      <c r="N259" s="290">
        <v>9707.9290799999999</v>
      </c>
      <c r="O259" s="290">
        <v>9226.3564800000004</v>
      </c>
    </row>
    <row r="260" spans="1:17">
      <c r="A260" s="321"/>
      <c r="B260" s="244" t="s">
        <v>166</v>
      </c>
      <c r="C260" s="290">
        <v>7996.5309600000001</v>
      </c>
      <c r="D260" s="290">
        <v>6224.07</v>
      </c>
      <c r="E260" s="290">
        <v>10042.013999999999</v>
      </c>
      <c r="F260" s="290">
        <v>10434.295679999999</v>
      </c>
      <c r="G260" s="290">
        <v>10125.596879999999</v>
      </c>
      <c r="H260" s="290">
        <v>10252.085279999999</v>
      </c>
      <c r="I260" s="290">
        <v>10315.313759999999</v>
      </c>
      <c r="J260" s="290">
        <v>8818.14768</v>
      </c>
      <c r="K260" s="290">
        <v>8913.0338400000001</v>
      </c>
      <c r="L260" s="290">
        <v>8917.2962399999997</v>
      </c>
      <c r="M260" s="290">
        <v>6290.3148000000001</v>
      </c>
      <c r="N260" s="290">
        <v>4682.2214400000003</v>
      </c>
      <c r="O260" s="290">
        <v>4245.7154399999999</v>
      </c>
    </row>
    <row r="261" spans="1:17">
      <c r="A261" s="291" t="s">
        <v>15</v>
      </c>
      <c r="B261" s="292"/>
      <c r="C261" s="293">
        <v>1720846.02504</v>
      </c>
      <c r="D261" s="293">
        <v>1911270.1410000001</v>
      </c>
      <c r="E261" s="293">
        <v>2442871.4872900001</v>
      </c>
      <c r="F261" s="293">
        <v>2457245.60519</v>
      </c>
      <c r="G261" s="293">
        <v>2498697.3135099998</v>
      </c>
      <c r="H261" s="293">
        <v>2504886.7482500002</v>
      </c>
      <c r="I261" s="293">
        <v>2123631.7774</v>
      </c>
      <c r="J261" s="293">
        <v>1464174.37215</v>
      </c>
      <c r="K261" s="293">
        <v>1624276.2714499999</v>
      </c>
      <c r="L261" s="293">
        <v>1922363.62163</v>
      </c>
      <c r="M261" s="293">
        <v>1302790.8092199999</v>
      </c>
      <c r="N261" s="293">
        <v>1257497.66078</v>
      </c>
      <c r="O261" s="293">
        <v>1104895.85653</v>
      </c>
    </row>
    <row r="262" spans="1:17">
      <c r="Q262" s="44">
        <f>(O261-C261)/C261*100</f>
        <v>-35.793450404470825</v>
      </c>
    </row>
  </sheetData>
  <sortState xmlns:xlrd2="http://schemas.microsoft.com/office/spreadsheetml/2017/richdata2" ref="H50:J61">
    <sortCondition descending="1" ref="J50:J61"/>
  </sortState>
  <mergeCells count="13">
    <mergeCell ref="A258:A260"/>
    <mergeCell ref="A255:A257"/>
    <mergeCell ref="B4:J4"/>
    <mergeCell ref="B5:J5"/>
    <mergeCell ref="B115:Z115"/>
    <mergeCell ref="B116:Z116"/>
    <mergeCell ref="B175:S175"/>
    <mergeCell ref="A251:A252"/>
    <mergeCell ref="B176:S176"/>
    <mergeCell ref="B177:S177"/>
    <mergeCell ref="B215:S215"/>
    <mergeCell ref="B216:S216"/>
    <mergeCell ref="B217:S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732" zoomScale="93" workbookViewId="0">
      <selection activeCell="G749" sqref="G749:G763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9" t="s">
        <v>125</v>
      </c>
      <c r="D2" s="330"/>
      <c r="E2" s="330"/>
    </row>
    <row r="3" spans="1:9">
      <c r="A3">
        <v>0</v>
      </c>
      <c r="B3" s="46">
        <v>44652</v>
      </c>
      <c r="C3" s="169">
        <v>79.621652601457697</v>
      </c>
      <c r="D3" s="169">
        <v>125.24455872987446</v>
      </c>
      <c r="E3" s="169">
        <f>IF(C3&lt;D3,C3,D3)</f>
        <v>79.621652601457697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44653</v>
      </c>
      <c r="C4" s="169">
        <v>63.652071265456755</v>
      </c>
      <c r="D4" s="169">
        <v>125.24455872987446</v>
      </c>
      <c r="E4" s="169">
        <f t="shared" ref="E4:E67" si="1">IF(C4&lt;D4,C4,D4)</f>
        <v>63.652071265456755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44654</v>
      </c>
      <c r="C5" s="169">
        <v>52.926250857457688</v>
      </c>
      <c r="D5" s="169">
        <v>125.24455872987446</v>
      </c>
      <c r="E5" s="169">
        <f t="shared" si="1"/>
        <v>52.926250857457688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44655</v>
      </c>
      <c r="C6" s="169">
        <v>72.057024007457684</v>
      </c>
      <c r="D6" s="169">
        <v>125.24455872987446</v>
      </c>
      <c r="E6" s="169">
        <f t="shared" si="1"/>
        <v>72.057024007457684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44656</v>
      </c>
      <c r="C7" s="169">
        <v>96.13378803145676</v>
      </c>
      <c r="D7" s="169">
        <v>125.24455872987446</v>
      </c>
      <c r="E7" s="169">
        <f t="shared" si="1"/>
        <v>96.13378803145676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44657</v>
      </c>
      <c r="C8" s="169">
        <v>76.231480753457234</v>
      </c>
      <c r="D8" s="169">
        <v>125.24455872987446</v>
      </c>
      <c r="E8" s="169">
        <f t="shared" si="1"/>
        <v>76.231480753457234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44658</v>
      </c>
      <c r="C9" s="169">
        <v>56.790206899457232</v>
      </c>
      <c r="D9" s="169">
        <v>125.24455872987446</v>
      </c>
      <c r="E9" s="169">
        <f t="shared" si="1"/>
        <v>56.790206899457232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44659</v>
      </c>
      <c r="C10" s="169">
        <v>53.223992833460024</v>
      </c>
      <c r="D10" s="169">
        <v>125.24455872987446</v>
      </c>
      <c r="E10" s="169">
        <f t="shared" si="1"/>
        <v>53.223992833460024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44660</v>
      </c>
      <c r="C11" s="169">
        <v>70.652818067457233</v>
      </c>
      <c r="D11" s="169">
        <v>125.24455872987446</v>
      </c>
      <c r="E11" s="169">
        <f t="shared" si="1"/>
        <v>70.652818067457233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44661</v>
      </c>
      <c r="C12" s="169">
        <v>40.918056189456301</v>
      </c>
      <c r="D12" s="169">
        <v>125.24455872987446</v>
      </c>
      <c r="E12" s="169">
        <f t="shared" si="1"/>
        <v>40.918056189456301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44662</v>
      </c>
      <c r="C13" s="169">
        <v>46.868316089458169</v>
      </c>
      <c r="D13" s="169">
        <v>125.24455872987446</v>
      </c>
      <c r="E13" s="169">
        <f t="shared" si="1"/>
        <v>46.868316089458169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44663</v>
      </c>
      <c r="C14" s="169">
        <v>73.202432325457238</v>
      </c>
      <c r="D14" s="169">
        <v>125.24455872987446</v>
      </c>
      <c r="E14" s="169">
        <f t="shared" si="1"/>
        <v>73.202432325457238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44664</v>
      </c>
      <c r="C15" s="169">
        <v>97.029967481449177</v>
      </c>
      <c r="D15" s="169">
        <v>125.24455872987446</v>
      </c>
      <c r="E15" s="169">
        <f t="shared" si="1"/>
        <v>97.029967481449177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44665</v>
      </c>
      <c r="C16" s="169">
        <v>81.191819453449156</v>
      </c>
      <c r="D16" s="169">
        <v>125.24455872987446</v>
      </c>
      <c r="E16" s="169">
        <f t="shared" si="1"/>
        <v>81.191819453449156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44666</v>
      </c>
      <c r="C17" s="169">
        <v>74.553324233448251</v>
      </c>
      <c r="D17" s="169">
        <v>125.24455872987446</v>
      </c>
      <c r="E17" s="169">
        <f t="shared" si="1"/>
        <v>74.553324233448251</v>
      </c>
      <c r="F17" s="190" t="str">
        <f t="shared" si="0"/>
        <v>A</v>
      </c>
      <c r="G17" s="191">
        <f>IF(DAY(B17)=15,D17,"")</f>
        <v>125.24455872987446</v>
      </c>
      <c r="H17" t="str">
        <f t="shared" si="3"/>
        <v/>
      </c>
      <c r="I17" s="190" t="str">
        <f t="shared" si="2"/>
        <v>A</v>
      </c>
      <c r="J17" s="191"/>
    </row>
    <row r="18" spans="1:10">
      <c r="A18">
        <v>15</v>
      </c>
      <c r="B18" s="46">
        <v>44667</v>
      </c>
      <c r="C18" s="169">
        <v>65.376347637449172</v>
      </c>
      <c r="D18" s="169">
        <v>125.24455872987446</v>
      </c>
      <c r="E18" s="169">
        <f t="shared" si="1"/>
        <v>65.376347637449172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44668</v>
      </c>
      <c r="C19" s="169">
        <v>72.665358119449166</v>
      </c>
      <c r="D19" s="169">
        <v>125.24455872987446</v>
      </c>
      <c r="E19" s="169">
        <f t="shared" si="1"/>
        <v>72.665358119449166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44669</v>
      </c>
      <c r="C20" s="169">
        <v>79.34810926944823</v>
      </c>
      <c r="D20" s="169">
        <v>125.24455872987446</v>
      </c>
      <c r="E20" s="169">
        <f t="shared" si="1"/>
        <v>79.34810926944823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44670</v>
      </c>
      <c r="C21" s="169">
        <v>82.780507059450102</v>
      </c>
      <c r="D21" s="169">
        <v>125.24455872987446</v>
      </c>
      <c r="E21" s="169">
        <f t="shared" si="1"/>
        <v>82.780507059450102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44671</v>
      </c>
      <c r="C22" s="169">
        <v>91.179375421669945</v>
      </c>
      <c r="D22" s="169">
        <v>125.24455872987446</v>
      </c>
      <c r="E22" s="169">
        <f t="shared" si="1"/>
        <v>91.179375421669945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44672</v>
      </c>
      <c r="C23" s="169">
        <v>107.24645708966996</v>
      </c>
      <c r="D23" s="169">
        <v>125.24455872987446</v>
      </c>
      <c r="E23" s="169">
        <f t="shared" si="1"/>
        <v>107.24645708966996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44673</v>
      </c>
      <c r="C24" s="169">
        <v>109.59587319367088</v>
      </c>
      <c r="D24" s="169">
        <v>125.24455872987446</v>
      </c>
      <c r="E24" s="169">
        <f t="shared" si="1"/>
        <v>109.59587319367088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44674</v>
      </c>
      <c r="C25" s="169">
        <v>79.516294011670894</v>
      </c>
      <c r="D25" s="169">
        <v>125.24455872987446</v>
      </c>
      <c r="E25" s="169">
        <f t="shared" si="1"/>
        <v>79.516294011670894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44675</v>
      </c>
      <c r="C26" s="169">
        <v>91.745059781669966</v>
      </c>
      <c r="D26" s="169">
        <v>125.24455872987446</v>
      </c>
      <c r="E26" s="169">
        <f t="shared" si="1"/>
        <v>91.745059781669966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44676</v>
      </c>
      <c r="C27" s="169">
        <v>101.44792483766902</v>
      </c>
      <c r="D27" s="169">
        <v>125.24455872987446</v>
      </c>
      <c r="E27" s="169">
        <f t="shared" si="1"/>
        <v>101.44792483766902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44677</v>
      </c>
      <c r="C28" s="169">
        <v>104.48264529367088</v>
      </c>
      <c r="D28" s="169">
        <v>125.24455872987446</v>
      </c>
      <c r="E28" s="169">
        <f t="shared" si="1"/>
        <v>104.48264529367088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44678</v>
      </c>
      <c r="C29" s="169">
        <v>99.326831420552693</v>
      </c>
      <c r="D29" s="169">
        <v>125.24455872987446</v>
      </c>
      <c r="E29" s="169">
        <f t="shared" si="1"/>
        <v>99.326831420552693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44679</v>
      </c>
      <c r="C30" s="169">
        <v>114.03566418455084</v>
      </c>
      <c r="D30" s="169">
        <v>125.24455872987446</v>
      </c>
      <c r="E30" s="169">
        <f t="shared" si="1"/>
        <v>114.03566418455084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44680</v>
      </c>
      <c r="C31" s="169">
        <v>117.81579688055271</v>
      </c>
      <c r="D31" s="169">
        <v>125.24455872987446</v>
      </c>
      <c r="E31" s="169">
        <f t="shared" si="1"/>
        <v>117.81579688055271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44681</v>
      </c>
      <c r="C32" s="169">
        <v>104.73164693055364</v>
      </c>
      <c r="D32" s="169">
        <v>125.24455872987446</v>
      </c>
      <c r="E32" s="169">
        <f t="shared" si="1"/>
        <v>104.73164693055364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44682</v>
      </c>
      <c r="C33" s="169">
        <v>83.156359126549916</v>
      </c>
      <c r="D33" s="169">
        <v>99.174715760964361</v>
      </c>
      <c r="E33" s="169">
        <f t="shared" si="1"/>
        <v>83.156359126549916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44683</v>
      </c>
      <c r="C34" s="169">
        <v>91.21433605255362</v>
      </c>
      <c r="D34" s="169">
        <v>99.174715760964361</v>
      </c>
      <c r="E34" s="169">
        <f t="shared" si="1"/>
        <v>91.21433605255362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44684</v>
      </c>
      <c r="C35" s="169">
        <v>111.0449889485527</v>
      </c>
      <c r="D35" s="169">
        <v>99.174715760964361</v>
      </c>
      <c r="E35" s="169">
        <f t="shared" si="1"/>
        <v>99.174715760964361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44685</v>
      </c>
      <c r="C36" s="169">
        <v>107.26813197630744</v>
      </c>
      <c r="D36" s="169">
        <v>99.174715760964361</v>
      </c>
      <c r="E36" s="169">
        <f t="shared" si="1"/>
        <v>99.174715760964361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44686</v>
      </c>
      <c r="C37" s="169">
        <v>86.8020471523065</v>
      </c>
      <c r="D37" s="169">
        <v>99.174715760964361</v>
      </c>
      <c r="E37" s="169">
        <f t="shared" si="1"/>
        <v>86.8020471523065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44687</v>
      </c>
      <c r="C38" s="169">
        <v>69.103522436307443</v>
      </c>
      <c r="D38" s="169">
        <v>99.174715760964361</v>
      </c>
      <c r="E38" s="169">
        <f t="shared" si="1"/>
        <v>69.103522436307443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44688</v>
      </c>
      <c r="C39" s="169">
        <v>72.622806806305576</v>
      </c>
      <c r="D39" s="169">
        <v>99.174715760964361</v>
      </c>
      <c r="E39" s="169">
        <f t="shared" si="1"/>
        <v>72.622806806305576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44689</v>
      </c>
      <c r="C40" s="169">
        <v>64.835992066308364</v>
      </c>
      <c r="D40" s="169">
        <v>99.174715760964361</v>
      </c>
      <c r="E40" s="169">
        <f t="shared" si="1"/>
        <v>64.835992066308364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44690</v>
      </c>
      <c r="C41" s="169">
        <v>79.258509340306517</v>
      </c>
      <c r="D41" s="169">
        <v>99.174715760964361</v>
      </c>
      <c r="E41" s="169">
        <f t="shared" si="1"/>
        <v>79.258509340306517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44691</v>
      </c>
      <c r="C42" s="169">
        <v>83.370523604307436</v>
      </c>
      <c r="D42" s="169">
        <v>99.174715760964361</v>
      </c>
      <c r="E42" s="169">
        <f t="shared" si="1"/>
        <v>83.370523604307436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44692</v>
      </c>
      <c r="C43" s="169">
        <v>64.487095028005015</v>
      </c>
      <c r="D43" s="169">
        <v>99.174715760964361</v>
      </c>
      <c r="E43" s="169">
        <f t="shared" si="1"/>
        <v>64.487095028005015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44693</v>
      </c>
      <c r="C44" s="169">
        <v>54.860505084005958</v>
      </c>
      <c r="D44" s="169">
        <v>99.174715760964361</v>
      </c>
      <c r="E44" s="169">
        <f t="shared" si="1"/>
        <v>54.860505084005958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44694</v>
      </c>
      <c r="C45" s="169">
        <v>61.607467572005014</v>
      </c>
      <c r="D45" s="169">
        <v>99.174715760964361</v>
      </c>
      <c r="E45" s="169">
        <f t="shared" si="1"/>
        <v>61.607467572005014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44695</v>
      </c>
      <c r="C46" s="169">
        <v>40.143651944004084</v>
      </c>
      <c r="D46" s="169">
        <v>99.174715760964361</v>
      </c>
      <c r="E46" s="169">
        <f t="shared" si="1"/>
        <v>40.143651944004084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44696</v>
      </c>
      <c r="C47" s="169">
        <v>39.209505080005947</v>
      </c>
      <c r="D47" s="169">
        <v>99.174715760964361</v>
      </c>
      <c r="E47" s="169">
        <f t="shared" si="1"/>
        <v>39.209505080005947</v>
      </c>
      <c r="F47" s="190" t="str">
        <f t="shared" si="0"/>
        <v>M</v>
      </c>
      <c r="G47" s="191">
        <f>IF(DAY(B47)=15,D47,"")</f>
        <v>99.174715760964361</v>
      </c>
      <c r="H47" t="str">
        <f t="shared" si="3"/>
        <v/>
      </c>
      <c r="I47" s="190" t="str">
        <f t="shared" si="2"/>
        <v>M</v>
      </c>
    </row>
    <row r="48" spans="1:9">
      <c r="A48">
        <v>45</v>
      </c>
      <c r="B48" s="46">
        <v>44697</v>
      </c>
      <c r="C48" s="169">
        <v>49.212794322006879</v>
      </c>
      <c r="D48" s="169">
        <v>99.174715760964361</v>
      </c>
      <c r="E48" s="169">
        <f t="shared" si="1"/>
        <v>49.212794322006879</v>
      </c>
      <c r="F48" s="190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  <c r="H48" t="str">
        <f t="shared" si="3"/>
        <v/>
      </c>
      <c r="I48" s="190" t="str">
        <f t="shared" si="2"/>
        <v/>
      </c>
    </row>
    <row r="49" spans="1:9">
      <c r="A49">
        <v>46</v>
      </c>
      <c r="B49" s="46">
        <v>44698</v>
      </c>
      <c r="C49" s="169">
        <v>51.786156812005011</v>
      </c>
      <c r="D49" s="169">
        <v>99.174715760964361</v>
      </c>
      <c r="E49" s="169">
        <f t="shared" si="1"/>
        <v>51.786156812005011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44699</v>
      </c>
      <c r="C50" s="169">
        <v>61.161129312259817</v>
      </c>
      <c r="D50" s="169">
        <v>99.174715760964361</v>
      </c>
      <c r="E50" s="169">
        <f t="shared" si="1"/>
        <v>61.161129312259817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44700</v>
      </c>
      <c r="C51" s="169">
        <v>65.167090836259817</v>
      </c>
      <c r="D51" s="169">
        <v>99.174715760964361</v>
      </c>
      <c r="E51" s="169">
        <f t="shared" si="1"/>
        <v>65.167090836259817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44701</v>
      </c>
      <c r="C52" s="169">
        <v>62.089040656260742</v>
      </c>
      <c r="D52" s="169">
        <v>99.174715760964361</v>
      </c>
      <c r="E52" s="169">
        <f t="shared" si="1"/>
        <v>62.089040656260742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44702</v>
      </c>
      <c r="C53" s="169">
        <v>57.760507064259812</v>
      </c>
      <c r="D53" s="169">
        <v>99.174715760964361</v>
      </c>
      <c r="E53" s="169">
        <f t="shared" si="1"/>
        <v>57.760507064259812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44703</v>
      </c>
      <c r="C54" s="169">
        <v>52.668547350260752</v>
      </c>
      <c r="D54" s="169">
        <v>99.174715760964361</v>
      </c>
      <c r="E54" s="169">
        <f t="shared" si="1"/>
        <v>52.668547350260752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44704</v>
      </c>
      <c r="C55" s="169">
        <v>62.746090904259816</v>
      </c>
      <c r="D55" s="169">
        <v>99.174715760964361</v>
      </c>
      <c r="E55" s="169">
        <f t="shared" si="1"/>
        <v>62.746090904259816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44705</v>
      </c>
      <c r="C56" s="169">
        <v>55.796363632261681</v>
      </c>
      <c r="D56" s="169">
        <v>99.174715760964361</v>
      </c>
      <c r="E56" s="169">
        <f t="shared" si="1"/>
        <v>55.796363632261681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44706</v>
      </c>
      <c r="C57" s="169">
        <v>37.202491168886539</v>
      </c>
      <c r="D57" s="169">
        <v>99.174715760964361</v>
      </c>
      <c r="E57" s="169">
        <f t="shared" si="1"/>
        <v>37.202491168886539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44707</v>
      </c>
      <c r="C58" s="169">
        <v>32.887609544888399</v>
      </c>
      <c r="D58" s="169">
        <v>99.174715760964361</v>
      </c>
      <c r="E58" s="169">
        <f t="shared" si="1"/>
        <v>32.887609544888399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44708</v>
      </c>
      <c r="C59" s="169">
        <v>34.880052270888399</v>
      </c>
      <c r="D59" s="169">
        <v>99.174715760964361</v>
      </c>
      <c r="E59" s="169">
        <f t="shared" si="1"/>
        <v>34.880052270888399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44709</v>
      </c>
      <c r="C60" s="169">
        <v>41.353239382888404</v>
      </c>
      <c r="D60" s="169">
        <v>99.174715760964361</v>
      </c>
      <c r="E60" s="169">
        <f t="shared" si="1"/>
        <v>41.353239382888404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44710</v>
      </c>
      <c r="C61" s="169">
        <v>28.317300492888396</v>
      </c>
      <c r="D61" s="169">
        <v>99.174715760964361</v>
      </c>
      <c r="E61" s="169">
        <f t="shared" si="1"/>
        <v>28.317300492888396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44711</v>
      </c>
      <c r="C62" s="169">
        <v>38.824673940888403</v>
      </c>
      <c r="D62" s="169">
        <v>99.174715760964361</v>
      </c>
      <c r="E62" s="169">
        <f t="shared" si="1"/>
        <v>38.824673940888403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44712</v>
      </c>
      <c r="C63" s="169">
        <v>48.850169006887469</v>
      </c>
      <c r="D63" s="169">
        <v>99.174715760964361</v>
      </c>
      <c r="E63" s="169">
        <f t="shared" si="1"/>
        <v>48.850169006887469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44713</v>
      </c>
      <c r="C64" s="169">
        <v>41.207367929528253</v>
      </c>
      <c r="D64" s="169">
        <v>63.624179558812038</v>
      </c>
      <c r="E64" s="169">
        <f t="shared" si="1"/>
        <v>41.207367929528253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44714</v>
      </c>
      <c r="C65" s="169">
        <v>52.536363009527328</v>
      </c>
      <c r="D65" s="169">
        <v>63.624179558812038</v>
      </c>
      <c r="E65" s="169">
        <f t="shared" si="1"/>
        <v>52.536363009527328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44715</v>
      </c>
      <c r="C66" s="169">
        <v>46.10201554552733</v>
      </c>
      <c r="D66" s="169">
        <v>63.624179558812038</v>
      </c>
      <c r="E66" s="169">
        <f t="shared" si="1"/>
        <v>46.10201554552733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44716</v>
      </c>
      <c r="C67" s="169">
        <v>32.200516235526393</v>
      </c>
      <c r="D67" s="169">
        <v>63.624179558812038</v>
      </c>
      <c r="E67" s="169">
        <f t="shared" si="1"/>
        <v>32.200516235526393</v>
      </c>
      <c r="F67" s="190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44717</v>
      </c>
      <c r="C68" s="169">
        <v>24.11654776152826</v>
      </c>
      <c r="D68" s="169">
        <v>63.624179558812038</v>
      </c>
      <c r="E68" s="169">
        <f t="shared" ref="E68:E131" si="6">IF(C68&lt;D68,C68,D68)</f>
        <v>24.11654776152826</v>
      </c>
      <c r="F68" s="190" t="str">
        <f t="shared" si="5"/>
        <v/>
      </c>
      <c r="H68" t="str">
        <f t="shared" si="3"/>
        <v/>
      </c>
      <c r="I68" s="190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44718</v>
      </c>
      <c r="C69" s="169">
        <v>30.488533945529191</v>
      </c>
      <c r="D69" s="169">
        <v>63.624179558812038</v>
      </c>
      <c r="E69" s="169">
        <f t="shared" si="6"/>
        <v>30.488533945529191</v>
      </c>
      <c r="F69" s="190" t="str">
        <f t="shared" si="5"/>
        <v/>
      </c>
      <c r="H69" t="str">
        <f t="shared" ref="H69:H132" si="8">IF(MONTH(B69)=1,IF(DAY(B69)=1,YEAR(B69),""),"")</f>
        <v/>
      </c>
      <c r="I69" s="190" t="str">
        <f t="shared" si="7"/>
        <v/>
      </c>
    </row>
    <row r="70" spans="1:9">
      <c r="A70">
        <v>67</v>
      </c>
      <c r="B70" s="46">
        <v>44719</v>
      </c>
      <c r="C70" s="169">
        <v>29.348419123526394</v>
      </c>
      <c r="D70" s="169">
        <v>63.624179558812038</v>
      </c>
      <c r="E70" s="169">
        <f t="shared" si="6"/>
        <v>29.348419123526394</v>
      </c>
      <c r="F70" s="190" t="str">
        <f t="shared" si="5"/>
        <v/>
      </c>
      <c r="H70" t="str">
        <f t="shared" si="8"/>
        <v/>
      </c>
      <c r="I70" s="190" t="str">
        <f t="shared" si="7"/>
        <v/>
      </c>
    </row>
    <row r="71" spans="1:9">
      <c r="A71">
        <v>68</v>
      </c>
      <c r="B71" s="46">
        <v>44720</v>
      </c>
      <c r="C71" s="169">
        <v>22.97658207775229</v>
      </c>
      <c r="D71" s="169">
        <v>63.624179558812038</v>
      </c>
      <c r="E71" s="169">
        <f t="shared" si="6"/>
        <v>22.97658207775229</v>
      </c>
      <c r="F71" s="190" t="str">
        <f t="shared" si="5"/>
        <v/>
      </c>
      <c r="H71" t="str">
        <f t="shared" si="8"/>
        <v/>
      </c>
      <c r="I71" s="190" t="str">
        <f t="shared" si="7"/>
        <v/>
      </c>
    </row>
    <row r="72" spans="1:9">
      <c r="A72">
        <v>69</v>
      </c>
      <c r="B72" s="46">
        <v>44721</v>
      </c>
      <c r="C72" s="169">
        <v>25.693151507752294</v>
      </c>
      <c r="D72" s="169">
        <v>63.624179558812038</v>
      </c>
      <c r="E72" s="169">
        <f t="shared" si="6"/>
        <v>25.693151507752294</v>
      </c>
      <c r="F72" s="190" t="str">
        <f t="shared" si="5"/>
        <v/>
      </c>
      <c r="H72" t="str">
        <f t="shared" si="8"/>
        <v/>
      </c>
      <c r="I72" s="190" t="str">
        <f t="shared" si="7"/>
        <v/>
      </c>
    </row>
    <row r="73" spans="1:9">
      <c r="A73">
        <v>70</v>
      </c>
      <c r="B73" s="46">
        <v>44722</v>
      </c>
      <c r="C73" s="169">
        <v>30.172250453753222</v>
      </c>
      <c r="D73" s="169">
        <v>63.624179558812038</v>
      </c>
      <c r="E73" s="169">
        <f t="shared" si="6"/>
        <v>30.172250453753222</v>
      </c>
      <c r="F73" s="190" t="str">
        <f t="shared" si="5"/>
        <v/>
      </c>
      <c r="H73" t="str">
        <f t="shared" si="8"/>
        <v/>
      </c>
      <c r="I73" s="190" t="str">
        <f t="shared" si="7"/>
        <v/>
      </c>
    </row>
    <row r="74" spans="1:9">
      <c r="A74">
        <v>71</v>
      </c>
      <c r="B74" s="46">
        <v>44723</v>
      </c>
      <c r="C74" s="169">
        <v>26.469429901751361</v>
      </c>
      <c r="D74" s="169">
        <v>63.624179558812038</v>
      </c>
      <c r="E74" s="169">
        <f t="shared" si="6"/>
        <v>26.469429901751361</v>
      </c>
      <c r="F74" s="190" t="str">
        <f t="shared" si="5"/>
        <v/>
      </c>
      <c r="H74" t="str">
        <f t="shared" si="8"/>
        <v/>
      </c>
      <c r="I74" s="190" t="str">
        <f t="shared" si="7"/>
        <v/>
      </c>
    </row>
    <row r="75" spans="1:9">
      <c r="A75">
        <v>72</v>
      </c>
      <c r="B75" s="46">
        <v>44724</v>
      </c>
      <c r="C75" s="169">
        <v>19.406487079751358</v>
      </c>
      <c r="D75" s="169">
        <v>63.624179558812038</v>
      </c>
      <c r="E75" s="169">
        <f t="shared" si="6"/>
        <v>19.406487079751358</v>
      </c>
      <c r="F75" s="190" t="str">
        <f t="shared" si="5"/>
        <v/>
      </c>
      <c r="H75" t="str">
        <f t="shared" si="8"/>
        <v/>
      </c>
      <c r="I75" s="190" t="str">
        <f t="shared" si="7"/>
        <v/>
      </c>
    </row>
    <row r="76" spans="1:9">
      <c r="A76">
        <v>73</v>
      </c>
      <c r="B76" s="46">
        <v>44725</v>
      </c>
      <c r="C76" s="169">
        <v>46.200025131753222</v>
      </c>
      <c r="D76" s="169">
        <v>63.624179558812038</v>
      </c>
      <c r="E76" s="169">
        <f t="shared" si="6"/>
        <v>46.200025131753222</v>
      </c>
      <c r="F76" s="190" t="str">
        <f t="shared" si="5"/>
        <v/>
      </c>
      <c r="H76" t="str">
        <f t="shared" si="8"/>
        <v/>
      </c>
      <c r="I76" s="190" t="str">
        <f t="shared" si="7"/>
        <v/>
      </c>
    </row>
    <row r="77" spans="1:9">
      <c r="A77">
        <v>74</v>
      </c>
      <c r="B77" s="46">
        <v>44726</v>
      </c>
      <c r="C77" s="169">
        <v>42.439020761752289</v>
      </c>
      <c r="D77" s="169">
        <v>63.624179558812038</v>
      </c>
      <c r="E77" s="169">
        <f t="shared" si="6"/>
        <v>42.439020761752289</v>
      </c>
      <c r="F77" s="190" t="str">
        <f t="shared" si="5"/>
        <v/>
      </c>
      <c r="H77" t="str">
        <f t="shared" si="8"/>
        <v/>
      </c>
      <c r="I77" s="190" t="str">
        <f t="shared" si="7"/>
        <v/>
      </c>
    </row>
    <row r="78" spans="1:9">
      <c r="A78">
        <v>75</v>
      </c>
      <c r="B78" s="46">
        <v>44727</v>
      </c>
      <c r="C78" s="169">
        <v>29.932358020219034</v>
      </c>
      <c r="D78" s="169">
        <v>63.624179558812038</v>
      </c>
      <c r="E78" s="169">
        <f t="shared" si="6"/>
        <v>29.932358020219034</v>
      </c>
      <c r="F78" s="190" t="str">
        <f t="shared" si="5"/>
        <v>J</v>
      </c>
      <c r="G78" s="191">
        <f>IF(DAY(B78)=15,D78,"")</f>
        <v>63.624179558812038</v>
      </c>
      <c r="H78" t="str">
        <f t="shared" si="8"/>
        <v/>
      </c>
      <c r="I78" s="190" t="str">
        <f t="shared" si="7"/>
        <v>J</v>
      </c>
    </row>
    <row r="79" spans="1:9">
      <c r="A79">
        <v>76</v>
      </c>
      <c r="B79" s="46">
        <v>44728</v>
      </c>
      <c r="C79" s="169">
        <v>5.7832736262199687</v>
      </c>
      <c r="D79" s="169">
        <v>63.624179558812038</v>
      </c>
      <c r="E79" s="169">
        <f t="shared" si="6"/>
        <v>5.7832736262199687</v>
      </c>
      <c r="F79" s="190" t="str">
        <f t="shared" si="5"/>
        <v/>
      </c>
      <c r="H79" t="str">
        <f t="shared" si="8"/>
        <v/>
      </c>
      <c r="I79" s="190" t="str">
        <f t="shared" si="7"/>
        <v/>
      </c>
    </row>
    <row r="80" spans="1:9">
      <c r="A80">
        <v>77</v>
      </c>
      <c r="B80" s="46">
        <v>44729</v>
      </c>
      <c r="C80" s="169">
        <v>1.2738564382199693</v>
      </c>
      <c r="D80" s="169">
        <v>63.624179558812038</v>
      </c>
      <c r="E80" s="169">
        <f t="shared" si="6"/>
        <v>1.2738564382199693</v>
      </c>
      <c r="F80" s="190" t="str">
        <f t="shared" si="5"/>
        <v/>
      </c>
      <c r="H80" t="str">
        <f t="shared" si="8"/>
        <v/>
      </c>
      <c r="I80" s="190" t="str">
        <f t="shared" si="7"/>
        <v/>
      </c>
    </row>
    <row r="81" spans="1:9">
      <c r="A81">
        <v>78</v>
      </c>
      <c r="B81" s="46">
        <v>44730</v>
      </c>
      <c r="C81" s="169">
        <v>10.591816084219973</v>
      </c>
      <c r="D81" s="169">
        <v>63.624179558812038</v>
      </c>
      <c r="E81" s="169">
        <f t="shared" si="6"/>
        <v>10.591816084219973</v>
      </c>
      <c r="F81" s="190" t="str">
        <f t="shared" si="5"/>
        <v/>
      </c>
      <c r="H81" t="str">
        <f t="shared" si="8"/>
        <v/>
      </c>
      <c r="I81" s="190" t="str">
        <f t="shared" si="7"/>
        <v/>
      </c>
    </row>
    <row r="82" spans="1:9">
      <c r="A82">
        <v>79</v>
      </c>
      <c r="B82" s="46">
        <v>44731</v>
      </c>
      <c r="C82" s="169">
        <v>1.5330402962209009</v>
      </c>
      <c r="D82" s="169">
        <v>63.624179558812038</v>
      </c>
      <c r="E82" s="169">
        <f t="shared" si="6"/>
        <v>1.5330402962209009</v>
      </c>
      <c r="F82" s="190" t="str">
        <f t="shared" si="5"/>
        <v/>
      </c>
      <c r="H82" t="str">
        <f t="shared" si="8"/>
        <v/>
      </c>
      <c r="I82" s="190" t="str">
        <f t="shared" si="7"/>
        <v/>
      </c>
    </row>
    <row r="83" spans="1:9">
      <c r="A83">
        <v>80</v>
      </c>
      <c r="B83" s="46">
        <v>44732</v>
      </c>
      <c r="C83" s="169">
        <v>4.6798778182190359</v>
      </c>
      <c r="D83" s="169">
        <v>63.624179558812038</v>
      </c>
      <c r="E83" s="169">
        <f t="shared" si="6"/>
        <v>4.6798778182190359</v>
      </c>
      <c r="F83" s="190" t="str">
        <f t="shared" si="5"/>
        <v/>
      </c>
      <c r="H83" t="str">
        <f t="shared" si="8"/>
        <v/>
      </c>
      <c r="I83" s="190" t="str">
        <f t="shared" si="7"/>
        <v/>
      </c>
    </row>
    <row r="84" spans="1:9">
      <c r="A84">
        <v>81</v>
      </c>
      <c r="B84" s="46">
        <v>44733</v>
      </c>
      <c r="C84" s="169">
        <v>7.928798956219973</v>
      </c>
      <c r="D84" s="169">
        <v>63.624179558812038</v>
      </c>
      <c r="E84" s="169">
        <f t="shared" si="6"/>
        <v>7.928798956219973</v>
      </c>
      <c r="F84" s="190" t="str">
        <f t="shared" si="5"/>
        <v/>
      </c>
      <c r="H84" t="str">
        <f t="shared" si="8"/>
        <v/>
      </c>
      <c r="I84" s="190" t="str">
        <f t="shared" si="7"/>
        <v/>
      </c>
    </row>
    <row r="85" spans="1:9">
      <c r="A85">
        <v>82</v>
      </c>
      <c r="B85" s="46">
        <v>44734</v>
      </c>
      <c r="C85" s="169">
        <v>19.59688801024253</v>
      </c>
      <c r="D85" s="169">
        <v>63.624179558812038</v>
      </c>
      <c r="E85" s="169">
        <f t="shared" si="6"/>
        <v>19.59688801024253</v>
      </c>
      <c r="F85" s="190" t="str">
        <f t="shared" si="5"/>
        <v/>
      </c>
      <c r="H85" t="str">
        <f t="shared" si="8"/>
        <v/>
      </c>
      <c r="I85" s="190" t="str">
        <f t="shared" si="7"/>
        <v/>
      </c>
    </row>
    <row r="86" spans="1:9">
      <c r="A86">
        <v>83</v>
      </c>
      <c r="B86" s="46">
        <v>44735</v>
      </c>
      <c r="C86" s="169">
        <v>11.886811138243461</v>
      </c>
      <c r="D86" s="169">
        <v>63.624179558812038</v>
      </c>
      <c r="E86" s="169">
        <f t="shared" si="6"/>
        <v>11.886811138243461</v>
      </c>
      <c r="F86" s="190" t="str">
        <f t="shared" si="5"/>
        <v/>
      </c>
      <c r="H86" t="str">
        <f t="shared" si="8"/>
        <v/>
      </c>
      <c r="I86" s="190" t="str">
        <f t="shared" si="7"/>
        <v/>
      </c>
    </row>
    <row r="87" spans="1:9">
      <c r="A87">
        <v>84</v>
      </c>
      <c r="B87" s="46">
        <v>44736</v>
      </c>
      <c r="C87" s="169">
        <v>13.637115506245326</v>
      </c>
      <c r="D87" s="169">
        <v>63.624179558812038</v>
      </c>
      <c r="E87" s="169">
        <f t="shared" si="6"/>
        <v>13.637115506245326</v>
      </c>
      <c r="F87" s="190" t="str">
        <f t="shared" si="5"/>
        <v/>
      </c>
      <c r="H87" t="str">
        <f t="shared" si="8"/>
        <v/>
      </c>
      <c r="I87" s="190" t="str">
        <f t="shared" si="7"/>
        <v/>
      </c>
    </row>
    <row r="88" spans="1:9">
      <c r="A88">
        <v>85</v>
      </c>
      <c r="B88" s="46">
        <v>44737</v>
      </c>
      <c r="C88" s="169">
        <v>14.103308344244393</v>
      </c>
      <c r="D88" s="169">
        <v>63.624179558812038</v>
      </c>
      <c r="E88" s="169">
        <f t="shared" si="6"/>
        <v>14.103308344244393</v>
      </c>
      <c r="F88" s="190" t="str">
        <f t="shared" si="5"/>
        <v/>
      </c>
      <c r="H88" t="str">
        <f t="shared" si="8"/>
        <v/>
      </c>
      <c r="I88" s="190" t="str">
        <f t="shared" si="7"/>
        <v/>
      </c>
    </row>
    <row r="89" spans="1:9">
      <c r="A89">
        <v>86</v>
      </c>
      <c r="B89" s="46">
        <v>44738</v>
      </c>
      <c r="C89" s="169">
        <v>14.828685156243465</v>
      </c>
      <c r="D89" s="169">
        <v>63.624179558812038</v>
      </c>
      <c r="E89" s="169">
        <f t="shared" si="6"/>
        <v>14.828685156243465</v>
      </c>
      <c r="F89" s="190" t="str">
        <f t="shared" si="5"/>
        <v/>
      </c>
      <c r="H89" t="str">
        <f t="shared" si="8"/>
        <v/>
      </c>
      <c r="I89" s="190" t="str">
        <f t="shared" si="7"/>
        <v/>
      </c>
    </row>
    <row r="90" spans="1:9">
      <c r="A90">
        <v>87</v>
      </c>
      <c r="B90" s="46">
        <v>44739</v>
      </c>
      <c r="C90" s="169">
        <v>16.303281046242528</v>
      </c>
      <c r="D90" s="169">
        <v>63.624179558812038</v>
      </c>
      <c r="E90" s="169">
        <f t="shared" si="6"/>
        <v>16.303281046242528</v>
      </c>
      <c r="F90" s="190" t="str">
        <f t="shared" si="5"/>
        <v/>
      </c>
      <c r="H90" t="str">
        <f t="shared" si="8"/>
        <v/>
      </c>
      <c r="I90" s="190" t="str">
        <f t="shared" si="7"/>
        <v/>
      </c>
    </row>
    <row r="91" spans="1:9">
      <c r="A91">
        <v>88</v>
      </c>
      <c r="B91" s="46">
        <v>44740</v>
      </c>
      <c r="C91" s="169">
        <v>21.96886816424346</v>
      </c>
      <c r="D91" s="169">
        <v>63.624179558812038</v>
      </c>
      <c r="E91" s="169">
        <f t="shared" si="6"/>
        <v>21.96886816424346</v>
      </c>
      <c r="F91" s="190" t="str">
        <f t="shared" si="5"/>
        <v/>
      </c>
      <c r="H91" t="str">
        <f t="shared" si="8"/>
        <v/>
      </c>
      <c r="I91" s="190" t="str">
        <f t="shared" si="7"/>
        <v/>
      </c>
    </row>
    <row r="92" spans="1:9">
      <c r="A92">
        <v>89</v>
      </c>
      <c r="B92" s="46">
        <v>44741</v>
      </c>
      <c r="C92" s="169">
        <v>9.211150769911189</v>
      </c>
      <c r="D92" s="169">
        <v>63.624179558812038</v>
      </c>
      <c r="E92" s="169">
        <f t="shared" si="6"/>
        <v>9.211150769911189</v>
      </c>
      <c r="F92" s="190" t="str">
        <f t="shared" si="5"/>
        <v/>
      </c>
      <c r="H92" t="str">
        <f t="shared" si="8"/>
        <v/>
      </c>
      <c r="I92" s="190" t="str">
        <f t="shared" si="7"/>
        <v/>
      </c>
    </row>
    <row r="93" spans="1:9">
      <c r="A93">
        <v>90</v>
      </c>
      <c r="B93" s="46">
        <v>44742</v>
      </c>
      <c r="C93" s="169">
        <v>14.028541505911191</v>
      </c>
      <c r="D93" s="169">
        <v>63.624179558812038</v>
      </c>
      <c r="E93" s="169">
        <f t="shared" si="6"/>
        <v>14.028541505911191</v>
      </c>
      <c r="F93" s="190" t="str">
        <f t="shared" si="5"/>
        <v/>
      </c>
      <c r="H93" t="str">
        <f t="shared" si="8"/>
        <v/>
      </c>
      <c r="I93" s="190" t="str">
        <f t="shared" si="7"/>
        <v/>
      </c>
    </row>
    <row r="94" spans="1:9">
      <c r="A94">
        <v>91</v>
      </c>
      <c r="B94" s="46">
        <v>44743</v>
      </c>
      <c r="C94" s="169">
        <v>18.326979493911189</v>
      </c>
      <c r="D94" s="169">
        <v>27.442156278712137</v>
      </c>
      <c r="E94" s="169">
        <f t="shared" si="6"/>
        <v>18.326979493911189</v>
      </c>
      <c r="F94" s="190" t="str">
        <f t="shared" si="5"/>
        <v/>
      </c>
      <c r="H94" t="str">
        <f t="shared" si="8"/>
        <v/>
      </c>
      <c r="I94" s="190" t="str">
        <f t="shared" si="7"/>
        <v/>
      </c>
    </row>
    <row r="95" spans="1:9">
      <c r="A95">
        <v>92</v>
      </c>
      <c r="B95" s="46">
        <v>44744</v>
      </c>
      <c r="C95" s="169">
        <v>13.377881027910261</v>
      </c>
      <c r="D95" s="169">
        <v>27.442156278712137</v>
      </c>
      <c r="E95" s="169">
        <f t="shared" si="6"/>
        <v>13.377881027910261</v>
      </c>
      <c r="F95" s="190" t="str">
        <f t="shared" si="5"/>
        <v/>
      </c>
      <c r="H95" t="str">
        <f t="shared" si="8"/>
        <v/>
      </c>
      <c r="I95" s="190" t="str">
        <f t="shared" si="7"/>
        <v/>
      </c>
    </row>
    <row r="96" spans="1:9">
      <c r="A96">
        <v>93</v>
      </c>
      <c r="B96" s="46">
        <v>44745</v>
      </c>
      <c r="C96" s="169">
        <v>10.92700495791026</v>
      </c>
      <c r="D96" s="169">
        <v>27.442156278712137</v>
      </c>
      <c r="E96" s="169">
        <f t="shared" si="6"/>
        <v>10.92700495791026</v>
      </c>
      <c r="F96" s="190" t="str">
        <f t="shared" si="5"/>
        <v/>
      </c>
      <c r="H96" t="str">
        <f t="shared" si="8"/>
        <v/>
      </c>
      <c r="I96" s="190" t="str">
        <f t="shared" si="7"/>
        <v/>
      </c>
    </row>
    <row r="97" spans="1:9">
      <c r="A97">
        <v>94</v>
      </c>
      <c r="B97" s="46">
        <v>44746</v>
      </c>
      <c r="C97" s="169">
        <v>12.704216783910262</v>
      </c>
      <c r="D97" s="169">
        <v>27.442156278712137</v>
      </c>
      <c r="E97" s="169">
        <f t="shared" si="6"/>
        <v>12.704216783910262</v>
      </c>
      <c r="F97" s="190" t="str">
        <f t="shared" si="5"/>
        <v/>
      </c>
      <c r="H97" t="str">
        <f t="shared" si="8"/>
        <v/>
      </c>
      <c r="I97" s="190" t="str">
        <f t="shared" si="7"/>
        <v/>
      </c>
    </row>
    <row r="98" spans="1:9">
      <c r="A98">
        <v>95</v>
      </c>
      <c r="B98" s="46">
        <v>44747</v>
      </c>
      <c r="C98" s="169">
        <v>9.9428198619102588</v>
      </c>
      <c r="D98" s="169">
        <v>27.442156278712137</v>
      </c>
      <c r="E98" s="169">
        <f t="shared" si="6"/>
        <v>9.9428198619102588</v>
      </c>
      <c r="F98" s="190" t="str">
        <f t="shared" si="5"/>
        <v/>
      </c>
      <c r="H98" t="str">
        <f t="shared" si="8"/>
        <v/>
      </c>
      <c r="I98" s="190" t="str">
        <f t="shared" si="7"/>
        <v/>
      </c>
    </row>
    <row r="99" spans="1:9">
      <c r="A99">
        <v>96</v>
      </c>
      <c r="B99" s="46">
        <v>44748</v>
      </c>
      <c r="C99" s="169">
        <v>11.325503423679002</v>
      </c>
      <c r="D99" s="169">
        <v>27.442156278712137</v>
      </c>
      <c r="E99" s="169">
        <f t="shared" si="6"/>
        <v>11.325503423679002</v>
      </c>
      <c r="F99" s="190" t="str">
        <f t="shared" si="5"/>
        <v/>
      </c>
      <c r="H99" t="str">
        <f t="shared" si="8"/>
        <v/>
      </c>
      <c r="I99" s="190" t="str">
        <f t="shared" si="7"/>
        <v/>
      </c>
    </row>
    <row r="100" spans="1:9">
      <c r="A100">
        <v>97</v>
      </c>
      <c r="B100" s="46">
        <v>44749</v>
      </c>
      <c r="C100" s="169">
        <v>9.0330230036817962</v>
      </c>
      <c r="D100" s="169">
        <v>27.442156278712137</v>
      </c>
      <c r="E100" s="169">
        <f t="shared" si="6"/>
        <v>9.0330230036817962</v>
      </c>
      <c r="F100" s="190" t="str">
        <f t="shared" si="5"/>
        <v/>
      </c>
      <c r="H100" t="str">
        <f t="shared" si="8"/>
        <v/>
      </c>
      <c r="I100" s="190" t="str">
        <f t="shared" si="7"/>
        <v/>
      </c>
    </row>
    <row r="101" spans="1:9">
      <c r="A101">
        <v>98</v>
      </c>
      <c r="B101" s="46">
        <v>44750</v>
      </c>
      <c r="C101" s="169">
        <v>9.7995151336799324</v>
      </c>
      <c r="D101" s="169">
        <v>27.442156278712137</v>
      </c>
      <c r="E101" s="169">
        <f t="shared" si="6"/>
        <v>9.7995151336799324</v>
      </c>
      <c r="F101" s="190" t="str">
        <f t="shared" si="5"/>
        <v/>
      </c>
      <c r="H101" t="str">
        <f t="shared" si="8"/>
        <v/>
      </c>
      <c r="I101" s="190" t="str">
        <f t="shared" si="7"/>
        <v/>
      </c>
    </row>
    <row r="102" spans="1:9">
      <c r="A102">
        <v>99</v>
      </c>
      <c r="B102" s="46">
        <v>44751</v>
      </c>
      <c r="C102" s="169">
        <v>10.655314937679002</v>
      </c>
      <c r="D102" s="169">
        <v>27.442156278712137</v>
      </c>
      <c r="E102" s="169">
        <f t="shared" si="6"/>
        <v>10.655314937679002</v>
      </c>
      <c r="F102" s="190" t="str">
        <f t="shared" si="5"/>
        <v/>
      </c>
      <c r="H102" t="str">
        <f t="shared" si="8"/>
        <v/>
      </c>
      <c r="I102" s="190" t="str">
        <f t="shared" si="7"/>
        <v/>
      </c>
    </row>
    <row r="103" spans="1:9">
      <c r="A103">
        <v>100</v>
      </c>
      <c r="B103" s="46">
        <v>44752</v>
      </c>
      <c r="C103" s="169">
        <v>6.8382933716789998</v>
      </c>
      <c r="D103" s="169">
        <v>27.442156278712137</v>
      </c>
      <c r="E103" s="169">
        <f t="shared" si="6"/>
        <v>6.8382933716789998</v>
      </c>
      <c r="F103" s="190" t="str">
        <f t="shared" si="5"/>
        <v/>
      </c>
      <c r="H103" t="str">
        <f t="shared" si="8"/>
        <v/>
      </c>
      <c r="I103" s="190" t="str">
        <f t="shared" si="7"/>
        <v/>
      </c>
    </row>
    <row r="104" spans="1:9">
      <c r="A104">
        <v>101</v>
      </c>
      <c r="B104" s="46">
        <v>44753</v>
      </c>
      <c r="C104" s="169">
        <v>9.1660574676808615</v>
      </c>
      <c r="D104" s="169">
        <v>27.442156278712137</v>
      </c>
      <c r="E104" s="169">
        <f t="shared" si="6"/>
        <v>9.1660574676808615</v>
      </c>
      <c r="F104" s="190" t="str">
        <f t="shared" si="5"/>
        <v/>
      </c>
      <c r="H104" t="str">
        <f t="shared" si="8"/>
        <v/>
      </c>
      <c r="I104" s="190" t="str">
        <f t="shared" si="7"/>
        <v/>
      </c>
    </row>
    <row r="105" spans="1:9">
      <c r="A105">
        <v>102</v>
      </c>
      <c r="B105" s="46">
        <v>44754</v>
      </c>
      <c r="C105" s="169">
        <v>8.5802800636789982</v>
      </c>
      <c r="D105" s="169">
        <v>27.442156278712137</v>
      </c>
      <c r="E105" s="169">
        <f t="shared" si="6"/>
        <v>8.5802800636789982</v>
      </c>
      <c r="F105" s="190" t="str">
        <f t="shared" si="5"/>
        <v/>
      </c>
      <c r="H105" t="str">
        <f t="shared" si="8"/>
        <v/>
      </c>
      <c r="I105" s="190" t="str">
        <f t="shared" si="7"/>
        <v/>
      </c>
    </row>
    <row r="106" spans="1:9">
      <c r="A106">
        <v>103</v>
      </c>
      <c r="B106" s="46">
        <v>44755</v>
      </c>
      <c r="C106" s="169">
        <v>4.8299751573210594</v>
      </c>
      <c r="D106" s="169">
        <v>27.442156278712137</v>
      </c>
      <c r="E106" s="169">
        <f t="shared" si="6"/>
        <v>4.8299751573210594</v>
      </c>
      <c r="F106" s="190" t="str">
        <f t="shared" si="5"/>
        <v/>
      </c>
      <c r="H106" t="str">
        <f t="shared" si="8"/>
        <v/>
      </c>
      <c r="I106" s="190" t="str">
        <f t="shared" si="7"/>
        <v/>
      </c>
    </row>
    <row r="107" spans="1:9">
      <c r="A107">
        <v>104</v>
      </c>
      <c r="B107" s="46">
        <v>44756</v>
      </c>
      <c r="C107" s="169">
        <v>6.5488495373191977</v>
      </c>
      <c r="D107" s="169">
        <v>27.442156278712137</v>
      </c>
      <c r="E107" s="169">
        <f t="shared" si="6"/>
        <v>6.5488495373191977</v>
      </c>
      <c r="F107" s="190" t="str">
        <f t="shared" si="5"/>
        <v/>
      </c>
      <c r="H107" t="str">
        <f t="shared" si="8"/>
        <v/>
      </c>
      <c r="I107" s="190" t="str">
        <f t="shared" si="7"/>
        <v/>
      </c>
    </row>
    <row r="108" spans="1:9">
      <c r="A108">
        <v>105</v>
      </c>
      <c r="B108" s="46">
        <v>44757</v>
      </c>
      <c r="C108" s="169">
        <v>1.5232129653201263</v>
      </c>
      <c r="D108" s="169">
        <v>27.442156278712137</v>
      </c>
      <c r="E108" s="169">
        <f t="shared" si="6"/>
        <v>1.5232129653201263</v>
      </c>
      <c r="F108" s="190" t="str">
        <f t="shared" si="5"/>
        <v>J</v>
      </c>
      <c r="G108" s="191">
        <f>IF(DAY(B108)=15,D108,"")</f>
        <v>27.442156278712137</v>
      </c>
      <c r="H108" t="str">
        <f t="shared" si="8"/>
        <v/>
      </c>
      <c r="I108" s="190" t="str">
        <f t="shared" si="7"/>
        <v>J</v>
      </c>
    </row>
    <row r="109" spans="1:9">
      <c r="A109">
        <v>106</v>
      </c>
      <c r="B109" s="46">
        <v>44758</v>
      </c>
      <c r="C109" s="169">
        <v>1.2849200733191937</v>
      </c>
      <c r="D109" s="169">
        <v>27.442156278712137</v>
      </c>
      <c r="E109" s="169">
        <f t="shared" si="6"/>
        <v>1.2849200733191937</v>
      </c>
      <c r="F109" s="190" t="str">
        <f t="shared" si="5"/>
        <v/>
      </c>
      <c r="H109" t="str">
        <f t="shared" si="8"/>
        <v/>
      </c>
      <c r="I109" s="190" t="str">
        <f t="shared" si="7"/>
        <v/>
      </c>
    </row>
    <row r="110" spans="1:9">
      <c r="A110">
        <v>107</v>
      </c>
      <c r="B110" s="46">
        <v>44759</v>
      </c>
      <c r="C110" s="169">
        <v>1.4496847053201272</v>
      </c>
      <c r="D110" s="169">
        <v>27.442156278712137</v>
      </c>
      <c r="E110" s="169">
        <f t="shared" si="6"/>
        <v>1.4496847053201272</v>
      </c>
      <c r="F110" s="190" t="str">
        <f t="shared" si="5"/>
        <v/>
      </c>
      <c r="H110" t="str">
        <f t="shared" si="8"/>
        <v/>
      </c>
      <c r="I110" s="190" t="str">
        <f t="shared" si="7"/>
        <v/>
      </c>
    </row>
    <row r="111" spans="1:9">
      <c r="A111">
        <v>108</v>
      </c>
      <c r="B111" s="46">
        <v>44760</v>
      </c>
      <c r="C111" s="169">
        <v>0.77954121532105636</v>
      </c>
      <c r="D111" s="169">
        <v>27.442156278712137</v>
      </c>
      <c r="E111" s="169">
        <f t="shared" si="6"/>
        <v>0.77954121532105636</v>
      </c>
      <c r="F111" s="190" t="str">
        <f t="shared" si="5"/>
        <v/>
      </c>
      <c r="H111" t="str">
        <f t="shared" si="8"/>
        <v/>
      </c>
      <c r="I111" s="190" t="str">
        <f t="shared" si="7"/>
        <v/>
      </c>
    </row>
    <row r="112" spans="1:9">
      <c r="A112">
        <v>109</v>
      </c>
      <c r="B112" s="46">
        <v>44761</v>
      </c>
      <c r="C112" s="169">
        <v>1.173243831319196</v>
      </c>
      <c r="D112" s="169">
        <v>27.442156278712137</v>
      </c>
      <c r="E112" s="169">
        <f t="shared" si="6"/>
        <v>1.173243831319196</v>
      </c>
      <c r="F112" s="190" t="str">
        <f t="shared" si="5"/>
        <v/>
      </c>
      <c r="H112" t="str">
        <f t="shared" si="8"/>
        <v/>
      </c>
      <c r="I112" s="190" t="str">
        <f t="shared" si="7"/>
        <v/>
      </c>
    </row>
    <row r="113" spans="1:9">
      <c r="A113">
        <v>110</v>
      </c>
      <c r="B113" s="46">
        <v>44762</v>
      </c>
      <c r="C113" s="169">
        <v>20.147601515821357</v>
      </c>
      <c r="D113" s="169">
        <v>27.442156278712137</v>
      </c>
      <c r="E113" s="169">
        <f t="shared" si="6"/>
        <v>20.147601515821357</v>
      </c>
      <c r="F113" s="190" t="str">
        <f t="shared" si="5"/>
        <v/>
      </c>
      <c r="H113" t="str">
        <f t="shared" si="8"/>
        <v/>
      </c>
      <c r="I113" s="190" t="str">
        <f t="shared" si="7"/>
        <v/>
      </c>
    </row>
    <row r="114" spans="1:9">
      <c r="A114">
        <v>111</v>
      </c>
      <c r="B114" s="46">
        <v>44763</v>
      </c>
      <c r="C114" s="169">
        <v>2.6018812478222864</v>
      </c>
      <c r="D114" s="169">
        <v>27.442156278712137</v>
      </c>
      <c r="E114" s="169">
        <f t="shared" si="6"/>
        <v>2.6018812478222864</v>
      </c>
      <c r="F114" s="190" t="str">
        <f t="shared" si="5"/>
        <v/>
      </c>
      <c r="H114" t="str">
        <f t="shared" si="8"/>
        <v/>
      </c>
      <c r="I114" s="190" t="str">
        <f t="shared" si="7"/>
        <v/>
      </c>
    </row>
    <row r="115" spans="1:9">
      <c r="A115">
        <v>112</v>
      </c>
      <c r="B115" s="46">
        <v>44764</v>
      </c>
      <c r="C115" s="169">
        <v>9.799058977821355</v>
      </c>
      <c r="D115" s="169">
        <v>27.442156278712137</v>
      </c>
      <c r="E115" s="169">
        <f t="shared" si="6"/>
        <v>9.799058977821355</v>
      </c>
      <c r="F115" s="190" t="str">
        <f t="shared" si="5"/>
        <v/>
      </c>
      <c r="H115" t="str">
        <f t="shared" si="8"/>
        <v/>
      </c>
      <c r="I115" s="190" t="str">
        <f t="shared" si="7"/>
        <v/>
      </c>
    </row>
    <row r="116" spans="1:9">
      <c r="A116">
        <v>113</v>
      </c>
      <c r="B116" s="46">
        <v>44765</v>
      </c>
      <c r="C116" s="169">
        <v>1.8927773678213562</v>
      </c>
      <c r="D116" s="169">
        <v>27.442156278712137</v>
      </c>
      <c r="E116" s="169">
        <f t="shared" si="6"/>
        <v>1.8927773678213562</v>
      </c>
      <c r="F116" s="190" t="str">
        <f t="shared" si="5"/>
        <v/>
      </c>
      <c r="H116" t="str">
        <f t="shared" si="8"/>
        <v/>
      </c>
      <c r="I116" s="190" t="str">
        <f t="shared" si="7"/>
        <v/>
      </c>
    </row>
    <row r="117" spans="1:9">
      <c r="A117">
        <v>114</v>
      </c>
      <c r="B117" s="46">
        <v>44766</v>
      </c>
      <c r="C117" s="169">
        <v>6.3751965378232196</v>
      </c>
      <c r="D117" s="169">
        <v>27.442156278712137</v>
      </c>
      <c r="E117" s="169">
        <f t="shared" si="6"/>
        <v>6.3751965378232196</v>
      </c>
      <c r="F117" s="190" t="str">
        <f t="shared" si="5"/>
        <v/>
      </c>
      <c r="H117" t="str">
        <f t="shared" si="8"/>
        <v/>
      </c>
      <c r="I117" s="190" t="str">
        <f t="shared" si="7"/>
        <v/>
      </c>
    </row>
    <row r="118" spans="1:9">
      <c r="A118">
        <v>115</v>
      </c>
      <c r="B118" s="46">
        <v>44767</v>
      </c>
      <c r="C118" s="169">
        <v>2.6759367778213563</v>
      </c>
      <c r="D118" s="169">
        <v>27.442156278712137</v>
      </c>
      <c r="E118" s="169">
        <f t="shared" si="6"/>
        <v>2.6759367778213563</v>
      </c>
      <c r="F118" s="190" t="str">
        <f t="shared" si="5"/>
        <v/>
      </c>
      <c r="H118" t="str">
        <f t="shared" si="8"/>
        <v/>
      </c>
      <c r="I118" s="190" t="str">
        <f t="shared" si="7"/>
        <v/>
      </c>
    </row>
    <row r="119" spans="1:9">
      <c r="A119">
        <v>116</v>
      </c>
      <c r="B119" s="46">
        <v>44768</v>
      </c>
      <c r="C119" s="169">
        <v>4.0206456878222889</v>
      </c>
      <c r="D119" s="169">
        <v>27.442156278712137</v>
      </c>
      <c r="E119" s="169">
        <f t="shared" si="6"/>
        <v>4.0206456878222889</v>
      </c>
      <c r="F119" s="190" t="str">
        <f t="shared" si="5"/>
        <v/>
      </c>
      <c r="H119" t="str">
        <f t="shared" si="8"/>
        <v/>
      </c>
      <c r="I119" s="190" t="str">
        <f t="shared" si="7"/>
        <v/>
      </c>
    </row>
    <row r="120" spans="1:9">
      <c r="A120">
        <v>117</v>
      </c>
      <c r="B120" s="46">
        <v>44769</v>
      </c>
      <c r="C120" s="169">
        <v>2.3778563500869931</v>
      </c>
      <c r="D120" s="169">
        <v>27.442156278712137</v>
      </c>
      <c r="E120" s="169">
        <f t="shared" si="6"/>
        <v>2.3778563500869931</v>
      </c>
      <c r="F120" s="190" t="str">
        <f t="shared" si="5"/>
        <v/>
      </c>
      <c r="H120" t="str">
        <f t="shared" si="8"/>
        <v/>
      </c>
      <c r="I120" s="190" t="str">
        <f t="shared" si="7"/>
        <v/>
      </c>
    </row>
    <row r="121" spans="1:9">
      <c r="A121">
        <v>118</v>
      </c>
      <c r="B121" s="46">
        <v>44770</v>
      </c>
      <c r="C121" s="169">
        <v>3.0707219940860671</v>
      </c>
      <c r="D121" s="169">
        <v>27.442156278712137</v>
      </c>
      <c r="E121" s="169">
        <f t="shared" si="6"/>
        <v>3.0707219940860671</v>
      </c>
      <c r="F121" s="190" t="str">
        <f t="shared" si="5"/>
        <v/>
      </c>
      <c r="H121" t="str">
        <f t="shared" si="8"/>
        <v/>
      </c>
      <c r="I121" s="190" t="str">
        <f t="shared" si="7"/>
        <v/>
      </c>
    </row>
    <row r="122" spans="1:9">
      <c r="A122">
        <v>119</v>
      </c>
      <c r="B122" s="46">
        <v>44771</v>
      </c>
      <c r="C122" s="169">
        <v>8.0482750000860612</v>
      </c>
      <c r="D122" s="169">
        <v>27.442156278712137</v>
      </c>
      <c r="E122" s="169">
        <f t="shared" si="6"/>
        <v>8.0482750000860612</v>
      </c>
      <c r="F122" s="190" t="str">
        <f t="shared" si="5"/>
        <v/>
      </c>
      <c r="H122" t="str">
        <f t="shared" si="8"/>
        <v/>
      </c>
      <c r="I122" s="190" t="str">
        <f t="shared" si="7"/>
        <v/>
      </c>
    </row>
    <row r="123" spans="1:9">
      <c r="A123">
        <v>120</v>
      </c>
      <c r="B123" s="46">
        <v>44772</v>
      </c>
      <c r="C123" s="169">
        <v>1.4271286360860649</v>
      </c>
      <c r="D123" s="169">
        <v>27.442156278712137</v>
      </c>
      <c r="E123" s="169">
        <f t="shared" si="6"/>
        <v>1.4271286360860649</v>
      </c>
      <c r="F123" s="190" t="str">
        <f t="shared" si="5"/>
        <v/>
      </c>
      <c r="H123" t="str">
        <f t="shared" si="8"/>
        <v/>
      </c>
      <c r="I123" s="190" t="str">
        <f t="shared" si="7"/>
        <v/>
      </c>
    </row>
    <row r="124" spans="1:9">
      <c r="A124">
        <v>121</v>
      </c>
      <c r="B124" s="46">
        <v>44773</v>
      </c>
      <c r="C124" s="169">
        <v>1.0757615200851323</v>
      </c>
      <c r="D124" s="169">
        <v>27.442156278712137</v>
      </c>
      <c r="E124" s="169">
        <f t="shared" si="6"/>
        <v>1.0757615200851323</v>
      </c>
      <c r="F124" s="190" t="str">
        <f t="shared" si="5"/>
        <v/>
      </c>
      <c r="H124" t="str">
        <f t="shared" si="8"/>
        <v/>
      </c>
      <c r="I124" s="190" t="str">
        <f t="shared" si="7"/>
        <v/>
      </c>
    </row>
    <row r="125" spans="1:9">
      <c r="A125">
        <v>122</v>
      </c>
      <c r="B125" s="46">
        <v>44774</v>
      </c>
      <c r="C125" s="169">
        <v>3.5158488080869938</v>
      </c>
      <c r="D125" s="169">
        <v>16.581237981614105</v>
      </c>
      <c r="E125" s="169">
        <f t="shared" si="6"/>
        <v>3.5158488080869938</v>
      </c>
      <c r="F125" s="190" t="str">
        <f t="shared" si="5"/>
        <v/>
      </c>
      <c r="H125" t="str">
        <f t="shared" si="8"/>
        <v/>
      </c>
      <c r="I125" s="190" t="str">
        <f t="shared" si="7"/>
        <v/>
      </c>
    </row>
    <row r="126" spans="1:9">
      <c r="A126">
        <v>123</v>
      </c>
      <c r="B126" s="46">
        <v>44775</v>
      </c>
      <c r="C126" s="169">
        <v>5.5261776980869985</v>
      </c>
      <c r="D126" s="169">
        <v>16.581237981614105</v>
      </c>
      <c r="E126" s="169">
        <f t="shared" si="6"/>
        <v>5.5261776980869985</v>
      </c>
      <c r="F126" s="190" t="str">
        <f t="shared" si="5"/>
        <v/>
      </c>
      <c r="H126" t="str">
        <f t="shared" si="8"/>
        <v/>
      </c>
      <c r="I126" s="190" t="str">
        <f t="shared" si="7"/>
        <v/>
      </c>
    </row>
    <row r="127" spans="1:9">
      <c r="A127">
        <v>124</v>
      </c>
      <c r="B127" s="46">
        <v>44776</v>
      </c>
      <c r="C127" s="169">
        <v>1.0188386552845767</v>
      </c>
      <c r="D127" s="169">
        <v>16.581237981614105</v>
      </c>
      <c r="E127" s="169">
        <f t="shared" si="6"/>
        <v>1.0188386552845767</v>
      </c>
      <c r="F127" s="190" t="str">
        <f t="shared" si="5"/>
        <v/>
      </c>
      <c r="H127" t="str">
        <f t="shared" si="8"/>
        <v/>
      </c>
      <c r="I127" s="190" t="str">
        <f t="shared" si="7"/>
        <v/>
      </c>
    </row>
    <row r="128" spans="1:9">
      <c r="A128">
        <v>125</v>
      </c>
      <c r="B128" s="46">
        <v>44777</v>
      </c>
      <c r="C128" s="169">
        <v>1.4412675172845775</v>
      </c>
      <c r="D128" s="169">
        <v>16.581237981614105</v>
      </c>
      <c r="E128" s="169">
        <f t="shared" si="6"/>
        <v>1.4412675172845775</v>
      </c>
      <c r="F128" s="190" t="str">
        <f t="shared" si="5"/>
        <v/>
      </c>
      <c r="H128" t="str">
        <f t="shared" si="8"/>
        <v/>
      </c>
      <c r="I128" s="190" t="str">
        <f t="shared" si="7"/>
        <v/>
      </c>
    </row>
    <row r="129" spans="1:9">
      <c r="A129">
        <v>126</v>
      </c>
      <c r="B129" s="46">
        <v>44778</v>
      </c>
      <c r="C129" s="169">
        <v>1.3329215492845761</v>
      </c>
      <c r="D129" s="169">
        <v>16.581237981614105</v>
      </c>
      <c r="E129" s="169">
        <f t="shared" si="6"/>
        <v>1.3329215492845761</v>
      </c>
      <c r="F129" s="190" t="str">
        <f t="shared" si="5"/>
        <v/>
      </c>
      <c r="H129" t="str">
        <f t="shared" si="8"/>
        <v/>
      </c>
      <c r="I129" s="190" t="str">
        <f t="shared" si="7"/>
        <v/>
      </c>
    </row>
    <row r="130" spans="1:9">
      <c r="A130">
        <v>127</v>
      </c>
      <c r="B130" s="46">
        <v>44779</v>
      </c>
      <c r="C130" s="169">
        <v>0.83663648328457563</v>
      </c>
      <c r="D130" s="169">
        <v>16.581237981614105</v>
      </c>
      <c r="E130" s="169">
        <f t="shared" si="6"/>
        <v>0.83663648328457563</v>
      </c>
      <c r="F130" s="190" t="str">
        <f t="shared" si="5"/>
        <v/>
      </c>
      <c r="H130" t="str">
        <f t="shared" si="8"/>
        <v/>
      </c>
      <c r="I130" s="190" t="str">
        <f t="shared" si="7"/>
        <v/>
      </c>
    </row>
    <row r="131" spans="1:9">
      <c r="A131">
        <v>128</v>
      </c>
      <c r="B131" s="46">
        <v>44780</v>
      </c>
      <c r="C131" s="169">
        <v>0.67314303928457597</v>
      </c>
      <c r="D131" s="169">
        <v>16.581237981614105</v>
      </c>
      <c r="E131" s="169">
        <f t="shared" si="6"/>
        <v>0.67314303928457597</v>
      </c>
      <c r="F131" s="190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90" t="str">
        <f t="shared" si="7"/>
        <v/>
      </c>
    </row>
    <row r="132" spans="1:9">
      <c r="A132">
        <v>129</v>
      </c>
      <c r="B132" s="46">
        <v>44781</v>
      </c>
      <c r="C132" s="169">
        <v>1.3498702392864397</v>
      </c>
      <c r="D132" s="169">
        <v>16.581237981614105</v>
      </c>
      <c r="E132" s="169">
        <f t="shared" ref="E132:E195" si="10">IF(C132&lt;D132,C132,D132)</f>
        <v>1.3498702392864397</v>
      </c>
      <c r="F132" s="190" t="str">
        <f t="shared" si="9"/>
        <v/>
      </c>
      <c r="H132" t="str">
        <f t="shared" si="8"/>
        <v/>
      </c>
      <c r="I132" s="190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44782</v>
      </c>
      <c r="C133" s="169">
        <v>0.70941754728457818</v>
      </c>
      <c r="D133" s="169">
        <v>16.581237981614105</v>
      </c>
      <c r="E133" s="169">
        <f t="shared" si="10"/>
        <v>0.70941754728457818</v>
      </c>
      <c r="F133" s="190" t="str">
        <f t="shared" si="9"/>
        <v/>
      </c>
      <c r="H133" t="str">
        <f t="shared" ref="H133:H196" si="12">IF(MONTH(B133)=1,IF(DAY(B133)=1,YEAR(B133),""),"")</f>
        <v/>
      </c>
      <c r="I133" s="190" t="str">
        <f t="shared" si="11"/>
        <v/>
      </c>
    </row>
    <row r="134" spans="1:9">
      <c r="A134">
        <v>131</v>
      </c>
      <c r="B134" s="46">
        <v>44783</v>
      </c>
      <c r="C134" s="169">
        <v>4.9430723089984605</v>
      </c>
      <c r="D134" s="169">
        <v>16.581237981614105</v>
      </c>
      <c r="E134" s="169">
        <f t="shared" si="10"/>
        <v>4.9430723089984605</v>
      </c>
      <c r="F134" s="190" t="str">
        <f t="shared" si="9"/>
        <v/>
      </c>
      <c r="H134" t="str">
        <f t="shared" si="12"/>
        <v/>
      </c>
      <c r="I134" s="190" t="str">
        <f t="shared" si="11"/>
        <v/>
      </c>
    </row>
    <row r="135" spans="1:9">
      <c r="A135">
        <v>132</v>
      </c>
      <c r="B135" s="46">
        <v>44784</v>
      </c>
      <c r="C135" s="169">
        <v>1.7937095069993885</v>
      </c>
      <c r="D135" s="169">
        <v>16.581237981614105</v>
      </c>
      <c r="E135" s="169">
        <f t="shared" si="10"/>
        <v>1.7937095069993885</v>
      </c>
      <c r="F135" s="190" t="str">
        <f t="shared" si="9"/>
        <v/>
      </c>
      <c r="H135" t="str">
        <f t="shared" si="12"/>
        <v/>
      </c>
      <c r="I135" s="190" t="str">
        <f t="shared" si="11"/>
        <v/>
      </c>
    </row>
    <row r="136" spans="1:9">
      <c r="A136">
        <v>133</v>
      </c>
      <c r="B136" s="46">
        <v>44785</v>
      </c>
      <c r="C136" s="169">
        <v>1.2085088429984607</v>
      </c>
      <c r="D136" s="169">
        <v>16.581237981614105</v>
      </c>
      <c r="E136" s="169">
        <f t="shared" si="10"/>
        <v>1.2085088429984607</v>
      </c>
      <c r="F136" s="190" t="str">
        <f t="shared" si="9"/>
        <v/>
      </c>
      <c r="H136" t="str">
        <f t="shared" si="12"/>
        <v/>
      </c>
      <c r="I136" s="190" t="str">
        <f t="shared" si="11"/>
        <v/>
      </c>
    </row>
    <row r="137" spans="1:9">
      <c r="A137">
        <v>134</v>
      </c>
      <c r="B137" s="46">
        <v>44786</v>
      </c>
      <c r="C137" s="169">
        <v>2.0580843149993888</v>
      </c>
      <c r="D137" s="169">
        <v>16.581237981614105</v>
      </c>
      <c r="E137" s="169">
        <f t="shared" si="10"/>
        <v>2.0580843149993888</v>
      </c>
      <c r="F137" s="190" t="str">
        <f t="shared" si="9"/>
        <v/>
      </c>
      <c r="H137" t="str">
        <f t="shared" si="12"/>
        <v/>
      </c>
      <c r="I137" s="190" t="str">
        <f t="shared" si="11"/>
        <v/>
      </c>
    </row>
    <row r="138" spans="1:9">
      <c r="A138">
        <v>135</v>
      </c>
      <c r="B138" s="46">
        <v>44787</v>
      </c>
      <c r="C138" s="169">
        <v>1.3415646249993878</v>
      </c>
      <c r="D138" s="169">
        <v>16.581237981614105</v>
      </c>
      <c r="E138" s="169">
        <f t="shared" si="10"/>
        <v>1.3415646249993878</v>
      </c>
      <c r="F138" s="190" t="str">
        <f t="shared" si="9"/>
        <v/>
      </c>
      <c r="H138" t="str">
        <f t="shared" si="12"/>
        <v/>
      </c>
      <c r="I138" s="190" t="str">
        <f t="shared" si="11"/>
        <v/>
      </c>
    </row>
    <row r="139" spans="1:9">
      <c r="A139">
        <v>136</v>
      </c>
      <c r="B139" s="46">
        <v>44788</v>
      </c>
      <c r="C139" s="169">
        <v>1.4799389209993896</v>
      </c>
      <c r="D139" s="169">
        <v>16.581237981614105</v>
      </c>
      <c r="E139" s="169">
        <f t="shared" si="10"/>
        <v>1.4799389209993896</v>
      </c>
      <c r="F139" s="190" t="str">
        <f t="shared" si="9"/>
        <v>A</v>
      </c>
      <c r="G139" s="191">
        <f>IF(DAY(B139)=15,D139,"")</f>
        <v>16.581237981614105</v>
      </c>
      <c r="H139" t="str">
        <f t="shared" si="12"/>
        <v/>
      </c>
      <c r="I139" s="190" t="str">
        <f t="shared" si="11"/>
        <v>A</v>
      </c>
    </row>
    <row r="140" spans="1:9">
      <c r="A140">
        <v>137</v>
      </c>
      <c r="B140" s="46">
        <v>44789</v>
      </c>
      <c r="C140" s="169">
        <v>1.9507038109975257</v>
      </c>
      <c r="D140" s="169">
        <v>16.581237981614105</v>
      </c>
      <c r="E140" s="169">
        <f t="shared" si="10"/>
        <v>1.9507038109975257</v>
      </c>
      <c r="F140" s="190" t="str">
        <f t="shared" si="9"/>
        <v/>
      </c>
      <c r="H140" t="str">
        <f t="shared" si="12"/>
        <v/>
      </c>
      <c r="I140" s="190" t="str">
        <f t="shared" si="11"/>
        <v/>
      </c>
    </row>
    <row r="141" spans="1:9">
      <c r="A141">
        <v>138</v>
      </c>
      <c r="B141" s="46">
        <v>44790</v>
      </c>
      <c r="C141" s="169">
        <v>2.0448352808154886</v>
      </c>
      <c r="D141" s="169">
        <v>16.581237981614105</v>
      </c>
      <c r="E141" s="169">
        <f t="shared" si="10"/>
        <v>2.0448352808154886</v>
      </c>
      <c r="F141" s="190" t="str">
        <f t="shared" si="9"/>
        <v/>
      </c>
      <c r="H141" t="str">
        <f t="shared" si="12"/>
        <v/>
      </c>
      <c r="I141" s="190" t="str">
        <f t="shared" si="11"/>
        <v/>
      </c>
    </row>
    <row r="142" spans="1:9">
      <c r="A142">
        <v>139</v>
      </c>
      <c r="B142" s="46">
        <v>44791</v>
      </c>
      <c r="C142" s="169">
        <v>4.3118216648145573</v>
      </c>
      <c r="D142" s="169">
        <v>16.581237981614105</v>
      </c>
      <c r="E142" s="169">
        <f t="shared" si="10"/>
        <v>4.3118216648145573</v>
      </c>
      <c r="F142" s="190" t="str">
        <f t="shared" si="9"/>
        <v/>
      </c>
      <c r="H142" t="str">
        <f t="shared" si="12"/>
        <v/>
      </c>
      <c r="I142" s="190" t="str">
        <f t="shared" si="11"/>
        <v/>
      </c>
    </row>
    <row r="143" spans="1:9">
      <c r="A143">
        <v>140</v>
      </c>
      <c r="B143" s="46">
        <v>44792</v>
      </c>
      <c r="C143" s="169">
        <v>12.737456120815484</v>
      </c>
      <c r="D143" s="169">
        <v>16.581237981614105</v>
      </c>
      <c r="E143" s="169">
        <f t="shared" si="10"/>
        <v>12.737456120815484</v>
      </c>
      <c r="F143" s="190" t="str">
        <f t="shared" si="9"/>
        <v/>
      </c>
      <c r="H143" t="str">
        <f t="shared" si="12"/>
        <v/>
      </c>
      <c r="I143" s="190" t="str">
        <f t="shared" si="11"/>
        <v/>
      </c>
    </row>
    <row r="144" spans="1:9">
      <c r="A144">
        <v>141</v>
      </c>
      <c r="B144" s="46">
        <v>44793</v>
      </c>
      <c r="C144" s="169">
        <v>8.6795645528154886</v>
      </c>
      <c r="D144" s="169">
        <v>16.581237981614105</v>
      </c>
      <c r="E144" s="169">
        <f t="shared" si="10"/>
        <v>8.6795645528154886</v>
      </c>
      <c r="F144" s="190" t="str">
        <f t="shared" si="9"/>
        <v/>
      </c>
      <c r="H144" t="str">
        <f t="shared" si="12"/>
        <v/>
      </c>
      <c r="I144" s="190" t="str">
        <f t="shared" si="11"/>
        <v/>
      </c>
    </row>
    <row r="145" spans="1:9">
      <c r="A145">
        <v>142</v>
      </c>
      <c r="B145" s="46">
        <v>44794</v>
      </c>
      <c r="C145" s="169">
        <v>0.63787914281455593</v>
      </c>
      <c r="D145" s="169">
        <v>16.581237981614105</v>
      </c>
      <c r="E145" s="169">
        <f t="shared" si="10"/>
        <v>0.63787914281455593</v>
      </c>
      <c r="F145" s="190" t="str">
        <f t="shared" si="9"/>
        <v/>
      </c>
      <c r="H145" t="str">
        <f t="shared" si="12"/>
        <v/>
      </c>
      <c r="I145" s="190" t="str">
        <f t="shared" si="11"/>
        <v/>
      </c>
    </row>
    <row r="146" spans="1:9">
      <c r="A146">
        <v>143</v>
      </c>
      <c r="B146" s="46">
        <v>44795</v>
      </c>
      <c r="C146" s="169">
        <v>3.61111934681642</v>
      </c>
      <c r="D146" s="169">
        <v>16.581237981614105</v>
      </c>
      <c r="E146" s="169">
        <f t="shared" si="10"/>
        <v>3.61111934681642</v>
      </c>
      <c r="F146" s="190" t="str">
        <f t="shared" si="9"/>
        <v/>
      </c>
      <c r="H146" t="str">
        <f t="shared" si="12"/>
        <v/>
      </c>
      <c r="I146" s="190" t="str">
        <f t="shared" si="11"/>
        <v/>
      </c>
    </row>
    <row r="147" spans="1:9">
      <c r="A147">
        <v>144</v>
      </c>
      <c r="B147" s="46">
        <v>44796</v>
      </c>
      <c r="C147" s="169">
        <v>14.42095846081456</v>
      </c>
      <c r="D147" s="169">
        <v>16.581237981614105</v>
      </c>
      <c r="E147" s="169">
        <f t="shared" si="10"/>
        <v>14.42095846081456</v>
      </c>
      <c r="F147" s="190" t="str">
        <f t="shared" si="9"/>
        <v/>
      </c>
      <c r="H147" t="str">
        <f t="shared" si="12"/>
        <v/>
      </c>
      <c r="I147" s="190" t="str">
        <f t="shared" si="11"/>
        <v/>
      </c>
    </row>
    <row r="148" spans="1:9">
      <c r="A148">
        <v>145</v>
      </c>
      <c r="B148" s="46">
        <v>44797</v>
      </c>
      <c r="C148" s="169">
        <v>8.6421926085703387</v>
      </c>
      <c r="D148" s="169">
        <v>16.581237981614105</v>
      </c>
      <c r="E148" s="169">
        <f t="shared" si="10"/>
        <v>8.6421926085703387</v>
      </c>
      <c r="F148" s="190" t="str">
        <f t="shared" si="9"/>
        <v/>
      </c>
      <c r="H148" t="str">
        <f t="shared" si="12"/>
        <v/>
      </c>
      <c r="I148" s="190" t="str">
        <f t="shared" si="11"/>
        <v/>
      </c>
    </row>
    <row r="149" spans="1:9">
      <c r="A149">
        <v>146</v>
      </c>
      <c r="B149" s="46">
        <v>44798</v>
      </c>
      <c r="C149" s="169">
        <v>1.5996729785712704</v>
      </c>
      <c r="D149" s="169">
        <v>16.581237981614105</v>
      </c>
      <c r="E149" s="169">
        <f t="shared" si="10"/>
        <v>1.5996729785712704</v>
      </c>
      <c r="F149" s="190" t="str">
        <f t="shared" si="9"/>
        <v/>
      </c>
      <c r="H149" t="str">
        <f t="shared" si="12"/>
        <v/>
      </c>
      <c r="I149" s="190" t="str">
        <f t="shared" si="11"/>
        <v/>
      </c>
    </row>
    <row r="150" spans="1:9">
      <c r="A150">
        <v>147</v>
      </c>
      <c r="B150" s="46">
        <v>44799</v>
      </c>
      <c r="C150" s="169">
        <v>0.86446228857127061</v>
      </c>
      <c r="D150" s="169">
        <v>16.581237981614105</v>
      </c>
      <c r="E150" s="169">
        <f t="shared" si="10"/>
        <v>0.86446228857127061</v>
      </c>
      <c r="F150" s="190" t="str">
        <f t="shared" si="9"/>
        <v/>
      </c>
      <c r="H150" t="str">
        <f t="shared" si="12"/>
        <v/>
      </c>
      <c r="I150" s="190" t="str">
        <f t="shared" si="11"/>
        <v/>
      </c>
    </row>
    <row r="151" spans="1:9">
      <c r="A151">
        <v>148</v>
      </c>
      <c r="B151" s="46">
        <v>44800</v>
      </c>
      <c r="C151" s="169">
        <v>6.8627261985703409</v>
      </c>
      <c r="D151" s="169">
        <v>16.581237981614105</v>
      </c>
      <c r="E151" s="169">
        <f t="shared" si="10"/>
        <v>6.8627261985703409</v>
      </c>
      <c r="F151" s="190" t="str">
        <f t="shared" si="9"/>
        <v/>
      </c>
      <c r="H151" t="str">
        <f t="shared" si="12"/>
        <v/>
      </c>
      <c r="I151" s="190" t="str">
        <f t="shared" si="11"/>
        <v/>
      </c>
    </row>
    <row r="152" spans="1:9">
      <c r="A152">
        <v>149</v>
      </c>
      <c r="B152" s="46">
        <v>44801</v>
      </c>
      <c r="C152" s="169">
        <v>1.2790894625712717</v>
      </c>
      <c r="D152" s="169">
        <v>16.581237981614105</v>
      </c>
      <c r="E152" s="169">
        <f t="shared" si="10"/>
        <v>1.2790894625712717</v>
      </c>
      <c r="F152" s="190" t="str">
        <f t="shared" si="9"/>
        <v/>
      </c>
      <c r="H152" t="str">
        <f t="shared" si="12"/>
        <v/>
      </c>
      <c r="I152" s="190" t="str">
        <f t="shared" si="11"/>
        <v/>
      </c>
    </row>
    <row r="153" spans="1:9">
      <c r="A153">
        <v>150</v>
      </c>
      <c r="B153" s="46">
        <v>44802</v>
      </c>
      <c r="C153" s="169">
        <v>7.5367625565703422</v>
      </c>
      <c r="D153" s="169">
        <v>16.581237981614105</v>
      </c>
      <c r="E153" s="169">
        <f t="shared" si="10"/>
        <v>7.5367625565703422</v>
      </c>
      <c r="F153" s="190" t="str">
        <f t="shared" si="9"/>
        <v/>
      </c>
      <c r="H153" t="str">
        <f t="shared" si="12"/>
        <v/>
      </c>
      <c r="I153" s="190" t="str">
        <f t="shared" si="11"/>
        <v/>
      </c>
    </row>
    <row r="154" spans="1:9">
      <c r="A154">
        <v>151</v>
      </c>
      <c r="B154" s="46">
        <v>44803</v>
      </c>
      <c r="C154" s="169">
        <v>19.798910736570338</v>
      </c>
      <c r="D154" s="169">
        <v>16.581237981614105</v>
      </c>
      <c r="E154" s="169">
        <f t="shared" si="10"/>
        <v>16.581237981614105</v>
      </c>
      <c r="F154" s="190" t="str">
        <f t="shared" si="9"/>
        <v/>
      </c>
      <c r="H154" t="str">
        <f t="shared" si="12"/>
        <v/>
      </c>
      <c r="I154" s="190" t="str">
        <f t="shared" si="11"/>
        <v/>
      </c>
    </row>
    <row r="155" spans="1:9">
      <c r="A155">
        <v>152</v>
      </c>
      <c r="B155" s="46">
        <v>44804</v>
      </c>
      <c r="C155" s="169">
        <v>8.7315964332490115</v>
      </c>
      <c r="D155" s="169">
        <v>16.581237981614105</v>
      </c>
      <c r="E155" s="169">
        <f t="shared" si="10"/>
        <v>8.7315964332490115</v>
      </c>
      <c r="F155" s="190" t="str">
        <f t="shared" si="9"/>
        <v/>
      </c>
      <c r="H155" t="str">
        <f t="shared" si="12"/>
        <v/>
      </c>
      <c r="I155" s="190" t="str">
        <f t="shared" si="11"/>
        <v/>
      </c>
    </row>
    <row r="156" spans="1:9">
      <c r="A156">
        <v>153</v>
      </c>
      <c r="B156" s="46">
        <v>44805</v>
      </c>
      <c r="C156" s="169">
        <v>3.7828873652471482</v>
      </c>
      <c r="D156" s="169">
        <v>21.033168040284398</v>
      </c>
      <c r="E156" s="169">
        <f t="shared" si="10"/>
        <v>3.7828873652471482</v>
      </c>
      <c r="F156" s="190" t="str">
        <f t="shared" si="9"/>
        <v/>
      </c>
      <c r="H156" t="str">
        <f t="shared" si="12"/>
        <v/>
      </c>
      <c r="I156" s="190" t="str">
        <f t="shared" si="11"/>
        <v/>
      </c>
    </row>
    <row r="157" spans="1:9">
      <c r="A157">
        <v>154</v>
      </c>
      <c r="B157" s="46">
        <v>44806</v>
      </c>
      <c r="C157" s="169">
        <v>0.90883960924807983</v>
      </c>
      <c r="D157" s="169">
        <v>21.033168040284398</v>
      </c>
      <c r="E157" s="169">
        <f t="shared" si="10"/>
        <v>0.90883960924807983</v>
      </c>
      <c r="F157" s="190" t="str">
        <f t="shared" si="9"/>
        <v/>
      </c>
      <c r="H157" t="str">
        <f t="shared" si="12"/>
        <v/>
      </c>
      <c r="I157" s="190" t="str">
        <f t="shared" si="11"/>
        <v/>
      </c>
    </row>
    <row r="158" spans="1:9">
      <c r="A158">
        <v>155</v>
      </c>
      <c r="B158" s="46">
        <v>44807</v>
      </c>
      <c r="C158" s="169">
        <v>1.0499202512480805</v>
      </c>
      <c r="D158" s="169">
        <v>21.033168040284398</v>
      </c>
      <c r="E158" s="169">
        <f t="shared" si="10"/>
        <v>1.0499202512480805</v>
      </c>
      <c r="F158" s="190" t="str">
        <f t="shared" si="9"/>
        <v/>
      </c>
      <c r="H158" t="str">
        <f t="shared" si="12"/>
        <v/>
      </c>
      <c r="I158" s="190" t="str">
        <f t="shared" si="11"/>
        <v/>
      </c>
    </row>
    <row r="159" spans="1:9">
      <c r="A159">
        <v>156</v>
      </c>
      <c r="B159" s="46">
        <v>44808</v>
      </c>
      <c r="C159" s="169">
        <v>0.80755490724715129</v>
      </c>
      <c r="D159" s="169">
        <v>21.033168040284398</v>
      </c>
      <c r="E159" s="169">
        <f t="shared" si="10"/>
        <v>0.80755490724715129</v>
      </c>
      <c r="F159" s="190" t="str">
        <f t="shared" si="9"/>
        <v/>
      </c>
      <c r="H159" t="str">
        <f t="shared" si="12"/>
        <v/>
      </c>
      <c r="I159" s="190" t="str">
        <f t="shared" si="11"/>
        <v/>
      </c>
    </row>
    <row r="160" spans="1:9">
      <c r="A160">
        <v>157</v>
      </c>
      <c r="B160" s="46">
        <v>44809</v>
      </c>
      <c r="C160" s="169">
        <v>1.2218452492471479</v>
      </c>
      <c r="D160" s="169">
        <v>21.033168040284398</v>
      </c>
      <c r="E160" s="169">
        <f t="shared" si="10"/>
        <v>1.2218452492471479</v>
      </c>
      <c r="F160" s="190" t="str">
        <f t="shared" si="9"/>
        <v/>
      </c>
      <c r="H160" t="str">
        <f t="shared" si="12"/>
        <v/>
      </c>
      <c r="I160" s="190" t="str">
        <f t="shared" si="11"/>
        <v/>
      </c>
    </row>
    <row r="161" spans="1:9">
      <c r="A161">
        <v>158</v>
      </c>
      <c r="B161" s="46">
        <v>44810</v>
      </c>
      <c r="C161" s="169">
        <v>1.0894917012471488</v>
      </c>
      <c r="D161" s="169">
        <v>21.033168040284398</v>
      </c>
      <c r="E161" s="169">
        <f t="shared" si="10"/>
        <v>1.0894917012471488</v>
      </c>
      <c r="F161" s="190" t="str">
        <f t="shared" si="9"/>
        <v/>
      </c>
      <c r="H161" t="str">
        <f t="shared" si="12"/>
        <v/>
      </c>
      <c r="I161" s="190" t="str">
        <f t="shared" si="11"/>
        <v/>
      </c>
    </row>
    <row r="162" spans="1:9">
      <c r="A162">
        <v>159</v>
      </c>
      <c r="B162" s="46">
        <v>44811</v>
      </c>
      <c r="C162" s="169">
        <v>2.8869032931076291</v>
      </c>
      <c r="D162" s="169">
        <v>21.033168040284398</v>
      </c>
      <c r="E162" s="169">
        <f t="shared" si="10"/>
        <v>2.8869032931076291</v>
      </c>
      <c r="F162" s="190" t="str">
        <f t="shared" si="9"/>
        <v/>
      </c>
      <c r="H162" t="str">
        <f t="shared" si="12"/>
        <v/>
      </c>
      <c r="I162" s="190" t="str">
        <f t="shared" si="11"/>
        <v/>
      </c>
    </row>
    <row r="163" spans="1:9">
      <c r="A163">
        <v>160</v>
      </c>
      <c r="B163" s="46">
        <v>44812</v>
      </c>
      <c r="C163" s="169">
        <v>14.760340259105767</v>
      </c>
      <c r="D163" s="169">
        <v>21.033168040284398</v>
      </c>
      <c r="E163" s="169">
        <f t="shared" si="10"/>
        <v>14.760340259105767</v>
      </c>
      <c r="F163" s="190" t="str">
        <f t="shared" si="9"/>
        <v/>
      </c>
      <c r="H163" t="str">
        <f t="shared" si="12"/>
        <v/>
      </c>
      <c r="I163" s="190" t="str">
        <f t="shared" si="11"/>
        <v/>
      </c>
    </row>
    <row r="164" spans="1:9">
      <c r="A164">
        <v>161</v>
      </c>
      <c r="B164" s="46">
        <v>44813</v>
      </c>
      <c r="C164" s="169">
        <v>35.064965161107629</v>
      </c>
      <c r="D164" s="169">
        <v>21.033168040284398</v>
      </c>
      <c r="E164" s="169">
        <f t="shared" si="10"/>
        <v>21.033168040284398</v>
      </c>
      <c r="F164" s="190" t="str">
        <f t="shared" si="9"/>
        <v/>
      </c>
      <c r="H164" t="str">
        <f t="shared" si="12"/>
        <v/>
      </c>
      <c r="I164" s="190" t="str">
        <f t="shared" si="11"/>
        <v/>
      </c>
    </row>
    <row r="165" spans="1:9">
      <c r="A165">
        <v>162</v>
      </c>
      <c r="B165" s="46">
        <v>44814</v>
      </c>
      <c r="C165" s="169">
        <v>13.339951817105764</v>
      </c>
      <c r="D165" s="169">
        <v>21.033168040284398</v>
      </c>
      <c r="E165" s="169">
        <f t="shared" si="10"/>
        <v>13.339951817105764</v>
      </c>
      <c r="F165" s="190" t="str">
        <f t="shared" si="9"/>
        <v/>
      </c>
      <c r="H165" t="str">
        <f t="shared" si="12"/>
        <v/>
      </c>
      <c r="I165" s="190" t="str">
        <f t="shared" si="11"/>
        <v/>
      </c>
    </row>
    <row r="166" spans="1:9">
      <c r="A166">
        <v>163</v>
      </c>
      <c r="B166" s="46">
        <v>44815</v>
      </c>
      <c r="C166" s="169">
        <v>3.9322403651076274</v>
      </c>
      <c r="D166" s="169">
        <v>21.033168040284398</v>
      </c>
      <c r="E166" s="169">
        <f t="shared" si="10"/>
        <v>3.9322403651076274</v>
      </c>
      <c r="F166" s="190" t="str">
        <f t="shared" si="9"/>
        <v/>
      </c>
      <c r="H166" t="str">
        <f t="shared" si="12"/>
        <v/>
      </c>
      <c r="I166" s="190" t="str">
        <f t="shared" si="11"/>
        <v/>
      </c>
    </row>
    <row r="167" spans="1:9">
      <c r="A167">
        <v>164</v>
      </c>
      <c r="B167" s="46">
        <v>44816</v>
      </c>
      <c r="C167" s="169">
        <v>5.1425005751057649</v>
      </c>
      <c r="D167" s="169">
        <v>21.033168040284398</v>
      </c>
      <c r="E167" s="169">
        <f t="shared" si="10"/>
        <v>5.1425005751057649</v>
      </c>
      <c r="F167" s="190" t="str">
        <f t="shared" si="9"/>
        <v/>
      </c>
      <c r="H167" t="str">
        <f t="shared" si="12"/>
        <v/>
      </c>
      <c r="I167" s="190" t="str">
        <f t="shared" si="11"/>
        <v/>
      </c>
    </row>
    <row r="168" spans="1:9">
      <c r="A168">
        <v>165</v>
      </c>
      <c r="B168" s="46">
        <v>44817</v>
      </c>
      <c r="C168" s="169">
        <v>15.42366311510763</v>
      </c>
      <c r="D168" s="169">
        <v>21.033168040284398</v>
      </c>
      <c r="E168" s="169">
        <f t="shared" si="10"/>
        <v>15.42366311510763</v>
      </c>
      <c r="F168" s="190" t="str">
        <f t="shared" si="9"/>
        <v/>
      </c>
      <c r="H168" t="str">
        <f t="shared" si="12"/>
        <v/>
      </c>
      <c r="I168" s="190" t="str">
        <f t="shared" si="11"/>
        <v/>
      </c>
    </row>
    <row r="169" spans="1:9">
      <c r="A169">
        <v>166</v>
      </c>
      <c r="B169" s="46">
        <v>44818</v>
      </c>
      <c r="C169" s="169">
        <v>12.349760605496158</v>
      </c>
      <c r="D169" s="169">
        <v>21.033168040284398</v>
      </c>
      <c r="E169" s="169">
        <f t="shared" si="10"/>
        <v>12.349760605496158</v>
      </c>
      <c r="F169" s="190" t="str">
        <f t="shared" si="9"/>
        <v/>
      </c>
      <c r="H169" t="str">
        <f t="shared" si="12"/>
        <v/>
      </c>
      <c r="I169" s="190" t="str">
        <f t="shared" si="11"/>
        <v/>
      </c>
    </row>
    <row r="170" spans="1:9">
      <c r="A170">
        <v>167</v>
      </c>
      <c r="B170" s="46">
        <v>44819</v>
      </c>
      <c r="C170" s="169">
        <v>31.989309273495223</v>
      </c>
      <c r="D170" s="169">
        <v>21.033168040284398</v>
      </c>
      <c r="E170" s="169">
        <f t="shared" si="10"/>
        <v>21.033168040284398</v>
      </c>
      <c r="F170" s="190" t="str">
        <f t="shared" si="9"/>
        <v>S</v>
      </c>
      <c r="G170" s="191">
        <f>IF(DAY(B170)=15,D170,"")</f>
        <v>21.033168040284398</v>
      </c>
      <c r="H170" t="str">
        <f t="shared" si="12"/>
        <v/>
      </c>
      <c r="I170" s="190" t="str">
        <f t="shared" si="11"/>
        <v>S</v>
      </c>
    </row>
    <row r="171" spans="1:9">
      <c r="A171">
        <v>168</v>
      </c>
      <c r="B171" s="46">
        <v>44820</v>
      </c>
      <c r="C171" s="169">
        <v>36.948285189495216</v>
      </c>
      <c r="D171" s="169">
        <v>21.033168040284398</v>
      </c>
      <c r="E171" s="169">
        <f t="shared" si="10"/>
        <v>21.033168040284398</v>
      </c>
      <c r="F171" s="190" t="str">
        <f t="shared" si="9"/>
        <v/>
      </c>
      <c r="H171" t="str">
        <f t="shared" si="12"/>
        <v/>
      </c>
      <c r="I171" s="190" t="str">
        <f t="shared" si="11"/>
        <v/>
      </c>
    </row>
    <row r="172" spans="1:9">
      <c r="A172">
        <v>169</v>
      </c>
      <c r="B172" s="46">
        <v>44821</v>
      </c>
      <c r="C172" s="169">
        <v>16.074023705495222</v>
      </c>
      <c r="D172" s="169">
        <v>21.033168040284398</v>
      </c>
      <c r="E172" s="169">
        <f t="shared" si="10"/>
        <v>16.074023705495222</v>
      </c>
      <c r="F172" s="190" t="str">
        <f t="shared" si="9"/>
        <v/>
      </c>
      <c r="H172" t="str">
        <f t="shared" si="12"/>
        <v/>
      </c>
      <c r="I172" s="190" t="str">
        <f t="shared" si="11"/>
        <v/>
      </c>
    </row>
    <row r="173" spans="1:9">
      <c r="A173">
        <v>170</v>
      </c>
      <c r="B173" s="46">
        <v>44822</v>
      </c>
      <c r="C173" s="169">
        <v>13.853308805496155</v>
      </c>
      <c r="D173" s="169">
        <v>21.033168040284398</v>
      </c>
      <c r="E173" s="169">
        <f t="shared" si="10"/>
        <v>13.853308805496155</v>
      </c>
      <c r="F173" s="190" t="str">
        <f t="shared" si="9"/>
        <v/>
      </c>
      <c r="H173" t="str">
        <f t="shared" si="12"/>
        <v/>
      </c>
      <c r="I173" s="190" t="str">
        <f t="shared" si="11"/>
        <v/>
      </c>
    </row>
    <row r="174" spans="1:9">
      <c r="A174">
        <v>171</v>
      </c>
      <c r="B174" s="46">
        <v>44823</v>
      </c>
      <c r="C174" s="169">
        <v>28.378632505496157</v>
      </c>
      <c r="D174" s="169">
        <v>21.033168040284398</v>
      </c>
      <c r="E174" s="169">
        <f t="shared" si="10"/>
        <v>21.033168040284398</v>
      </c>
      <c r="F174" s="190" t="str">
        <f t="shared" si="9"/>
        <v/>
      </c>
      <c r="H174" t="str">
        <f t="shared" si="12"/>
        <v/>
      </c>
      <c r="I174" s="190" t="str">
        <f t="shared" si="11"/>
        <v/>
      </c>
    </row>
    <row r="175" spans="1:9">
      <c r="A175">
        <v>172</v>
      </c>
      <c r="B175" s="46">
        <v>44824</v>
      </c>
      <c r="C175" s="169">
        <v>28.874847413494294</v>
      </c>
      <c r="D175" s="169">
        <v>21.033168040284398</v>
      </c>
      <c r="E175" s="169">
        <f t="shared" si="10"/>
        <v>21.033168040284398</v>
      </c>
      <c r="F175" s="190" t="str">
        <f t="shared" si="9"/>
        <v/>
      </c>
      <c r="H175" t="str">
        <f t="shared" si="12"/>
        <v/>
      </c>
      <c r="I175" s="190" t="str">
        <f t="shared" si="11"/>
        <v/>
      </c>
    </row>
    <row r="176" spans="1:9">
      <c r="A176">
        <v>173</v>
      </c>
      <c r="B176" s="46">
        <v>44825</v>
      </c>
      <c r="C176" s="169">
        <v>18.91056866332821</v>
      </c>
      <c r="D176" s="169">
        <v>21.033168040284398</v>
      </c>
      <c r="E176" s="169">
        <f t="shared" si="10"/>
        <v>18.91056866332821</v>
      </c>
      <c r="F176" s="190" t="str">
        <f t="shared" si="9"/>
        <v/>
      </c>
      <c r="H176" t="str">
        <f t="shared" si="12"/>
        <v/>
      </c>
      <c r="I176" s="190" t="str">
        <f t="shared" si="11"/>
        <v/>
      </c>
    </row>
    <row r="177" spans="1:9">
      <c r="A177">
        <v>174</v>
      </c>
      <c r="B177" s="46">
        <v>44826</v>
      </c>
      <c r="C177" s="169">
        <v>15.011955983329143</v>
      </c>
      <c r="D177" s="169">
        <v>21.033168040284398</v>
      </c>
      <c r="E177" s="169">
        <f t="shared" si="10"/>
        <v>15.011955983329143</v>
      </c>
      <c r="F177" s="190" t="str">
        <f t="shared" si="9"/>
        <v/>
      </c>
      <c r="H177" t="str">
        <f t="shared" si="12"/>
        <v/>
      </c>
      <c r="I177" s="190" t="str">
        <f t="shared" si="11"/>
        <v/>
      </c>
    </row>
    <row r="178" spans="1:9">
      <c r="A178">
        <v>175</v>
      </c>
      <c r="B178" s="46">
        <v>44827</v>
      </c>
      <c r="C178" s="169">
        <v>15.385728020327274</v>
      </c>
      <c r="D178" s="169">
        <v>21.033168040284398</v>
      </c>
      <c r="E178" s="169">
        <f t="shared" si="10"/>
        <v>15.385728020327274</v>
      </c>
      <c r="F178" s="190" t="str">
        <f t="shared" si="9"/>
        <v/>
      </c>
      <c r="H178" t="str">
        <f t="shared" si="12"/>
        <v/>
      </c>
      <c r="I178" s="190" t="str">
        <f t="shared" si="11"/>
        <v/>
      </c>
    </row>
    <row r="179" spans="1:9">
      <c r="A179">
        <v>176</v>
      </c>
      <c r="B179" s="46">
        <v>44828</v>
      </c>
      <c r="C179" s="169">
        <v>7.3847436263291382</v>
      </c>
      <c r="D179" s="169">
        <v>21.033168040284398</v>
      </c>
      <c r="E179" s="169">
        <f t="shared" si="10"/>
        <v>7.3847436263291382</v>
      </c>
      <c r="F179" s="190" t="str">
        <f t="shared" si="9"/>
        <v/>
      </c>
      <c r="H179" t="str">
        <f t="shared" si="12"/>
        <v/>
      </c>
      <c r="I179" s="190" t="str">
        <f t="shared" si="11"/>
        <v/>
      </c>
    </row>
    <row r="180" spans="1:9">
      <c r="A180">
        <v>177</v>
      </c>
      <c r="B180" s="46">
        <v>44829</v>
      </c>
      <c r="C180" s="169">
        <v>1.3258039603282086</v>
      </c>
      <c r="D180" s="169">
        <v>21.033168040284398</v>
      </c>
      <c r="E180" s="169">
        <f t="shared" si="10"/>
        <v>1.3258039603282086</v>
      </c>
      <c r="F180" s="190" t="str">
        <f t="shared" si="9"/>
        <v/>
      </c>
      <c r="H180" t="str">
        <f t="shared" si="12"/>
        <v/>
      </c>
      <c r="I180" s="190" t="str">
        <f t="shared" si="11"/>
        <v/>
      </c>
    </row>
    <row r="181" spans="1:9">
      <c r="A181">
        <v>178</v>
      </c>
      <c r="B181" s="46">
        <v>44830</v>
      </c>
      <c r="C181" s="169">
        <v>1.1169635263272795</v>
      </c>
      <c r="D181" s="169">
        <v>21.033168040284398</v>
      </c>
      <c r="E181" s="169">
        <f t="shared" si="10"/>
        <v>1.1169635263272795</v>
      </c>
      <c r="F181" s="190" t="str">
        <f t="shared" si="9"/>
        <v/>
      </c>
      <c r="H181" t="str">
        <f t="shared" si="12"/>
        <v/>
      </c>
      <c r="I181" s="190" t="str">
        <f t="shared" si="11"/>
        <v/>
      </c>
    </row>
    <row r="182" spans="1:9">
      <c r="A182">
        <v>179</v>
      </c>
      <c r="B182" s="46">
        <v>44831</v>
      </c>
      <c r="C182" s="169">
        <v>0.78786596332913905</v>
      </c>
      <c r="D182" s="169">
        <v>21.033168040284398</v>
      </c>
      <c r="E182" s="169">
        <f t="shared" si="10"/>
        <v>0.78786596332913905</v>
      </c>
      <c r="F182" s="190" t="str">
        <f t="shared" si="9"/>
        <v/>
      </c>
      <c r="H182" t="str">
        <f t="shared" si="12"/>
        <v/>
      </c>
      <c r="I182" s="190" t="str">
        <f t="shared" si="11"/>
        <v/>
      </c>
    </row>
    <row r="183" spans="1:9">
      <c r="A183">
        <v>180</v>
      </c>
      <c r="B183" s="46">
        <v>44832</v>
      </c>
      <c r="C183" s="169">
        <v>0.62199482457556587</v>
      </c>
      <c r="D183" s="169">
        <v>21.033168040284398</v>
      </c>
      <c r="E183" s="169">
        <f t="shared" si="10"/>
        <v>0.62199482457556587</v>
      </c>
      <c r="F183" s="190" t="str">
        <f t="shared" si="9"/>
        <v/>
      </c>
      <c r="H183" t="str">
        <f t="shared" si="12"/>
        <v/>
      </c>
      <c r="I183" s="190" t="str">
        <f t="shared" si="11"/>
        <v/>
      </c>
    </row>
    <row r="184" spans="1:9">
      <c r="A184">
        <v>181</v>
      </c>
      <c r="B184" s="46">
        <v>44833</v>
      </c>
      <c r="C184" s="169">
        <v>1.5908444845746343</v>
      </c>
      <c r="D184" s="169">
        <v>21.033168040284398</v>
      </c>
      <c r="E184" s="169">
        <f t="shared" si="10"/>
        <v>1.5908444845746343</v>
      </c>
      <c r="F184" s="190" t="str">
        <f t="shared" si="9"/>
        <v/>
      </c>
      <c r="H184" t="str">
        <f t="shared" si="12"/>
        <v/>
      </c>
      <c r="I184" s="190" t="str">
        <f t="shared" si="11"/>
        <v/>
      </c>
    </row>
    <row r="185" spans="1:9">
      <c r="A185">
        <v>182</v>
      </c>
      <c r="B185" s="46">
        <v>44834</v>
      </c>
      <c r="C185" s="169">
        <v>15.933703672575568</v>
      </c>
      <c r="D185" s="169">
        <v>21.033168040284398</v>
      </c>
      <c r="E185" s="169">
        <f t="shared" si="10"/>
        <v>15.933703672575568</v>
      </c>
      <c r="F185" s="190" t="str">
        <f t="shared" si="9"/>
        <v/>
      </c>
      <c r="H185" t="str">
        <f t="shared" si="12"/>
        <v/>
      </c>
      <c r="I185" s="190" t="str">
        <f t="shared" si="11"/>
        <v/>
      </c>
    </row>
    <row r="186" spans="1:9">
      <c r="A186">
        <v>183</v>
      </c>
      <c r="B186" s="46">
        <v>44835</v>
      </c>
      <c r="C186" s="169">
        <v>11.227034907575566</v>
      </c>
      <c r="D186" s="169">
        <v>41.704179443866899</v>
      </c>
      <c r="E186" s="169">
        <f t="shared" si="10"/>
        <v>11.227034907575566</v>
      </c>
      <c r="F186" s="190" t="str">
        <f t="shared" si="9"/>
        <v/>
      </c>
      <c r="H186" t="str">
        <f t="shared" si="12"/>
        <v/>
      </c>
      <c r="I186" s="190" t="str">
        <f t="shared" si="11"/>
        <v/>
      </c>
    </row>
    <row r="187" spans="1:9">
      <c r="A187">
        <v>184</v>
      </c>
      <c r="B187" s="46">
        <v>44836</v>
      </c>
      <c r="C187" s="169">
        <v>7.9707422325755672</v>
      </c>
      <c r="D187" s="169">
        <v>41.704179443866899</v>
      </c>
      <c r="E187" s="169">
        <f t="shared" si="10"/>
        <v>7.9707422325755672</v>
      </c>
      <c r="F187" s="190" t="str">
        <f t="shared" si="9"/>
        <v/>
      </c>
      <c r="H187" t="str">
        <f t="shared" si="12"/>
        <v/>
      </c>
      <c r="I187" s="190" t="str">
        <f t="shared" si="11"/>
        <v/>
      </c>
    </row>
    <row r="188" spans="1:9">
      <c r="A188">
        <v>185</v>
      </c>
      <c r="B188" s="46">
        <v>44837</v>
      </c>
      <c r="C188" s="169">
        <v>20.891594586575568</v>
      </c>
      <c r="D188" s="169">
        <v>41.704179443866899</v>
      </c>
      <c r="E188" s="169">
        <f t="shared" si="10"/>
        <v>20.891594586575568</v>
      </c>
      <c r="F188" s="190" t="str">
        <f t="shared" si="9"/>
        <v/>
      </c>
      <c r="H188" t="str">
        <f t="shared" si="12"/>
        <v/>
      </c>
      <c r="I188" s="190" t="str">
        <f t="shared" si="11"/>
        <v/>
      </c>
    </row>
    <row r="189" spans="1:9">
      <c r="A189">
        <v>186</v>
      </c>
      <c r="B189" s="46">
        <v>44838</v>
      </c>
      <c r="C189" s="169">
        <v>16.433540057575566</v>
      </c>
      <c r="D189" s="169">
        <v>41.704179443866899</v>
      </c>
      <c r="E189" s="169">
        <f t="shared" si="10"/>
        <v>16.433540057575566</v>
      </c>
      <c r="F189" s="190" t="str">
        <f t="shared" si="9"/>
        <v/>
      </c>
      <c r="H189" t="str">
        <f t="shared" si="12"/>
        <v/>
      </c>
      <c r="I189" s="190" t="str">
        <f t="shared" si="11"/>
        <v/>
      </c>
    </row>
    <row r="190" spans="1:9">
      <c r="A190">
        <v>187</v>
      </c>
      <c r="B190" s="46">
        <v>44839</v>
      </c>
      <c r="C190" s="169">
        <v>8.6749098880381279</v>
      </c>
      <c r="D190" s="169">
        <v>41.704179443866899</v>
      </c>
      <c r="E190" s="169">
        <f t="shared" si="10"/>
        <v>8.6749098880381279</v>
      </c>
      <c r="F190" s="190" t="str">
        <f t="shared" si="9"/>
        <v/>
      </c>
      <c r="H190" t="str">
        <f t="shared" si="12"/>
        <v/>
      </c>
      <c r="I190" s="190" t="str">
        <f t="shared" si="11"/>
        <v/>
      </c>
    </row>
    <row r="191" spans="1:9">
      <c r="A191">
        <v>188</v>
      </c>
      <c r="B191" s="46">
        <v>44840</v>
      </c>
      <c r="C191" s="169">
        <v>9.3689522890390577</v>
      </c>
      <c r="D191" s="169">
        <v>41.704179443866899</v>
      </c>
      <c r="E191" s="169">
        <f t="shared" si="10"/>
        <v>9.3689522890390577</v>
      </c>
      <c r="F191" s="190" t="str">
        <f t="shared" si="9"/>
        <v/>
      </c>
      <c r="H191" t="str">
        <f t="shared" si="12"/>
        <v/>
      </c>
      <c r="I191" s="190" t="str">
        <f t="shared" si="11"/>
        <v/>
      </c>
    </row>
    <row r="192" spans="1:9">
      <c r="A192">
        <v>189</v>
      </c>
      <c r="B192" s="46">
        <v>44841</v>
      </c>
      <c r="C192" s="169">
        <v>13.773585029038127</v>
      </c>
      <c r="D192" s="169">
        <v>41.704179443866899</v>
      </c>
      <c r="E192" s="169">
        <f t="shared" si="10"/>
        <v>13.773585029038127</v>
      </c>
      <c r="F192" s="190" t="str">
        <f t="shared" si="9"/>
        <v/>
      </c>
      <c r="H192" t="str">
        <f t="shared" si="12"/>
        <v/>
      </c>
      <c r="I192" s="190" t="str">
        <f t="shared" si="11"/>
        <v/>
      </c>
    </row>
    <row r="193" spans="1:9">
      <c r="A193">
        <v>190</v>
      </c>
      <c r="B193" s="46">
        <v>44842</v>
      </c>
      <c r="C193" s="169">
        <v>5.7188718090381263</v>
      </c>
      <c r="D193" s="169">
        <v>41.704179443866899</v>
      </c>
      <c r="E193" s="169">
        <f t="shared" si="10"/>
        <v>5.7188718090381263</v>
      </c>
      <c r="F193" s="190" t="str">
        <f t="shared" si="9"/>
        <v/>
      </c>
      <c r="H193" t="str">
        <f t="shared" si="12"/>
        <v/>
      </c>
      <c r="I193" s="190" t="str">
        <f t="shared" si="11"/>
        <v/>
      </c>
    </row>
    <row r="194" spans="1:9">
      <c r="A194">
        <v>191</v>
      </c>
      <c r="B194" s="46">
        <v>44843</v>
      </c>
      <c r="C194" s="169">
        <v>4.7329473290381268</v>
      </c>
      <c r="D194" s="169">
        <v>41.704179443866899</v>
      </c>
      <c r="E194" s="169">
        <f t="shared" si="10"/>
        <v>4.7329473290381268</v>
      </c>
      <c r="F194" s="190" t="str">
        <f t="shared" si="9"/>
        <v/>
      </c>
      <c r="H194" t="str">
        <f t="shared" si="12"/>
        <v/>
      </c>
      <c r="I194" s="190" t="str">
        <f t="shared" si="11"/>
        <v/>
      </c>
    </row>
    <row r="195" spans="1:9">
      <c r="A195">
        <v>192</v>
      </c>
      <c r="B195" s="46">
        <v>44844</v>
      </c>
      <c r="C195" s="169">
        <v>14.908775329039058</v>
      </c>
      <c r="D195" s="169">
        <v>41.704179443866899</v>
      </c>
      <c r="E195" s="169">
        <f t="shared" si="10"/>
        <v>14.908775329039058</v>
      </c>
      <c r="F195" s="190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90" t="str">
        <f t="shared" si="11"/>
        <v/>
      </c>
    </row>
    <row r="196" spans="1:9">
      <c r="A196">
        <v>193</v>
      </c>
      <c r="B196" s="46">
        <v>44845</v>
      </c>
      <c r="C196" s="169">
        <v>11.686731429039057</v>
      </c>
      <c r="D196" s="169">
        <v>41.704179443866899</v>
      </c>
      <c r="E196" s="169">
        <f t="shared" ref="E196:E259" si="14">IF(C196&lt;D196,C196,D196)</f>
        <v>11.686731429039057</v>
      </c>
      <c r="F196" s="190" t="str">
        <f t="shared" si="13"/>
        <v/>
      </c>
      <c r="H196" t="str">
        <f t="shared" si="12"/>
        <v/>
      </c>
      <c r="I196" s="190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44846</v>
      </c>
      <c r="C197" s="169">
        <v>8.0333308843297484</v>
      </c>
      <c r="D197" s="169">
        <v>41.704179443866899</v>
      </c>
      <c r="E197" s="169">
        <f t="shared" si="14"/>
        <v>8.0333308843297484</v>
      </c>
      <c r="F197" s="190" t="str">
        <f t="shared" si="13"/>
        <v/>
      </c>
      <c r="H197" t="str">
        <f t="shared" ref="H197:H260" si="16">IF(MONTH(B197)=1,IF(DAY(B197)=1,YEAR(B197),""),"")</f>
        <v/>
      </c>
      <c r="I197" s="190" t="str">
        <f t="shared" si="15"/>
        <v/>
      </c>
    </row>
    <row r="198" spans="1:9">
      <c r="A198">
        <v>195</v>
      </c>
      <c r="B198" s="46">
        <v>44847</v>
      </c>
      <c r="C198" s="169">
        <v>13.818515744328819</v>
      </c>
      <c r="D198" s="169">
        <v>41.704179443866899</v>
      </c>
      <c r="E198" s="169">
        <f t="shared" si="14"/>
        <v>13.818515744328819</v>
      </c>
      <c r="F198" s="190" t="str">
        <f t="shared" si="13"/>
        <v/>
      </c>
      <c r="H198" t="str">
        <f t="shared" si="16"/>
        <v/>
      </c>
      <c r="I198" s="190" t="str">
        <f t="shared" si="15"/>
        <v/>
      </c>
    </row>
    <row r="199" spans="1:9">
      <c r="A199">
        <v>196</v>
      </c>
      <c r="B199" s="46">
        <v>44848</v>
      </c>
      <c r="C199" s="169">
        <v>13.067054888329748</v>
      </c>
      <c r="D199" s="169">
        <v>41.704179443866899</v>
      </c>
      <c r="E199" s="169">
        <f t="shared" si="14"/>
        <v>13.067054888329748</v>
      </c>
      <c r="F199" s="190" t="str">
        <f t="shared" si="13"/>
        <v/>
      </c>
      <c r="H199" t="str">
        <f t="shared" si="16"/>
        <v/>
      </c>
      <c r="I199" s="190" t="str">
        <f t="shared" si="15"/>
        <v/>
      </c>
    </row>
    <row r="200" spans="1:9">
      <c r="A200">
        <v>197</v>
      </c>
      <c r="B200" s="46">
        <v>44849</v>
      </c>
      <c r="C200" s="169">
        <v>8.1490059843288183</v>
      </c>
      <c r="D200" s="169">
        <v>41.704179443866899</v>
      </c>
      <c r="E200" s="169">
        <f t="shared" si="14"/>
        <v>8.1490059843288183</v>
      </c>
      <c r="F200" s="190" t="str">
        <f t="shared" si="13"/>
        <v>O</v>
      </c>
      <c r="G200" s="191">
        <f>IF(DAY(B200)=15,D200,"")</f>
        <v>41.704179443866899</v>
      </c>
      <c r="H200" t="str">
        <f t="shared" si="16"/>
        <v/>
      </c>
      <c r="I200" s="190" t="str">
        <f t="shared" si="15"/>
        <v>O</v>
      </c>
    </row>
    <row r="201" spans="1:9">
      <c r="A201">
        <v>198</v>
      </c>
      <c r="B201" s="46">
        <v>44850</v>
      </c>
      <c r="C201" s="169">
        <v>9.3695336443297492</v>
      </c>
      <c r="D201" s="169">
        <v>41.704179443866899</v>
      </c>
      <c r="E201" s="169">
        <f t="shared" si="14"/>
        <v>9.3695336443297492</v>
      </c>
      <c r="F201" s="190" t="str">
        <f t="shared" si="13"/>
        <v/>
      </c>
      <c r="H201" t="str">
        <f t="shared" si="16"/>
        <v/>
      </c>
      <c r="I201" s="190" t="str">
        <f t="shared" si="15"/>
        <v/>
      </c>
    </row>
    <row r="202" spans="1:9">
      <c r="A202">
        <v>199</v>
      </c>
      <c r="B202" s="46">
        <v>44851</v>
      </c>
      <c r="C202" s="169">
        <v>13.885516124329747</v>
      </c>
      <c r="D202" s="169">
        <v>41.704179443866899</v>
      </c>
      <c r="E202" s="169">
        <f t="shared" si="14"/>
        <v>13.885516124329747</v>
      </c>
      <c r="F202" s="190" t="str">
        <f t="shared" si="13"/>
        <v/>
      </c>
      <c r="H202" t="str">
        <f t="shared" si="16"/>
        <v/>
      </c>
      <c r="I202" s="190" t="str">
        <f t="shared" si="15"/>
        <v/>
      </c>
    </row>
    <row r="203" spans="1:9">
      <c r="A203">
        <v>200</v>
      </c>
      <c r="B203" s="46">
        <v>44852</v>
      </c>
      <c r="C203" s="169">
        <v>13.979799504328817</v>
      </c>
      <c r="D203" s="169">
        <v>41.704179443866899</v>
      </c>
      <c r="E203" s="169">
        <f t="shared" si="14"/>
        <v>13.979799504328817</v>
      </c>
      <c r="F203" s="190" t="str">
        <f t="shared" si="13"/>
        <v/>
      </c>
      <c r="H203" t="str">
        <f t="shared" si="16"/>
        <v/>
      </c>
      <c r="I203" s="190" t="str">
        <f t="shared" si="15"/>
        <v/>
      </c>
    </row>
    <row r="204" spans="1:9">
      <c r="A204">
        <v>201</v>
      </c>
      <c r="B204" s="46">
        <v>44853</v>
      </c>
      <c r="C204" s="169">
        <v>36.042525623746585</v>
      </c>
      <c r="D204" s="169">
        <v>41.704179443866899</v>
      </c>
      <c r="E204" s="169">
        <f t="shared" si="14"/>
        <v>36.042525623746585</v>
      </c>
      <c r="F204" s="190" t="str">
        <f t="shared" si="13"/>
        <v/>
      </c>
      <c r="H204" t="str">
        <f t="shared" si="16"/>
        <v/>
      </c>
      <c r="I204" s="190" t="str">
        <f t="shared" si="15"/>
        <v/>
      </c>
    </row>
    <row r="205" spans="1:9">
      <c r="A205">
        <v>202</v>
      </c>
      <c r="B205" s="46">
        <v>44854</v>
      </c>
      <c r="C205" s="169">
        <v>41.862411023747526</v>
      </c>
      <c r="D205" s="169">
        <v>41.704179443866899</v>
      </c>
      <c r="E205" s="169">
        <f t="shared" si="14"/>
        <v>41.704179443866899</v>
      </c>
      <c r="F205" s="190" t="str">
        <f t="shared" si="13"/>
        <v/>
      </c>
      <c r="H205" t="str">
        <f t="shared" si="16"/>
        <v/>
      </c>
      <c r="I205" s="190" t="str">
        <f t="shared" si="15"/>
        <v/>
      </c>
    </row>
    <row r="206" spans="1:9">
      <c r="A206">
        <v>203</v>
      </c>
      <c r="B206" s="46">
        <v>44855</v>
      </c>
      <c r="C206" s="169">
        <v>48.232235227746592</v>
      </c>
      <c r="D206" s="169">
        <v>41.704179443866899</v>
      </c>
      <c r="E206" s="169">
        <f t="shared" si="14"/>
        <v>41.704179443866899</v>
      </c>
      <c r="F206" s="190" t="str">
        <f t="shared" si="13"/>
        <v/>
      </c>
      <c r="H206" t="str">
        <f t="shared" si="16"/>
        <v/>
      </c>
      <c r="I206" s="190" t="str">
        <f t="shared" si="15"/>
        <v/>
      </c>
    </row>
    <row r="207" spans="1:9">
      <c r="A207">
        <v>204</v>
      </c>
      <c r="B207" s="46">
        <v>44856</v>
      </c>
      <c r="C207" s="169">
        <v>42.953111683746592</v>
      </c>
      <c r="D207" s="169">
        <v>41.704179443866899</v>
      </c>
      <c r="E207" s="169">
        <f t="shared" si="14"/>
        <v>41.704179443866899</v>
      </c>
      <c r="F207" s="190" t="str">
        <f t="shared" si="13"/>
        <v/>
      </c>
      <c r="H207" t="str">
        <f t="shared" si="16"/>
        <v/>
      </c>
      <c r="I207" s="190" t="str">
        <f t="shared" si="15"/>
        <v/>
      </c>
    </row>
    <row r="208" spans="1:9">
      <c r="A208">
        <v>205</v>
      </c>
      <c r="B208" s="46">
        <v>44857</v>
      </c>
      <c r="C208" s="169">
        <v>43.362609591746583</v>
      </c>
      <c r="D208" s="169">
        <v>41.704179443866899</v>
      </c>
      <c r="E208" s="169">
        <f t="shared" si="14"/>
        <v>41.704179443866899</v>
      </c>
      <c r="F208" s="190" t="str">
        <f t="shared" si="13"/>
        <v/>
      </c>
      <c r="H208" t="str">
        <f t="shared" si="16"/>
        <v/>
      </c>
      <c r="I208" s="190" t="str">
        <f t="shared" si="15"/>
        <v/>
      </c>
    </row>
    <row r="209" spans="1:9">
      <c r="A209">
        <v>206</v>
      </c>
      <c r="B209" s="46">
        <v>44858</v>
      </c>
      <c r="C209" s="169">
        <v>55.478940703746588</v>
      </c>
      <c r="D209" s="169">
        <v>41.704179443866899</v>
      </c>
      <c r="E209" s="169">
        <f t="shared" si="14"/>
        <v>41.704179443866899</v>
      </c>
      <c r="F209" s="190" t="str">
        <f t="shared" si="13"/>
        <v/>
      </c>
      <c r="H209" t="str">
        <f t="shared" si="16"/>
        <v/>
      </c>
      <c r="I209" s="190" t="str">
        <f t="shared" si="15"/>
        <v/>
      </c>
    </row>
    <row r="210" spans="1:9">
      <c r="A210">
        <v>207</v>
      </c>
      <c r="B210" s="46">
        <v>44859</v>
      </c>
      <c r="C210" s="169">
        <v>44.782790679745652</v>
      </c>
      <c r="D210" s="169">
        <v>41.704179443866899</v>
      </c>
      <c r="E210" s="169">
        <f t="shared" si="14"/>
        <v>41.704179443866899</v>
      </c>
      <c r="F210" s="190" t="str">
        <f t="shared" si="13"/>
        <v/>
      </c>
      <c r="H210" t="str">
        <f t="shared" si="16"/>
        <v/>
      </c>
      <c r="I210" s="190" t="str">
        <f t="shared" si="15"/>
        <v/>
      </c>
    </row>
    <row r="211" spans="1:9">
      <c r="A211">
        <v>208</v>
      </c>
      <c r="B211" s="46">
        <v>44860</v>
      </c>
      <c r="C211" s="169">
        <v>65.213771026325347</v>
      </c>
      <c r="D211" s="169">
        <v>41.704179443866899</v>
      </c>
      <c r="E211" s="169">
        <f t="shared" si="14"/>
        <v>41.704179443866899</v>
      </c>
      <c r="F211" s="190" t="str">
        <f t="shared" si="13"/>
        <v/>
      </c>
      <c r="H211" t="str">
        <f t="shared" si="16"/>
        <v/>
      </c>
      <c r="I211" s="190" t="str">
        <f t="shared" si="15"/>
        <v/>
      </c>
    </row>
    <row r="212" spans="1:9">
      <c r="A212">
        <v>209</v>
      </c>
      <c r="B212" s="46">
        <v>44861</v>
      </c>
      <c r="C212" s="169">
        <v>50.209895595325349</v>
      </c>
      <c r="D212" s="169">
        <v>41.704179443866899</v>
      </c>
      <c r="E212" s="169">
        <f t="shared" si="14"/>
        <v>41.704179443866899</v>
      </c>
      <c r="F212" s="190" t="str">
        <f t="shared" si="13"/>
        <v/>
      </c>
      <c r="H212" t="str">
        <f t="shared" si="16"/>
        <v/>
      </c>
      <c r="I212" s="190" t="str">
        <f t="shared" si="15"/>
        <v/>
      </c>
    </row>
    <row r="213" spans="1:9">
      <c r="A213">
        <v>210</v>
      </c>
      <c r="B213" s="46">
        <v>44862</v>
      </c>
      <c r="C213" s="169">
        <v>53.048136565324413</v>
      </c>
      <c r="D213" s="169">
        <v>41.704179443866899</v>
      </c>
      <c r="E213" s="169">
        <f t="shared" si="14"/>
        <v>41.704179443866899</v>
      </c>
      <c r="F213" s="190" t="str">
        <f t="shared" si="13"/>
        <v/>
      </c>
      <c r="H213" t="str">
        <f t="shared" si="16"/>
        <v/>
      </c>
      <c r="I213" s="190" t="str">
        <f t="shared" si="15"/>
        <v/>
      </c>
    </row>
    <row r="214" spans="1:9">
      <c r="A214">
        <v>211</v>
      </c>
      <c r="B214" s="46">
        <v>44863</v>
      </c>
      <c r="C214" s="169">
        <v>54.221547558325341</v>
      </c>
      <c r="D214" s="169">
        <v>41.704179443866899</v>
      </c>
      <c r="E214" s="169">
        <f t="shared" si="14"/>
        <v>41.704179443866899</v>
      </c>
      <c r="F214" s="190" t="str">
        <f t="shared" si="13"/>
        <v/>
      </c>
      <c r="H214" t="str">
        <f t="shared" si="16"/>
        <v/>
      </c>
      <c r="I214" s="190" t="str">
        <f t="shared" si="15"/>
        <v/>
      </c>
    </row>
    <row r="215" spans="1:9">
      <c r="A215">
        <v>212</v>
      </c>
      <c r="B215" s="46">
        <v>44864</v>
      </c>
      <c r="C215" s="169">
        <v>56.44741686632441</v>
      </c>
      <c r="D215" s="169">
        <v>41.704179443866899</v>
      </c>
      <c r="E215" s="169">
        <f t="shared" si="14"/>
        <v>41.704179443866899</v>
      </c>
      <c r="F215" s="190" t="str">
        <f t="shared" si="13"/>
        <v/>
      </c>
      <c r="H215" t="str">
        <f t="shared" si="16"/>
        <v/>
      </c>
      <c r="I215" s="190" t="str">
        <f t="shared" si="15"/>
        <v/>
      </c>
    </row>
    <row r="216" spans="1:9">
      <c r="A216">
        <v>213</v>
      </c>
      <c r="B216" s="46">
        <v>44865</v>
      </c>
      <c r="C216" s="169">
        <v>56.191996070324414</v>
      </c>
      <c r="D216" s="169">
        <v>41.704179443866899</v>
      </c>
      <c r="E216" s="169">
        <f t="shared" si="14"/>
        <v>41.704179443866899</v>
      </c>
      <c r="F216" s="190" t="str">
        <f t="shared" si="13"/>
        <v/>
      </c>
      <c r="H216" t="str">
        <f t="shared" si="16"/>
        <v/>
      </c>
      <c r="I216" s="190" t="str">
        <f t="shared" si="15"/>
        <v/>
      </c>
    </row>
    <row r="217" spans="1:9">
      <c r="A217">
        <v>214</v>
      </c>
      <c r="B217" s="46">
        <v>44866</v>
      </c>
      <c r="C217" s="169">
        <v>55.130181238325342</v>
      </c>
      <c r="D217" s="169">
        <v>83.437278222405467</v>
      </c>
      <c r="E217" s="169">
        <f t="shared" si="14"/>
        <v>55.130181238325342</v>
      </c>
      <c r="F217" s="190" t="str">
        <f t="shared" si="13"/>
        <v/>
      </c>
      <c r="H217" t="str">
        <f t="shared" si="16"/>
        <v/>
      </c>
      <c r="I217" s="190" t="str">
        <f t="shared" si="15"/>
        <v/>
      </c>
    </row>
    <row r="218" spans="1:9">
      <c r="A218">
        <v>215</v>
      </c>
      <c r="B218" s="46">
        <v>44867</v>
      </c>
      <c r="C218" s="169">
        <v>48.506123542046467</v>
      </c>
      <c r="D218" s="169">
        <v>83.437278222405467</v>
      </c>
      <c r="E218" s="169">
        <f t="shared" si="14"/>
        <v>48.506123542046467</v>
      </c>
      <c r="F218" s="190" t="str">
        <f t="shared" si="13"/>
        <v/>
      </c>
      <c r="H218" t="str">
        <f t="shared" si="16"/>
        <v/>
      </c>
      <c r="I218" s="190" t="str">
        <f t="shared" si="15"/>
        <v/>
      </c>
    </row>
    <row r="219" spans="1:9">
      <c r="A219">
        <v>216</v>
      </c>
      <c r="B219" s="46">
        <v>44868</v>
      </c>
      <c r="C219" s="169">
        <v>49.718320378047402</v>
      </c>
      <c r="D219" s="169">
        <v>83.437278222405467</v>
      </c>
      <c r="E219" s="169">
        <f t="shared" si="14"/>
        <v>49.718320378047402</v>
      </c>
      <c r="F219" s="190" t="str">
        <f t="shared" si="13"/>
        <v/>
      </c>
      <c r="H219" t="str">
        <f t="shared" si="16"/>
        <v/>
      </c>
      <c r="I219" s="190" t="str">
        <f t="shared" si="15"/>
        <v/>
      </c>
    </row>
    <row r="220" spans="1:9">
      <c r="A220">
        <v>217</v>
      </c>
      <c r="B220" s="46">
        <v>44869</v>
      </c>
      <c r="C220" s="169">
        <v>46.650063326046464</v>
      </c>
      <c r="D220" s="169">
        <v>83.437278222405467</v>
      </c>
      <c r="E220" s="169">
        <f t="shared" si="14"/>
        <v>46.650063326046464</v>
      </c>
      <c r="F220" s="190" t="str">
        <f t="shared" si="13"/>
        <v/>
      </c>
      <c r="H220" t="str">
        <f t="shared" si="16"/>
        <v/>
      </c>
      <c r="I220" s="190" t="str">
        <f t="shared" si="15"/>
        <v/>
      </c>
    </row>
    <row r="221" spans="1:9">
      <c r="A221">
        <v>218</v>
      </c>
      <c r="B221" s="46">
        <v>44870</v>
      </c>
      <c r="C221" s="169">
        <v>40.67551791804739</v>
      </c>
      <c r="D221" s="169">
        <v>83.437278222405467</v>
      </c>
      <c r="E221" s="169">
        <f t="shared" si="14"/>
        <v>40.67551791804739</v>
      </c>
      <c r="F221" s="190" t="str">
        <f t="shared" si="13"/>
        <v/>
      </c>
      <c r="H221" t="str">
        <f t="shared" si="16"/>
        <v/>
      </c>
      <c r="I221" s="190" t="str">
        <f t="shared" si="15"/>
        <v/>
      </c>
    </row>
    <row r="222" spans="1:9">
      <c r="A222">
        <v>219</v>
      </c>
      <c r="B222" s="46">
        <v>44871</v>
      </c>
      <c r="C222" s="169">
        <v>40.382972262046458</v>
      </c>
      <c r="D222" s="169">
        <v>83.437278222405467</v>
      </c>
      <c r="E222" s="169">
        <f t="shared" si="14"/>
        <v>40.382972262046458</v>
      </c>
      <c r="F222" s="190" t="str">
        <f t="shared" si="13"/>
        <v/>
      </c>
      <c r="H222" t="str">
        <f t="shared" si="16"/>
        <v/>
      </c>
      <c r="I222" s="190" t="str">
        <f t="shared" si="15"/>
        <v/>
      </c>
    </row>
    <row r="223" spans="1:9">
      <c r="A223">
        <v>220</v>
      </c>
      <c r="B223" s="46">
        <v>44872</v>
      </c>
      <c r="C223" s="169">
        <v>48.894716262047396</v>
      </c>
      <c r="D223" s="169">
        <v>83.437278222405467</v>
      </c>
      <c r="E223" s="169">
        <f t="shared" si="14"/>
        <v>48.894716262047396</v>
      </c>
      <c r="F223" s="190" t="str">
        <f t="shared" si="13"/>
        <v/>
      </c>
      <c r="H223" t="str">
        <f t="shared" si="16"/>
        <v/>
      </c>
      <c r="I223" s="190" t="str">
        <f t="shared" si="15"/>
        <v/>
      </c>
    </row>
    <row r="224" spans="1:9">
      <c r="A224">
        <v>221</v>
      </c>
      <c r="B224" s="46">
        <v>44873</v>
      </c>
      <c r="C224" s="169">
        <v>44.898839198047398</v>
      </c>
      <c r="D224" s="169">
        <v>83.437278222405467</v>
      </c>
      <c r="E224" s="169">
        <f t="shared" si="14"/>
        <v>44.898839198047398</v>
      </c>
      <c r="F224" s="190" t="str">
        <f t="shared" si="13"/>
        <v/>
      </c>
      <c r="H224" t="str">
        <f t="shared" si="16"/>
        <v/>
      </c>
      <c r="I224" s="190" t="str">
        <f t="shared" si="15"/>
        <v/>
      </c>
    </row>
    <row r="225" spans="1:9">
      <c r="A225">
        <v>222</v>
      </c>
      <c r="B225" s="46">
        <v>44874</v>
      </c>
      <c r="C225" s="169">
        <v>40.248126950567581</v>
      </c>
      <c r="D225" s="169">
        <v>83.437278222405467</v>
      </c>
      <c r="E225" s="169">
        <f t="shared" si="14"/>
        <v>40.248126950567581</v>
      </c>
      <c r="F225" s="190" t="str">
        <f t="shared" si="13"/>
        <v/>
      </c>
      <c r="H225" t="str">
        <f t="shared" si="16"/>
        <v/>
      </c>
      <c r="I225" s="190" t="str">
        <f t="shared" si="15"/>
        <v/>
      </c>
    </row>
    <row r="226" spans="1:9">
      <c r="A226">
        <v>223</v>
      </c>
      <c r="B226" s="46">
        <v>44875</v>
      </c>
      <c r="C226" s="169">
        <v>42.249594190569447</v>
      </c>
      <c r="D226" s="169">
        <v>83.437278222405467</v>
      </c>
      <c r="E226" s="169">
        <f t="shared" si="14"/>
        <v>42.249594190569447</v>
      </c>
      <c r="F226" s="190" t="str">
        <f t="shared" si="13"/>
        <v/>
      </c>
      <c r="H226" t="str">
        <f t="shared" si="16"/>
        <v/>
      </c>
      <c r="I226" s="190" t="str">
        <f t="shared" si="15"/>
        <v/>
      </c>
    </row>
    <row r="227" spans="1:9">
      <c r="A227">
        <v>224</v>
      </c>
      <c r="B227" s="46">
        <v>44876</v>
      </c>
      <c r="C227" s="169">
        <v>35.319905954567588</v>
      </c>
      <c r="D227" s="169">
        <v>83.437278222405467</v>
      </c>
      <c r="E227" s="169">
        <f t="shared" si="14"/>
        <v>35.319905954567588</v>
      </c>
      <c r="F227" s="190" t="str">
        <f t="shared" si="13"/>
        <v/>
      </c>
      <c r="H227" t="str">
        <f t="shared" si="16"/>
        <v/>
      </c>
      <c r="I227" s="190" t="str">
        <f t="shared" si="15"/>
        <v/>
      </c>
    </row>
    <row r="228" spans="1:9">
      <c r="A228">
        <v>225</v>
      </c>
      <c r="B228" s="46">
        <v>44877</v>
      </c>
      <c r="C228" s="169">
        <v>33.268927706570381</v>
      </c>
      <c r="D228" s="169">
        <v>83.437278222405467</v>
      </c>
      <c r="E228" s="169">
        <f t="shared" si="14"/>
        <v>33.268927706570381</v>
      </c>
      <c r="F228" s="190" t="str">
        <f t="shared" si="13"/>
        <v/>
      </c>
      <c r="H228" t="str">
        <f t="shared" si="16"/>
        <v/>
      </c>
      <c r="I228" s="190" t="str">
        <f t="shared" si="15"/>
        <v/>
      </c>
    </row>
    <row r="229" spans="1:9">
      <c r="A229">
        <v>226</v>
      </c>
      <c r="B229" s="46">
        <v>44878</v>
      </c>
      <c r="C229" s="169">
        <v>36.046191154565719</v>
      </c>
      <c r="D229" s="169">
        <v>83.437278222405467</v>
      </c>
      <c r="E229" s="169">
        <f t="shared" si="14"/>
        <v>36.046191154565719</v>
      </c>
      <c r="F229" s="190" t="str">
        <f t="shared" si="13"/>
        <v/>
      </c>
      <c r="H229" t="str">
        <f t="shared" si="16"/>
        <v/>
      </c>
      <c r="I229" s="190" t="str">
        <f t="shared" si="15"/>
        <v/>
      </c>
    </row>
    <row r="230" spans="1:9">
      <c r="A230">
        <v>227</v>
      </c>
      <c r="B230" s="46">
        <v>44879</v>
      </c>
      <c r="C230" s="169">
        <v>40.401686802569451</v>
      </c>
      <c r="D230" s="169">
        <v>83.437278222405467</v>
      </c>
      <c r="E230" s="169">
        <f t="shared" si="14"/>
        <v>40.401686802569451</v>
      </c>
      <c r="F230" s="190" t="str">
        <f t="shared" si="13"/>
        <v/>
      </c>
      <c r="H230" t="str">
        <f t="shared" si="16"/>
        <v/>
      </c>
      <c r="I230" s="190" t="str">
        <f t="shared" si="15"/>
        <v/>
      </c>
    </row>
    <row r="231" spans="1:9">
      <c r="A231">
        <v>228</v>
      </c>
      <c r="B231" s="46">
        <v>44880</v>
      </c>
      <c r="C231" s="169">
        <v>36.647924542569449</v>
      </c>
      <c r="D231" s="169">
        <v>83.437278222405467</v>
      </c>
      <c r="E231" s="169">
        <f t="shared" si="14"/>
        <v>36.647924542569449</v>
      </c>
      <c r="F231" s="190" t="str">
        <f t="shared" si="13"/>
        <v>N</v>
      </c>
      <c r="G231" s="191">
        <f>IF(DAY(B231)=15,D231,"")</f>
        <v>83.437278222405467</v>
      </c>
      <c r="H231" t="str">
        <f t="shared" si="16"/>
        <v/>
      </c>
      <c r="I231" s="190" t="str">
        <f t="shared" si="15"/>
        <v>N</v>
      </c>
    </row>
    <row r="232" spans="1:9">
      <c r="A232">
        <v>229</v>
      </c>
      <c r="B232" s="46">
        <v>44881</v>
      </c>
      <c r="C232" s="169">
        <v>50.92107846073597</v>
      </c>
      <c r="D232" s="169">
        <v>83.437278222405467</v>
      </c>
      <c r="E232" s="169">
        <f t="shared" si="14"/>
        <v>50.92107846073597</v>
      </c>
      <c r="F232" s="190" t="str">
        <f t="shared" si="13"/>
        <v/>
      </c>
      <c r="H232" t="str">
        <f t="shared" si="16"/>
        <v/>
      </c>
      <c r="I232" s="190" t="str">
        <f t="shared" si="15"/>
        <v/>
      </c>
    </row>
    <row r="233" spans="1:9">
      <c r="A233">
        <v>230</v>
      </c>
      <c r="B233" s="46">
        <v>44882</v>
      </c>
      <c r="C233" s="169">
        <v>54.079362809736899</v>
      </c>
      <c r="D233" s="169">
        <v>83.437278222405467</v>
      </c>
      <c r="E233" s="169">
        <f t="shared" si="14"/>
        <v>54.079362809736899</v>
      </c>
      <c r="F233" s="190" t="str">
        <f t="shared" si="13"/>
        <v/>
      </c>
      <c r="H233" t="str">
        <f t="shared" si="16"/>
        <v/>
      </c>
      <c r="I233" s="190" t="str">
        <f t="shared" si="15"/>
        <v/>
      </c>
    </row>
    <row r="234" spans="1:9">
      <c r="A234">
        <v>231</v>
      </c>
      <c r="B234" s="46">
        <v>44883</v>
      </c>
      <c r="C234" s="169">
        <v>62.311454867738767</v>
      </c>
      <c r="D234" s="169">
        <v>83.437278222405467</v>
      </c>
      <c r="E234" s="169">
        <f t="shared" si="14"/>
        <v>62.311454867738767</v>
      </c>
      <c r="F234" s="190" t="str">
        <f t="shared" si="13"/>
        <v/>
      </c>
      <c r="H234" t="str">
        <f t="shared" si="16"/>
        <v/>
      </c>
      <c r="I234" s="190" t="str">
        <f t="shared" si="15"/>
        <v/>
      </c>
    </row>
    <row r="235" spans="1:9">
      <c r="A235">
        <v>232</v>
      </c>
      <c r="B235" s="46">
        <v>44884</v>
      </c>
      <c r="C235" s="169">
        <v>54.486124876736902</v>
      </c>
      <c r="D235" s="169">
        <v>83.437278222405467</v>
      </c>
      <c r="E235" s="169">
        <f t="shared" si="14"/>
        <v>54.486124876736902</v>
      </c>
      <c r="F235" s="190" t="str">
        <f t="shared" si="13"/>
        <v/>
      </c>
      <c r="H235" t="str">
        <f t="shared" si="16"/>
        <v/>
      </c>
      <c r="I235" s="190" t="str">
        <f t="shared" si="15"/>
        <v/>
      </c>
    </row>
    <row r="236" spans="1:9">
      <c r="A236">
        <v>233</v>
      </c>
      <c r="B236" s="46">
        <v>44885</v>
      </c>
      <c r="C236" s="169">
        <v>53.590608580737836</v>
      </c>
      <c r="D236" s="169">
        <v>83.437278222405467</v>
      </c>
      <c r="E236" s="169">
        <f t="shared" si="14"/>
        <v>53.590608580737836</v>
      </c>
      <c r="F236" s="190" t="str">
        <f t="shared" si="13"/>
        <v/>
      </c>
      <c r="H236" t="str">
        <f t="shared" si="16"/>
        <v/>
      </c>
      <c r="I236" s="190" t="str">
        <f t="shared" si="15"/>
        <v/>
      </c>
    </row>
    <row r="237" spans="1:9">
      <c r="A237">
        <v>234</v>
      </c>
      <c r="B237" s="46">
        <v>44886</v>
      </c>
      <c r="C237" s="169">
        <v>62.19546324073783</v>
      </c>
      <c r="D237" s="169">
        <v>83.437278222405467</v>
      </c>
      <c r="E237" s="169">
        <f t="shared" si="14"/>
        <v>62.19546324073783</v>
      </c>
      <c r="F237" s="190" t="str">
        <f t="shared" si="13"/>
        <v/>
      </c>
      <c r="H237" t="str">
        <f t="shared" si="16"/>
        <v/>
      </c>
      <c r="I237" s="190" t="str">
        <f t="shared" si="15"/>
        <v/>
      </c>
    </row>
    <row r="238" spans="1:9">
      <c r="A238">
        <v>235</v>
      </c>
      <c r="B238" s="46">
        <v>44887</v>
      </c>
      <c r="C238" s="169">
        <v>73.662484316736894</v>
      </c>
      <c r="D238" s="169">
        <v>83.437278222405467</v>
      </c>
      <c r="E238" s="169">
        <f t="shared" si="14"/>
        <v>73.662484316736894</v>
      </c>
      <c r="F238" s="190" t="str">
        <f t="shared" si="13"/>
        <v/>
      </c>
      <c r="H238" t="str">
        <f t="shared" si="16"/>
        <v/>
      </c>
      <c r="I238" s="190" t="str">
        <f t="shared" si="15"/>
        <v/>
      </c>
    </row>
    <row r="239" spans="1:9">
      <c r="A239">
        <v>236</v>
      </c>
      <c r="B239" s="46">
        <v>44888</v>
      </c>
      <c r="C239" s="169">
        <v>133.01293763312782</v>
      </c>
      <c r="D239" s="169">
        <v>83.437278222405467</v>
      </c>
      <c r="E239" s="169">
        <f t="shared" si="14"/>
        <v>83.437278222405467</v>
      </c>
      <c r="F239" s="190" t="str">
        <f t="shared" si="13"/>
        <v/>
      </c>
      <c r="H239" t="str">
        <f t="shared" si="16"/>
        <v/>
      </c>
      <c r="I239" s="190" t="str">
        <f t="shared" si="15"/>
        <v/>
      </c>
    </row>
    <row r="240" spans="1:9">
      <c r="A240">
        <v>237</v>
      </c>
      <c r="B240" s="46">
        <v>44889</v>
      </c>
      <c r="C240" s="169">
        <v>146.37909403312969</v>
      </c>
      <c r="D240" s="169">
        <v>83.437278222405467</v>
      </c>
      <c r="E240" s="169">
        <f t="shared" si="14"/>
        <v>83.437278222405467</v>
      </c>
      <c r="F240" s="190" t="str">
        <f t="shared" si="13"/>
        <v/>
      </c>
      <c r="H240" t="str">
        <f t="shared" si="16"/>
        <v/>
      </c>
      <c r="I240" s="190" t="str">
        <f t="shared" si="15"/>
        <v/>
      </c>
    </row>
    <row r="241" spans="1:9">
      <c r="A241">
        <v>238</v>
      </c>
      <c r="B241" s="46">
        <v>44890</v>
      </c>
      <c r="C241" s="169">
        <v>139.10208684112686</v>
      </c>
      <c r="D241" s="169">
        <v>83.437278222405467</v>
      </c>
      <c r="E241" s="169">
        <f t="shared" si="14"/>
        <v>83.437278222405467</v>
      </c>
      <c r="F241" s="190" t="str">
        <f t="shared" si="13"/>
        <v/>
      </c>
      <c r="H241" t="str">
        <f t="shared" si="16"/>
        <v/>
      </c>
      <c r="I241" s="190" t="str">
        <f t="shared" si="15"/>
        <v/>
      </c>
    </row>
    <row r="242" spans="1:9">
      <c r="A242">
        <v>239</v>
      </c>
      <c r="B242" s="46">
        <v>44891</v>
      </c>
      <c r="C242" s="169">
        <v>145.09204238912872</v>
      </c>
      <c r="D242" s="169">
        <v>83.437278222405467</v>
      </c>
      <c r="E242" s="169">
        <f t="shared" si="14"/>
        <v>83.437278222405467</v>
      </c>
      <c r="F242" s="190" t="str">
        <f t="shared" si="13"/>
        <v/>
      </c>
      <c r="H242" t="str">
        <f t="shared" si="16"/>
        <v/>
      </c>
      <c r="I242" s="190" t="str">
        <f t="shared" si="15"/>
        <v/>
      </c>
    </row>
    <row r="243" spans="1:9">
      <c r="A243">
        <v>240</v>
      </c>
      <c r="B243" s="46">
        <v>44892</v>
      </c>
      <c r="C243" s="169">
        <v>137.68673816912781</v>
      </c>
      <c r="D243" s="169">
        <v>83.437278222405467</v>
      </c>
      <c r="E243" s="169">
        <f t="shared" si="14"/>
        <v>83.437278222405467</v>
      </c>
      <c r="F243" s="190" t="str">
        <f t="shared" si="13"/>
        <v/>
      </c>
      <c r="H243" t="str">
        <f t="shared" si="16"/>
        <v/>
      </c>
      <c r="I243" s="190" t="str">
        <f t="shared" si="15"/>
        <v/>
      </c>
    </row>
    <row r="244" spans="1:9">
      <c r="A244">
        <v>241</v>
      </c>
      <c r="B244" s="46">
        <v>44893</v>
      </c>
      <c r="C244" s="169">
        <v>124.79451112512781</v>
      </c>
      <c r="D244" s="169">
        <v>83.437278222405467</v>
      </c>
      <c r="E244" s="169">
        <f t="shared" si="14"/>
        <v>83.437278222405467</v>
      </c>
      <c r="F244" s="190" t="str">
        <f t="shared" si="13"/>
        <v/>
      </c>
      <c r="H244" t="str">
        <f t="shared" si="16"/>
        <v/>
      </c>
      <c r="I244" s="190" t="str">
        <f t="shared" si="15"/>
        <v/>
      </c>
    </row>
    <row r="245" spans="1:9">
      <c r="A245">
        <v>242</v>
      </c>
      <c r="B245" s="46">
        <v>44894</v>
      </c>
      <c r="C245" s="169">
        <v>157.05292319312778</v>
      </c>
      <c r="D245" s="169">
        <v>83.437278222405467</v>
      </c>
      <c r="E245" s="169">
        <f t="shared" si="14"/>
        <v>83.437278222405467</v>
      </c>
      <c r="F245" s="190" t="str">
        <f t="shared" si="13"/>
        <v/>
      </c>
      <c r="H245" t="str">
        <f t="shared" si="16"/>
        <v/>
      </c>
      <c r="I245" s="190" t="str">
        <f t="shared" si="15"/>
        <v/>
      </c>
    </row>
    <row r="246" spans="1:9">
      <c r="A246">
        <v>243</v>
      </c>
      <c r="B246" s="46">
        <v>44895</v>
      </c>
      <c r="C246" s="169">
        <v>78.135611493811084</v>
      </c>
      <c r="D246" s="169">
        <v>83.437278222405467</v>
      </c>
      <c r="E246" s="169">
        <f t="shared" si="14"/>
        <v>78.135611493811084</v>
      </c>
      <c r="F246" s="190" t="str">
        <f t="shared" si="13"/>
        <v/>
      </c>
      <c r="H246" t="str">
        <f t="shared" si="16"/>
        <v/>
      </c>
      <c r="I246" s="190" t="str">
        <f t="shared" si="15"/>
        <v/>
      </c>
    </row>
    <row r="247" spans="1:9">
      <c r="A247">
        <v>244</v>
      </c>
      <c r="B247" s="46">
        <v>44896</v>
      </c>
      <c r="C247" s="169">
        <v>70.928567722812019</v>
      </c>
      <c r="D247" s="169">
        <v>108.10243370537623</v>
      </c>
      <c r="E247" s="169">
        <f t="shared" si="14"/>
        <v>70.928567722812019</v>
      </c>
      <c r="F247" s="190" t="str">
        <f t="shared" si="13"/>
        <v/>
      </c>
      <c r="H247" t="str">
        <f t="shared" si="16"/>
        <v/>
      </c>
      <c r="I247" s="190" t="str">
        <f t="shared" si="15"/>
        <v/>
      </c>
    </row>
    <row r="248" spans="1:9">
      <c r="A248">
        <v>245</v>
      </c>
      <c r="B248" s="46">
        <v>44897</v>
      </c>
      <c r="C248" s="169">
        <v>76.552537708811087</v>
      </c>
      <c r="D248" s="169">
        <v>108.10243370537623</v>
      </c>
      <c r="E248" s="169">
        <f t="shared" si="14"/>
        <v>76.552537708811087</v>
      </c>
      <c r="F248" s="190" t="str">
        <f t="shared" si="13"/>
        <v/>
      </c>
      <c r="H248" t="str">
        <f t="shared" si="16"/>
        <v/>
      </c>
      <c r="I248" s="190" t="str">
        <f t="shared" si="15"/>
        <v/>
      </c>
    </row>
    <row r="249" spans="1:9">
      <c r="A249">
        <v>246</v>
      </c>
      <c r="B249" s="46">
        <v>44898</v>
      </c>
      <c r="C249" s="169">
        <v>79.19663666181016</v>
      </c>
      <c r="D249" s="169">
        <v>108.10243370537623</v>
      </c>
      <c r="E249" s="169">
        <f t="shared" si="14"/>
        <v>79.19663666181016</v>
      </c>
      <c r="F249" s="190" t="str">
        <f t="shared" si="13"/>
        <v/>
      </c>
      <c r="H249" t="str">
        <f t="shared" si="16"/>
        <v/>
      </c>
      <c r="I249" s="190" t="str">
        <f t="shared" si="15"/>
        <v/>
      </c>
    </row>
    <row r="250" spans="1:9">
      <c r="A250">
        <v>247</v>
      </c>
      <c r="B250" s="46">
        <v>44899</v>
      </c>
      <c r="C250" s="169">
        <v>77.386342661811085</v>
      </c>
      <c r="D250" s="169">
        <v>108.10243370537623</v>
      </c>
      <c r="E250" s="169">
        <f t="shared" si="14"/>
        <v>77.386342661811085</v>
      </c>
      <c r="F250" s="190" t="str">
        <f t="shared" si="13"/>
        <v/>
      </c>
      <c r="H250" t="str">
        <f t="shared" si="16"/>
        <v/>
      </c>
      <c r="I250" s="190" t="str">
        <f t="shared" si="15"/>
        <v/>
      </c>
    </row>
    <row r="251" spans="1:9">
      <c r="A251">
        <v>248</v>
      </c>
      <c r="B251" s="46">
        <v>44900</v>
      </c>
      <c r="C251" s="169">
        <v>74.9116890218111</v>
      </c>
      <c r="D251" s="169">
        <v>108.10243370537623</v>
      </c>
      <c r="E251" s="169">
        <f t="shared" si="14"/>
        <v>74.9116890218111</v>
      </c>
      <c r="F251" s="190" t="str">
        <f t="shared" si="13"/>
        <v/>
      </c>
      <c r="H251" t="str">
        <f t="shared" si="16"/>
        <v/>
      </c>
      <c r="I251" s="190" t="str">
        <f t="shared" si="15"/>
        <v/>
      </c>
    </row>
    <row r="252" spans="1:9">
      <c r="A252">
        <v>249</v>
      </c>
      <c r="B252" s="46">
        <v>44901</v>
      </c>
      <c r="C252" s="169">
        <v>73.992880701812012</v>
      </c>
      <c r="D252" s="169">
        <v>108.10243370537623</v>
      </c>
      <c r="E252" s="169">
        <f t="shared" si="14"/>
        <v>73.992880701812012</v>
      </c>
      <c r="F252" s="190" t="str">
        <f t="shared" si="13"/>
        <v/>
      </c>
      <c r="H252" t="str">
        <f t="shared" si="16"/>
        <v/>
      </c>
      <c r="I252" s="190" t="str">
        <f t="shared" si="15"/>
        <v/>
      </c>
    </row>
    <row r="253" spans="1:9">
      <c r="A253">
        <v>250</v>
      </c>
      <c r="B253" s="46">
        <v>44902</v>
      </c>
      <c r="C253" s="169">
        <v>83.487556462748103</v>
      </c>
      <c r="D253" s="169">
        <v>108.10243370537623</v>
      </c>
      <c r="E253" s="169">
        <f t="shared" si="14"/>
        <v>83.487556462748103</v>
      </c>
      <c r="F253" s="190" t="str">
        <f t="shared" si="13"/>
        <v/>
      </c>
      <c r="H253" t="str">
        <f t="shared" si="16"/>
        <v/>
      </c>
      <c r="I253" s="190" t="str">
        <f t="shared" si="15"/>
        <v/>
      </c>
    </row>
    <row r="254" spans="1:9">
      <c r="A254">
        <v>251</v>
      </c>
      <c r="B254" s="46">
        <v>44903</v>
      </c>
      <c r="C254" s="169">
        <v>78.386562502751829</v>
      </c>
      <c r="D254" s="169">
        <v>108.10243370537623</v>
      </c>
      <c r="E254" s="169">
        <f t="shared" si="14"/>
        <v>78.386562502751829</v>
      </c>
      <c r="F254" s="190" t="str">
        <f t="shared" si="13"/>
        <v/>
      </c>
      <c r="H254" t="str">
        <f t="shared" si="16"/>
        <v/>
      </c>
      <c r="I254" s="190" t="str">
        <f t="shared" si="15"/>
        <v/>
      </c>
    </row>
    <row r="255" spans="1:9">
      <c r="A255">
        <v>252</v>
      </c>
      <c r="B255" s="46">
        <v>44904</v>
      </c>
      <c r="C255" s="169">
        <v>81.364727742749963</v>
      </c>
      <c r="D255" s="169">
        <v>108.10243370537623</v>
      </c>
      <c r="E255" s="169">
        <f t="shared" si="14"/>
        <v>81.364727742749963</v>
      </c>
      <c r="F255" s="190" t="str">
        <f t="shared" si="13"/>
        <v/>
      </c>
      <c r="H255" t="str">
        <f t="shared" si="16"/>
        <v/>
      </c>
      <c r="I255" s="190" t="str">
        <f t="shared" si="15"/>
        <v/>
      </c>
    </row>
    <row r="256" spans="1:9">
      <c r="A256">
        <v>253</v>
      </c>
      <c r="B256" s="46">
        <v>44905</v>
      </c>
      <c r="C256" s="169">
        <v>65.846046131749958</v>
      </c>
      <c r="D256" s="169">
        <v>108.10243370537623</v>
      </c>
      <c r="E256" s="169">
        <f t="shared" si="14"/>
        <v>65.846046131749958</v>
      </c>
      <c r="F256" s="190" t="str">
        <f t="shared" si="13"/>
        <v/>
      </c>
      <c r="H256" t="str">
        <f t="shared" si="16"/>
        <v/>
      </c>
      <c r="I256" s="190" t="str">
        <f t="shared" si="15"/>
        <v/>
      </c>
    </row>
    <row r="257" spans="1:9">
      <c r="A257">
        <v>254</v>
      </c>
      <c r="B257" s="46">
        <v>44906</v>
      </c>
      <c r="C257" s="169">
        <v>67.880276181749039</v>
      </c>
      <c r="D257" s="169">
        <v>108.10243370537623</v>
      </c>
      <c r="E257" s="169">
        <f t="shared" si="14"/>
        <v>67.880276181749039</v>
      </c>
      <c r="F257" s="190" t="str">
        <f t="shared" si="13"/>
        <v/>
      </c>
      <c r="H257" t="str">
        <f t="shared" si="16"/>
        <v/>
      </c>
      <c r="I257" s="190" t="str">
        <f t="shared" si="15"/>
        <v/>
      </c>
    </row>
    <row r="258" spans="1:9">
      <c r="A258">
        <v>255</v>
      </c>
      <c r="B258" s="46">
        <v>44907</v>
      </c>
      <c r="C258" s="169">
        <v>74.291155034749977</v>
      </c>
      <c r="D258" s="169">
        <v>108.10243370537623</v>
      </c>
      <c r="E258" s="169">
        <f t="shared" si="14"/>
        <v>74.291155034749977</v>
      </c>
      <c r="F258" s="190" t="str">
        <f t="shared" si="13"/>
        <v/>
      </c>
      <c r="H258" t="str">
        <f t="shared" si="16"/>
        <v/>
      </c>
      <c r="I258" s="190" t="str">
        <f t="shared" si="15"/>
        <v/>
      </c>
    </row>
    <row r="259" spans="1:9">
      <c r="A259">
        <v>256</v>
      </c>
      <c r="B259" s="46">
        <v>44908</v>
      </c>
      <c r="C259" s="169">
        <v>101.93849131074995</v>
      </c>
      <c r="D259" s="169">
        <v>108.10243370537623</v>
      </c>
      <c r="E259" s="169">
        <f t="shared" si="14"/>
        <v>101.93849131074995</v>
      </c>
      <c r="F259" s="190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t="str">
        <f t="shared" si="16"/>
        <v/>
      </c>
      <c r="I259" s="190" t="str">
        <f t="shared" si="15"/>
        <v/>
      </c>
    </row>
    <row r="260" spans="1:9">
      <c r="A260">
        <v>257</v>
      </c>
      <c r="B260" s="46">
        <v>44909</v>
      </c>
      <c r="C260" s="169">
        <v>289.97392061030251</v>
      </c>
      <c r="D260" s="169">
        <v>108.10243370537623</v>
      </c>
      <c r="E260" s="169">
        <f t="shared" ref="E260:E323" si="18">IF(C260&lt;D260,C260,D260)</f>
        <v>108.10243370537623</v>
      </c>
      <c r="F260" s="190" t="str">
        <f t="shared" si="17"/>
        <v/>
      </c>
      <c r="H260" t="str">
        <f t="shared" si="16"/>
        <v/>
      </c>
      <c r="I260" s="190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44910</v>
      </c>
      <c r="C261" s="169">
        <v>284.73792954630437</v>
      </c>
      <c r="D261" s="169">
        <v>108.10243370537623</v>
      </c>
      <c r="E261" s="169">
        <f t="shared" si="18"/>
        <v>108.10243370537623</v>
      </c>
      <c r="F261" s="190" t="str">
        <f t="shared" si="17"/>
        <v>D</v>
      </c>
      <c r="G261" s="191">
        <f>IF(DAY(B261)=15,D261,"")</f>
        <v>108.10243370537623</v>
      </c>
      <c r="H261" t="str">
        <f t="shared" ref="H261:H324" si="20">IF(MONTH(B261)=1,IF(DAY(B261)=1,YEAR(B261),""),"")</f>
        <v/>
      </c>
      <c r="I261" s="190" t="str">
        <f t="shared" si="19"/>
        <v>D</v>
      </c>
    </row>
    <row r="262" spans="1:9">
      <c r="A262">
        <v>259</v>
      </c>
      <c r="B262" s="46">
        <v>44911</v>
      </c>
      <c r="C262" s="169">
        <v>307.97685631430346</v>
      </c>
      <c r="D262" s="169">
        <v>108.10243370537623</v>
      </c>
      <c r="E262" s="169">
        <f t="shared" si="18"/>
        <v>108.10243370537623</v>
      </c>
      <c r="F262" s="190" t="str">
        <f t="shared" si="17"/>
        <v/>
      </c>
      <c r="H262" t="str">
        <f t="shared" si="20"/>
        <v/>
      </c>
      <c r="I262" s="190" t="str">
        <f t="shared" si="19"/>
        <v/>
      </c>
    </row>
    <row r="263" spans="1:9">
      <c r="A263">
        <v>260</v>
      </c>
      <c r="B263" s="46">
        <v>44912</v>
      </c>
      <c r="C263" s="169">
        <v>302.26623228230346</v>
      </c>
      <c r="D263" s="169">
        <v>108.10243370537623</v>
      </c>
      <c r="E263" s="169">
        <f t="shared" si="18"/>
        <v>108.10243370537623</v>
      </c>
      <c r="F263" s="190" t="str">
        <f t="shared" si="17"/>
        <v/>
      </c>
      <c r="H263" t="str">
        <f t="shared" si="20"/>
        <v/>
      </c>
      <c r="I263" s="190" t="str">
        <f t="shared" si="19"/>
        <v/>
      </c>
    </row>
    <row r="264" spans="1:9">
      <c r="A264">
        <v>261</v>
      </c>
      <c r="B264" s="46">
        <v>44913</v>
      </c>
      <c r="C264" s="169">
        <v>247.9712209903025</v>
      </c>
      <c r="D264" s="169">
        <v>108.10243370537623</v>
      </c>
      <c r="E264" s="169">
        <f t="shared" si="18"/>
        <v>108.10243370537623</v>
      </c>
      <c r="F264" s="190" t="str">
        <f t="shared" si="17"/>
        <v/>
      </c>
      <c r="H264" t="str">
        <f t="shared" si="20"/>
        <v/>
      </c>
      <c r="I264" s="190" t="str">
        <f t="shared" si="19"/>
        <v/>
      </c>
    </row>
    <row r="265" spans="1:9">
      <c r="A265">
        <v>262</v>
      </c>
      <c r="B265" s="46">
        <v>44914</v>
      </c>
      <c r="C265" s="169">
        <v>269.60022292630441</v>
      </c>
      <c r="D265" s="169">
        <v>108.10243370537623</v>
      </c>
      <c r="E265" s="169">
        <f t="shared" si="18"/>
        <v>108.10243370537623</v>
      </c>
      <c r="F265" s="190" t="str">
        <f t="shared" si="17"/>
        <v/>
      </c>
      <c r="H265" t="str">
        <f t="shared" si="20"/>
        <v/>
      </c>
      <c r="I265" s="190" t="str">
        <f t="shared" si="19"/>
        <v/>
      </c>
    </row>
    <row r="266" spans="1:9">
      <c r="A266">
        <v>263</v>
      </c>
      <c r="B266" s="46">
        <v>44915</v>
      </c>
      <c r="C266" s="169">
        <v>283.5932388583044</v>
      </c>
      <c r="D266" s="169">
        <v>108.10243370537623</v>
      </c>
      <c r="E266" s="169">
        <f t="shared" si="18"/>
        <v>108.10243370537623</v>
      </c>
      <c r="F266" s="190" t="str">
        <f t="shared" si="17"/>
        <v/>
      </c>
      <c r="H266" t="str">
        <f t="shared" si="20"/>
        <v/>
      </c>
      <c r="I266" s="190" t="str">
        <f t="shared" si="19"/>
        <v/>
      </c>
    </row>
    <row r="267" spans="1:9">
      <c r="A267">
        <v>264</v>
      </c>
      <c r="B267" s="46">
        <v>44916</v>
      </c>
      <c r="C267" s="169">
        <v>216.41231130322751</v>
      </c>
      <c r="D267" s="169">
        <v>108.10243370537623</v>
      </c>
      <c r="E267" s="169">
        <f t="shared" si="18"/>
        <v>108.10243370537623</v>
      </c>
      <c r="F267" s="190" t="str">
        <f t="shared" si="17"/>
        <v/>
      </c>
      <c r="H267" t="str">
        <f t="shared" si="20"/>
        <v/>
      </c>
      <c r="I267" s="190" t="str">
        <f t="shared" si="19"/>
        <v/>
      </c>
    </row>
    <row r="268" spans="1:9">
      <c r="A268">
        <v>265</v>
      </c>
      <c r="B268" s="46">
        <v>44917</v>
      </c>
      <c r="C268" s="169">
        <v>231.06819202322563</v>
      </c>
      <c r="D268" s="169">
        <v>108.10243370537623</v>
      </c>
      <c r="E268" s="169">
        <f t="shared" si="18"/>
        <v>108.10243370537623</v>
      </c>
      <c r="F268" s="190" t="str">
        <f t="shared" si="17"/>
        <v/>
      </c>
      <c r="H268" t="str">
        <f t="shared" si="20"/>
        <v/>
      </c>
      <c r="I268" s="190" t="str">
        <f t="shared" si="19"/>
        <v/>
      </c>
    </row>
    <row r="269" spans="1:9">
      <c r="A269">
        <v>266</v>
      </c>
      <c r="B269" s="46">
        <v>44918</v>
      </c>
      <c r="C269" s="169">
        <v>208.50973759122655</v>
      </c>
      <c r="D269" s="169">
        <v>108.10243370537623</v>
      </c>
      <c r="E269" s="169">
        <f t="shared" si="18"/>
        <v>108.10243370537623</v>
      </c>
      <c r="F269" s="190" t="str">
        <f t="shared" si="17"/>
        <v/>
      </c>
      <c r="H269" t="str">
        <f t="shared" si="20"/>
        <v/>
      </c>
      <c r="I269" s="190" t="str">
        <f t="shared" si="19"/>
        <v/>
      </c>
    </row>
    <row r="270" spans="1:9">
      <c r="A270">
        <v>267</v>
      </c>
      <c r="B270" s="46">
        <v>44919</v>
      </c>
      <c r="C270" s="169">
        <v>181.46844320322654</v>
      </c>
      <c r="D270" s="169">
        <v>108.10243370537623</v>
      </c>
      <c r="E270" s="169">
        <f t="shared" si="18"/>
        <v>108.10243370537623</v>
      </c>
      <c r="F270" s="190" t="str">
        <f t="shared" si="17"/>
        <v/>
      </c>
      <c r="H270" t="str">
        <f t="shared" si="20"/>
        <v/>
      </c>
      <c r="I270" s="190" t="str">
        <f t="shared" si="19"/>
        <v/>
      </c>
    </row>
    <row r="271" spans="1:9">
      <c r="A271">
        <v>268</v>
      </c>
      <c r="B271" s="46">
        <v>44920</v>
      </c>
      <c r="C271" s="169">
        <v>167.11491751522655</v>
      </c>
      <c r="D271" s="169">
        <v>108.10243370537623</v>
      </c>
      <c r="E271" s="169">
        <f t="shared" si="18"/>
        <v>108.10243370537623</v>
      </c>
      <c r="F271" s="190" t="str">
        <f t="shared" si="17"/>
        <v/>
      </c>
      <c r="H271" t="str">
        <f t="shared" si="20"/>
        <v/>
      </c>
      <c r="I271" s="190" t="str">
        <f t="shared" si="19"/>
        <v/>
      </c>
    </row>
    <row r="272" spans="1:9">
      <c r="A272">
        <v>269</v>
      </c>
      <c r="B272" s="46">
        <v>44921</v>
      </c>
      <c r="C272" s="169">
        <v>204.13234757522562</v>
      </c>
      <c r="D272" s="169">
        <v>108.10243370537623</v>
      </c>
      <c r="E272" s="169">
        <f t="shared" si="18"/>
        <v>108.10243370537623</v>
      </c>
      <c r="F272" s="190" t="str">
        <f t="shared" si="17"/>
        <v/>
      </c>
      <c r="H272" t="str">
        <f t="shared" si="20"/>
        <v/>
      </c>
      <c r="I272" s="190" t="str">
        <f t="shared" si="19"/>
        <v/>
      </c>
    </row>
    <row r="273" spans="1:9">
      <c r="A273">
        <v>270</v>
      </c>
      <c r="B273" s="46">
        <v>44922</v>
      </c>
      <c r="C273" s="169">
        <v>234.34795938322748</v>
      </c>
      <c r="D273" s="169">
        <v>108.10243370537623</v>
      </c>
      <c r="E273" s="169">
        <f t="shared" si="18"/>
        <v>108.10243370537623</v>
      </c>
      <c r="F273" s="190" t="str">
        <f t="shared" si="17"/>
        <v/>
      </c>
      <c r="H273" t="str">
        <f t="shared" si="20"/>
        <v/>
      </c>
      <c r="I273" s="190" t="str">
        <f t="shared" si="19"/>
        <v/>
      </c>
    </row>
    <row r="274" spans="1:9">
      <c r="A274">
        <v>271</v>
      </c>
      <c r="B274" s="46">
        <v>44923</v>
      </c>
      <c r="C274" s="169">
        <v>193.8002134387624</v>
      </c>
      <c r="D274" s="169">
        <v>108.10243370537623</v>
      </c>
      <c r="E274" s="169">
        <f t="shared" si="18"/>
        <v>108.10243370537623</v>
      </c>
      <c r="F274" s="190" t="str">
        <f t="shared" si="17"/>
        <v/>
      </c>
      <c r="H274" t="str">
        <f t="shared" si="20"/>
        <v/>
      </c>
      <c r="I274" s="190" t="str">
        <f t="shared" si="19"/>
        <v/>
      </c>
    </row>
    <row r="275" spans="1:9">
      <c r="A275">
        <v>272</v>
      </c>
      <c r="B275" s="46">
        <v>44924</v>
      </c>
      <c r="C275" s="169">
        <v>196.19100491875963</v>
      </c>
      <c r="D275" s="169">
        <v>108.10243370537623</v>
      </c>
      <c r="E275" s="169">
        <f t="shared" si="18"/>
        <v>108.10243370537623</v>
      </c>
      <c r="F275" s="190" t="str">
        <f t="shared" si="17"/>
        <v/>
      </c>
      <c r="H275" t="str">
        <f t="shared" si="20"/>
        <v/>
      </c>
      <c r="I275" s="190" t="str">
        <f t="shared" si="19"/>
        <v/>
      </c>
    </row>
    <row r="276" spans="1:9">
      <c r="A276">
        <v>273</v>
      </c>
      <c r="B276" s="46">
        <v>44925</v>
      </c>
      <c r="C276" s="169">
        <v>181.06590471476241</v>
      </c>
      <c r="D276" s="169">
        <v>108.10243370537623</v>
      </c>
      <c r="E276" s="169">
        <f t="shared" si="18"/>
        <v>108.10243370537623</v>
      </c>
      <c r="F276" s="190" t="str">
        <f t="shared" si="17"/>
        <v/>
      </c>
      <c r="H276" t="str">
        <f t="shared" si="20"/>
        <v/>
      </c>
      <c r="I276" s="190" t="str">
        <f t="shared" si="19"/>
        <v/>
      </c>
    </row>
    <row r="277" spans="1:9">
      <c r="A277">
        <v>274</v>
      </c>
      <c r="B277" s="46">
        <v>44926</v>
      </c>
      <c r="C277" s="169">
        <v>181.0535762667615</v>
      </c>
      <c r="D277" s="169">
        <v>108.10243370537623</v>
      </c>
      <c r="E277" s="169">
        <f t="shared" si="18"/>
        <v>108.10243370537623</v>
      </c>
      <c r="F277" s="190" t="str">
        <f t="shared" si="17"/>
        <v/>
      </c>
      <c r="H277" t="str">
        <f t="shared" si="20"/>
        <v/>
      </c>
      <c r="I277" s="190" t="str">
        <f t="shared" si="19"/>
        <v/>
      </c>
    </row>
    <row r="278" spans="1:9">
      <c r="A278">
        <v>275</v>
      </c>
      <c r="B278" s="46">
        <v>44927</v>
      </c>
      <c r="C278" s="169">
        <v>184.75735599076242</v>
      </c>
      <c r="D278" s="169">
        <v>119.44455644829111</v>
      </c>
      <c r="E278" s="169">
        <f t="shared" si="18"/>
        <v>119.44455644829111</v>
      </c>
      <c r="F278" s="190" t="str">
        <f t="shared" si="17"/>
        <v/>
      </c>
      <c r="H278">
        <f t="shared" si="20"/>
        <v>2023</v>
      </c>
      <c r="I278" s="190" t="str">
        <f t="shared" si="19"/>
        <v/>
      </c>
    </row>
    <row r="279" spans="1:9">
      <c r="A279">
        <v>276</v>
      </c>
      <c r="B279" s="46">
        <v>44928</v>
      </c>
      <c r="C279" s="169">
        <v>244.67985851076057</v>
      </c>
      <c r="D279" s="169">
        <v>119.44455644829111</v>
      </c>
      <c r="E279" s="169">
        <f t="shared" si="18"/>
        <v>119.44455644829111</v>
      </c>
      <c r="F279" s="190" t="str">
        <f t="shared" si="17"/>
        <v/>
      </c>
      <c r="H279" t="str">
        <f t="shared" si="20"/>
        <v/>
      </c>
      <c r="I279" s="190" t="str">
        <f t="shared" si="19"/>
        <v/>
      </c>
    </row>
    <row r="280" spans="1:9">
      <c r="A280">
        <v>277</v>
      </c>
      <c r="B280" s="46">
        <v>44929</v>
      </c>
      <c r="C280" s="169">
        <v>261.87291061476151</v>
      </c>
      <c r="D280" s="169">
        <v>119.44455644829111</v>
      </c>
      <c r="E280" s="169">
        <f t="shared" si="18"/>
        <v>119.44455644829111</v>
      </c>
      <c r="F280" s="190" t="str">
        <f t="shared" si="17"/>
        <v/>
      </c>
      <c r="H280" t="str">
        <f t="shared" si="20"/>
        <v/>
      </c>
      <c r="I280" s="190" t="str">
        <f t="shared" si="19"/>
        <v/>
      </c>
    </row>
    <row r="281" spans="1:9">
      <c r="A281">
        <v>278</v>
      </c>
      <c r="B281" s="46">
        <v>44930</v>
      </c>
      <c r="C281" s="169">
        <v>209.71860584719701</v>
      </c>
      <c r="D281" s="169">
        <v>119.44455644829111</v>
      </c>
      <c r="E281" s="169">
        <f t="shared" si="18"/>
        <v>119.44455644829111</v>
      </c>
      <c r="F281" s="190" t="str">
        <f t="shared" si="17"/>
        <v/>
      </c>
      <c r="H281" t="str">
        <f t="shared" si="20"/>
        <v/>
      </c>
      <c r="I281" s="190" t="str">
        <f t="shared" si="19"/>
        <v/>
      </c>
    </row>
    <row r="282" spans="1:9">
      <c r="A282">
        <v>279</v>
      </c>
      <c r="B282" s="46">
        <v>44931</v>
      </c>
      <c r="C282" s="169">
        <v>214.68212655219702</v>
      </c>
      <c r="D282" s="169">
        <v>119.44455644829111</v>
      </c>
      <c r="E282" s="169">
        <f t="shared" si="18"/>
        <v>119.44455644829111</v>
      </c>
      <c r="F282" s="190" t="str">
        <f t="shared" si="17"/>
        <v/>
      </c>
      <c r="H282" t="str">
        <f t="shared" si="20"/>
        <v/>
      </c>
      <c r="I282" s="190" t="str">
        <f t="shared" si="19"/>
        <v/>
      </c>
    </row>
    <row r="283" spans="1:9">
      <c r="A283">
        <v>280</v>
      </c>
      <c r="B283" s="46">
        <v>44932</v>
      </c>
      <c r="C283" s="169">
        <v>202.65080127619512</v>
      </c>
      <c r="D283" s="169">
        <v>119.44455644829111</v>
      </c>
      <c r="E283" s="169">
        <f t="shared" si="18"/>
        <v>119.44455644829111</v>
      </c>
      <c r="F283" s="190" t="str">
        <f t="shared" si="17"/>
        <v/>
      </c>
      <c r="H283" t="str">
        <f t="shared" si="20"/>
        <v/>
      </c>
      <c r="I283" s="190" t="str">
        <f t="shared" si="19"/>
        <v/>
      </c>
    </row>
    <row r="284" spans="1:9">
      <c r="A284">
        <v>281</v>
      </c>
      <c r="B284" s="46">
        <v>44933</v>
      </c>
      <c r="C284" s="169">
        <v>146.04670680019515</v>
      </c>
      <c r="D284" s="169">
        <v>119.44455644829111</v>
      </c>
      <c r="E284" s="169">
        <f t="shared" si="18"/>
        <v>119.44455644829111</v>
      </c>
      <c r="F284" s="190" t="str">
        <f t="shared" si="17"/>
        <v/>
      </c>
      <c r="H284" t="str">
        <f t="shared" si="20"/>
        <v/>
      </c>
      <c r="I284" s="190" t="str">
        <f t="shared" si="19"/>
        <v/>
      </c>
    </row>
    <row r="285" spans="1:9">
      <c r="A285">
        <v>282</v>
      </c>
      <c r="B285" s="46">
        <v>44934</v>
      </c>
      <c r="C285" s="169">
        <v>152.47383951619699</v>
      </c>
      <c r="D285" s="169">
        <v>119.44455644829111</v>
      </c>
      <c r="E285" s="169">
        <f t="shared" si="18"/>
        <v>119.44455644829111</v>
      </c>
      <c r="F285" s="190" t="str">
        <f t="shared" si="17"/>
        <v/>
      </c>
      <c r="H285" t="str">
        <f t="shared" si="20"/>
        <v/>
      </c>
      <c r="I285" s="190" t="str">
        <f t="shared" si="19"/>
        <v/>
      </c>
    </row>
    <row r="286" spans="1:9">
      <c r="A286">
        <v>283</v>
      </c>
      <c r="B286" s="46">
        <v>44935</v>
      </c>
      <c r="C286" s="169">
        <v>173.76520320419701</v>
      </c>
      <c r="D286" s="169">
        <v>119.44455644829111</v>
      </c>
      <c r="E286" s="169">
        <f t="shared" si="18"/>
        <v>119.44455644829111</v>
      </c>
      <c r="F286" s="190" t="str">
        <f t="shared" si="17"/>
        <v/>
      </c>
      <c r="H286" t="str">
        <f t="shared" si="20"/>
        <v/>
      </c>
      <c r="I286" s="190" t="str">
        <f t="shared" si="19"/>
        <v/>
      </c>
    </row>
    <row r="287" spans="1:9">
      <c r="A287">
        <v>284</v>
      </c>
      <c r="B287" s="46">
        <v>44936</v>
      </c>
      <c r="C287" s="169">
        <v>220.39382234819513</v>
      </c>
      <c r="D287" s="169">
        <v>119.44455644829111</v>
      </c>
      <c r="E287" s="169">
        <f t="shared" si="18"/>
        <v>119.44455644829111</v>
      </c>
      <c r="F287" s="190" t="str">
        <f t="shared" si="17"/>
        <v/>
      </c>
      <c r="H287" t="str">
        <f t="shared" si="20"/>
        <v/>
      </c>
      <c r="I287" s="190" t="str">
        <f t="shared" si="19"/>
        <v/>
      </c>
    </row>
    <row r="288" spans="1:9">
      <c r="A288">
        <v>285</v>
      </c>
      <c r="B288" s="46">
        <v>44937</v>
      </c>
      <c r="C288" s="169">
        <v>192.80566395746041</v>
      </c>
      <c r="D288" s="169">
        <v>119.44455644829111</v>
      </c>
      <c r="E288" s="169">
        <f t="shared" si="18"/>
        <v>119.44455644829111</v>
      </c>
      <c r="F288" s="190" t="str">
        <f t="shared" si="17"/>
        <v/>
      </c>
      <c r="H288" t="str">
        <f t="shared" si="20"/>
        <v/>
      </c>
      <c r="I288" s="190" t="str">
        <f t="shared" si="19"/>
        <v/>
      </c>
    </row>
    <row r="289" spans="1:9">
      <c r="A289">
        <v>286</v>
      </c>
      <c r="B289" s="46">
        <v>44938</v>
      </c>
      <c r="C289" s="169">
        <v>204.73352045346039</v>
      </c>
      <c r="D289" s="169">
        <v>119.44455644829111</v>
      </c>
      <c r="E289" s="169">
        <f t="shared" si="18"/>
        <v>119.44455644829111</v>
      </c>
      <c r="F289" s="190" t="str">
        <f t="shared" si="17"/>
        <v/>
      </c>
      <c r="H289" t="str">
        <f t="shared" si="20"/>
        <v/>
      </c>
      <c r="I289" s="190" t="str">
        <f t="shared" si="19"/>
        <v/>
      </c>
    </row>
    <row r="290" spans="1:9">
      <c r="A290">
        <v>287</v>
      </c>
      <c r="B290" s="46">
        <v>44939</v>
      </c>
      <c r="C290" s="169">
        <v>208.52852887346043</v>
      </c>
      <c r="D290" s="169">
        <v>119.44455644829111</v>
      </c>
      <c r="E290" s="169">
        <f t="shared" si="18"/>
        <v>119.44455644829111</v>
      </c>
      <c r="F290" s="190" t="str">
        <f t="shared" si="17"/>
        <v/>
      </c>
      <c r="H290" t="str">
        <f t="shared" si="20"/>
        <v/>
      </c>
      <c r="I290" s="190" t="str">
        <f t="shared" si="19"/>
        <v/>
      </c>
    </row>
    <row r="291" spans="1:9">
      <c r="A291">
        <v>288</v>
      </c>
      <c r="B291" s="46">
        <v>44940</v>
      </c>
      <c r="C291" s="169">
        <v>185.32112553746228</v>
      </c>
      <c r="D291" s="169">
        <v>119.44455644829111</v>
      </c>
      <c r="E291" s="169">
        <f t="shared" si="18"/>
        <v>119.44455644829111</v>
      </c>
      <c r="F291" s="190" t="str">
        <f t="shared" si="17"/>
        <v/>
      </c>
      <c r="H291" t="str">
        <f t="shared" si="20"/>
        <v/>
      </c>
      <c r="I291" s="190" t="str">
        <f t="shared" si="19"/>
        <v/>
      </c>
    </row>
    <row r="292" spans="1:9">
      <c r="A292">
        <v>289</v>
      </c>
      <c r="B292" s="46">
        <v>44941</v>
      </c>
      <c r="C292" s="169">
        <v>125.24761058545855</v>
      </c>
      <c r="D292" s="169">
        <v>119.44455644829111</v>
      </c>
      <c r="E292" s="169">
        <f t="shared" si="18"/>
        <v>119.44455644829111</v>
      </c>
      <c r="F292" s="190" t="str">
        <f t="shared" si="17"/>
        <v>E</v>
      </c>
      <c r="G292" s="191">
        <f>IF(DAY(B292)=15,D292,"")</f>
        <v>119.44455644829111</v>
      </c>
      <c r="H292" t="str">
        <f t="shared" si="20"/>
        <v/>
      </c>
      <c r="I292" s="190" t="str">
        <f t="shared" si="19"/>
        <v>E</v>
      </c>
    </row>
    <row r="293" spans="1:9">
      <c r="A293">
        <v>290</v>
      </c>
      <c r="B293" s="46">
        <v>44942</v>
      </c>
      <c r="C293" s="169">
        <v>143.21331817346228</v>
      </c>
      <c r="D293" s="169">
        <v>119.44455644829111</v>
      </c>
      <c r="E293" s="169">
        <f t="shared" si="18"/>
        <v>119.44455644829111</v>
      </c>
      <c r="F293" s="190" t="str">
        <f t="shared" si="17"/>
        <v/>
      </c>
      <c r="H293" t="str">
        <f t="shared" si="20"/>
        <v/>
      </c>
      <c r="I293" s="190" t="str">
        <f t="shared" si="19"/>
        <v/>
      </c>
    </row>
    <row r="294" spans="1:9">
      <c r="A294">
        <v>291</v>
      </c>
      <c r="B294" s="46">
        <v>44943</v>
      </c>
      <c r="C294" s="169">
        <v>139.81863649845857</v>
      </c>
      <c r="D294" s="169">
        <v>119.44455644829111</v>
      </c>
      <c r="E294" s="169">
        <f t="shared" si="18"/>
        <v>119.44455644829111</v>
      </c>
      <c r="F294" s="190" t="str">
        <f t="shared" si="17"/>
        <v/>
      </c>
      <c r="H294" t="str">
        <f t="shared" si="20"/>
        <v/>
      </c>
      <c r="I294" s="190" t="str">
        <f t="shared" si="19"/>
        <v/>
      </c>
    </row>
    <row r="295" spans="1:9">
      <c r="A295">
        <v>292</v>
      </c>
      <c r="B295" s="46">
        <v>44944</v>
      </c>
      <c r="C295" s="169">
        <v>210.31799327556047</v>
      </c>
      <c r="D295" s="169">
        <v>119.44455644829111</v>
      </c>
      <c r="E295" s="169">
        <f t="shared" si="18"/>
        <v>119.44455644829111</v>
      </c>
      <c r="F295" s="190" t="str">
        <f t="shared" si="17"/>
        <v/>
      </c>
      <c r="H295" t="str">
        <f t="shared" si="20"/>
        <v/>
      </c>
      <c r="I295" s="190" t="str">
        <f t="shared" si="19"/>
        <v/>
      </c>
    </row>
    <row r="296" spans="1:9">
      <c r="A296">
        <v>293</v>
      </c>
      <c r="B296" s="46">
        <v>44945</v>
      </c>
      <c r="C296" s="169">
        <v>212.85371273355861</v>
      </c>
      <c r="D296" s="169">
        <v>119.44455644829111</v>
      </c>
      <c r="E296" s="169">
        <f t="shared" si="18"/>
        <v>119.44455644829111</v>
      </c>
      <c r="F296" s="190" t="str">
        <f t="shared" si="17"/>
        <v/>
      </c>
      <c r="H296" t="str">
        <f t="shared" si="20"/>
        <v/>
      </c>
      <c r="I296" s="190" t="str">
        <f t="shared" si="19"/>
        <v/>
      </c>
    </row>
    <row r="297" spans="1:9">
      <c r="A297">
        <v>294</v>
      </c>
      <c r="B297" s="46">
        <v>44946</v>
      </c>
      <c r="C297" s="169">
        <v>233.69651104555675</v>
      </c>
      <c r="D297" s="169">
        <v>119.44455644829111</v>
      </c>
      <c r="E297" s="169">
        <f t="shared" si="18"/>
        <v>119.44455644829111</v>
      </c>
      <c r="F297" s="190" t="str">
        <f t="shared" si="17"/>
        <v/>
      </c>
      <c r="H297" t="str">
        <f t="shared" si="20"/>
        <v/>
      </c>
      <c r="I297" s="190" t="str">
        <f t="shared" si="19"/>
        <v/>
      </c>
    </row>
    <row r="298" spans="1:9">
      <c r="A298">
        <v>295</v>
      </c>
      <c r="B298" s="46">
        <v>44947</v>
      </c>
      <c r="C298" s="169">
        <v>216.74085348956049</v>
      </c>
      <c r="D298" s="169">
        <v>119.44455644829111</v>
      </c>
      <c r="E298" s="169">
        <f t="shared" si="18"/>
        <v>119.44455644829111</v>
      </c>
      <c r="F298" s="190" t="str">
        <f t="shared" si="17"/>
        <v/>
      </c>
      <c r="H298" t="str">
        <f t="shared" si="20"/>
        <v/>
      </c>
      <c r="I298" s="190" t="str">
        <f t="shared" si="19"/>
        <v/>
      </c>
    </row>
    <row r="299" spans="1:9">
      <c r="A299">
        <v>296</v>
      </c>
      <c r="B299" s="46">
        <v>44948</v>
      </c>
      <c r="C299" s="169">
        <v>209.38934882955857</v>
      </c>
      <c r="D299" s="169">
        <v>119.44455644829111</v>
      </c>
      <c r="E299" s="169">
        <f t="shared" si="18"/>
        <v>119.44455644829111</v>
      </c>
      <c r="F299" s="190" t="str">
        <f t="shared" si="17"/>
        <v/>
      </c>
      <c r="H299" t="str">
        <f t="shared" si="20"/>
        <v/>
      </c>
      <c r="I299" s="190" t="str">
        <f t="shared" si="19"/>
        <v/>
      </c>
    </row>
    <row r="300" spans="1:9">
      <c r="A300">
        <v>297</v>
      </c>
      <c r="B300" s="46">
        <v>44949</v>
      </c>
      <c r="C300" s="169">
        <v>236.63857497755674</v>
      </c>
      <c r="D300" s="169">
        <v>119.44455644829111</v>
      </c>
      <c r="E300" s="169">
        <f t="shared" si="18"/>
        <v>119.44455644829111</v>
      </c>
      <c r="F300" s="190" t="str">
        <f t="shared" si="17"/>
        <v/>
      </c>
      <c r="H300" t="str">
        <f t="shared" si="20"/>
        <v/>
      </c>
      <c r="I300" s="190" t="str">
        <f t="shared" si="19"/>
        <v/>
      </c>
    </row>
    <row r="301" spans="1:9">
      <c r="A301">
        <v>298</v>
      </c>
      <c r="B301" s="46">
        <v>44950</v>
      </c>
      <c r="C301" s="169">
        <v>265.77015223356045</v>
      </c>
      <c r="D301" s="169">
        <v>119.44455644829111</v>
      </c>
      <c r="E301" s="169">
        <f t="shared" si="18"/>
        <v>119.44455644829111</v>
      </c>
      <c r="F301" s="190" t="str">
        <f t="shared" si="17"/>
        <v/>
      </c>
      <c r="H301" t="str">
        <f t="shared" si="20"/>
        <v/>
      </c>
      <c r="I301" s="190" t="str">
        <f t="shared" si="19"/>
        <v/>
      </c>
    </row>
    <row r="302" spans="1:9">
      <c r="A302">
        <v>299</v>
      </c>
      <c r="B302" s="46">
        <v>44951</v>
      </c>
      <c r="C302" s="169">
        <v>175.43269650291603</v>
      </c>
      <c r="D302" s="169">
        <v>119.44455644829111</v>
      </c>
      <c r="E302" s="169">
        <f t="shared" si="18"/>
        <v>119.44455644829111</v>
      </c>
      <c r="F302" s="190" t="str">
        <f t="shared" si="17"/>
        <v/>
      </c>
      <c r="H302" t="str">
        <f t="shared" si="20"/>
        <v/>
      </c>
      <c r="I302" s="190" t="str">
        <f t="shared" si="19"/>
        <v/>
      </c>
    </row>
    <row r="303" spans="1:9">
      <c r="A303">
        <v>300</v>
      </c>
      <c r="B303" s="46">
        <v>44952</v>
      </c>
      <c r="C303" s="169">
        <v>171.15210955092161</v>
      </c>
      <c r="D303" s="169">
        <v>119.44455644829111</v>
      </c>
      <c r="E303" s="169">
        <f t="shared" si="18"/>
        <v>119.44455644829111</v>
      </c>
      <c r="F303" s="190" t="str">
        <f t="shared" si="17"/>
        <v/>
      </c>
      <c r="H303" t="str">
        <f t="shared" si="20"/>
        <v/>
      </c>
      <c r="I303" s="190" t="str">
        <f t="shared" si="19"/>
        <v/>
      </c>
    </row>
    <row r="304" spans="1:9">
      <c r="A304">
        <v>301</v>
      </c>
      <c r="B304" s="46">
        <v>44953</v>
      </c>
      <c r="C304" s="169">
        <v>152.50442946691788</v>
      </c>
      <c r="D304" s="169">
        <v>119.44455644829111</v>
      </c>
      <c r="E304" s="169">
        <f t="shared" si="18"/>
        <v>119.44455644829111</v>
      </c>
      <c r="F304" s="190" t="str">
        <f t="shared" si="17"/>
        <v/>
      </c>
      <c r="H304" t="str">
        <f t="shared" si="20"/>
        <v/>
      </c>
      <c r="I304" s="190" t="str">
        <f t="shared" si="19"/>
        <v/>
      </c>
    </row>
    <row r="305" spans="1:9">
      <c r="A305">
        <v>302</v>
      </c>
      <c r="B305" s="46">
        <v>44954</v>
      </c>
      <c r="C305" s="169">
        <v>118.75098253891976</v>
      </c>
      <c r="D305" s="169">
        <v>119.44455644829111</v>
      </c>
      <c r="E305" s="169">
        <f t="shared" si="18"/>
        <v>118.75098253891976</v>
      </c>
      <c r="F305" s="190" t="str">
        <f t="shared" si="17"/>
        <v/>
      </c>
      <c r="H305" t="str">
        <f t="shared" si="20"/>
        <v/>
      </c>
      <c r="I305" s="190" t="str">
        <f t="shared" si="19"/>
        <v/>
      </c>
    </row>
    <row r="306" spans="1:9">
      <c r="A306">
        <v>303</v>
      </c>
      <c r="B306" s="46">
        <v>44955</v>
      </c>
      <c r="C306" s="169">
        <v>117.44109541892162</v>
      </c>
      <c r="D306" s="169">
        <v>119.44455644829111</v>
      </c>
      <c r="E306" s="169">
        <f t="shared" si="18"/>
        <v>117.44109541892162</v>
      </c>
      <c r="F306" s="190" t="str">
        <f t="shared" si="17"/>
        <v/>
      </c>
      <c r="H306" t="str">
        <f t="shared" si="20"/>
        <v/>
      </c>
      <c r="I306" s="190" t="str">
        <f t="shared" si="19"/>
        <v/>
      </c>
    </row>
    <row r="307" spans="1:9">
      <c r="A307">
        <v>304</v>
      </c>
      <c r="B307" s="46">
        <v>44956</v>
      </c>
      <c r="C307" s="169">
        <v>167.47841404691789</v>
      </c>
      <c r="D307" s="169">
        <v>119.44455644829111</v>
      </c>
      <c r="E307" s="169">
        <f t="shared" si="18"/>
        <v>119.44455644829111</v>
      </c>
      <c r="F307" s="190" t="str">
        <f t="shared" si="17"/>
        <v/>
      </c>
      <c r="H307" t="str">
        <f t="shared" si="20"/>
        <v/>
      </c>
      <c r="I307" s="190" t="str">
        <f t="shared" si="19"/>
        <v/>
      </c>
    </row>
    <row r="308" spans="1:9">
      <c r="A308">
        <v>305</v>
      </c>
      <c r="B308" s="46">
        <v>44957</v>
      </c>
      <c r="C308" s="169">
        <v>157.44045010691602</v>
      </c>
      <c r="D308" s="169">
        <v>119.44455644829111</v>
      </c>
      <c r="E308" s="169">
        <f t="shared" si="18"/>
        <v>119.44455644829111</v>
      </c>
      <c r="F308" s="190" t="str">
        <f t="shared" si="17"/>
        <v/>
      </c>
      <c r="H308" t="str">
        <f t="shared" si="20"/>
        <v/>
      </c>
      <c r="I308" s="190" t="str">
        <f t="shared" si="19"/>
        <v/>
      </c>
    </row>
    <row r="309" spans="1:9">
      <c r="A309">
        <v>306</v>
      </c>
      <c r="B309" s="46">
        <v>44958</v>
      </c>
      <c r="C309" s="169">
        <v>109.69644377138364</v>
      </c>
      <c r="D309" s="169">
        <v>127.90897946252304</v>
      </c>
      <c r="E309" s="169">
        <f t="shared" si="18"/>
        <v>109.69644377138364</v>
      </c>
      <c r="F309" s="190" t="str">
        <f t="shared" si="17"/>
        <v/>
      </c>
      <c r="H309" t="str">
        <f t="shared" si="20"/>
        <v/>
      </c>
      <c r="I309" s="190" t="str">
        <f t="shared" si="19"/>
        <v/>
      </c>
    </row>
    <row r="310" spans="1:9">
      <c r="A310">
        <v>307</v>
      </c>
      <c r="B310" s="46">
        <v>44959</v>
      </c>
      <c r="C310" s="169">
        <v>110.93907483538176</v>
      </c>
      <c r="D310" s="169">
        <v>127.90897946252304</v>
      </c>
      <c r="E310" s="169">
        <f t="shared" si="18"/>
        <v>110.93907483538176</v>
      </c>
      <c r="F310" s="190" t="str">
        <f t="shared" si="17"/>
        <v/>
      </c>
      <c r="H310" t="str">
        <f t="shared" si="20"/>
        <v/>
      </c>
      <c r="I310" s="190" t="str">
        <f t="shared" si="19"/>
        <v/>
      </c>
    </row>
    <row r="311" spans="1:9">
      <c r="A311">
        <v>308</v>
      </c>
      <c r="B311" s="46">
        <v>44960</v>
      </c>
      <c r="C311" s="169">
        <v>115.45928817137805</v>
      </c>
      <c r="D311" s="169">
        <v>127.90897946252304</v>
      </c>
      <c r="E311" s="169">
        <f t="shared" si="18"/>
        <v>115.45928817137805</v>
      </c>
      <c r="F311" s="190" t="str">
        <f t="shared" si="17"/>
        <v/>
      </c>
      <c r="H311" t="str">
        <f t="shared" si="20"/>
        <v/>
      </c>
      <c r="I311" s="190" t="str">
        <f t="shared" si="19"/>
        <v/>
      </c>
    </row>
    <row r="312" spans="1:9">
      <c r="A312">
        <v>309</v>
      </c>
      <c r="B312" s="46">
        <v>44961</v>
      </c>
      <c r="C312" s="169">
        <v>67.379530903383639</v>
      </c>
      <c r="D312" s="169">
        <v>127.90897946252304</v>
      </c>
      <c r="E312" s="169">
        <f t="shared" si="18"/>
        <v>67.379530903383639</v>
      </c>
      <c r="F312" s="190" t="str">
        <f t="shared" si="17"/>
        <v/>
      </c>
      <c r="H312" t="str">
        <f t="shared" si="20"/>
        <v/>
      </c>
      <c r="I312" s="190" t="str">
        <f t="shared" si="19"/>
        <v/>
      </c>
    </row>
    <row r="313" spans="1:9">
      <c r="A313">
        <v>310</v>
      </c>
      <c r="B313" s="46">
        <v>44962</v>
      </c>
      <c r="C313" s="169">
        <v>35.286046567381774</v>
      </c>
      <c r="D313" s="169">
        <v>127.90897946252304</v>
      </c>
      <c r="E313" s="169">
        <f t="shared" si="18"/>
        <v>35.286046567381774</v>
      </c>
      <c r="F313" s="190" t="str">
        <f t="shared" si="17"/>
        <v/>
      </c>
      <c r="H313" t="str">
        <f t="shared" si="20"/>
        <v/>
      </c>
      <c r="I313" s="190" t="str">
        <f t="shared" si="19"/>
        <v/>
      </c>
    </row>
    <row r="314" spans="1:9">
      <c r="A314">
        <v>311</v>
      </c>
      <c r="B314" s="46">
        <v>44963</v>
      </c>
      <c r="C314" s="169">
        <v>54.936889847379902</v>
      </c>
      <c r="D314" s="169">
        <v>127.90897946252304</v>
      </c>
      <c r="E314" s="169">
        <f t="shared" si="18"/>
        <v>54.936889847379902</v>
      </c>
      <c r="F314" s="190" t="str">
        <f t="shared" si="17"/>
        <v/>
      </c>
      <c r="H314" t="str">
        <f t="shared" si="20"/>
        <v/>
      </c>
      <c r="I314" s="190" t="str">
        <f t="shared" si="19"/>
        <v/>
      </c>
    </row>
    <row r="315" spans="1:9">
      <c r="A315">
        <v>312</v>
      </c>
      <c r="B315" s="46">
        <v>44964</v>
      </c>
      <c r="C315" s="169">
        <v>98.663010611379917</v>
      </c>
      <c r="D315" s="169">
        <v>127.90897946252304</v>
      </c>
      <c r="E315" s="169">
        <f t="shared" si="18"/>
        <v>98.663010611379917</v>
      </c>
      <c r="F315" s="190" t="str">
        <f t="shared" si="17"/>
        <v/>
      </c>
      <c r="H315" t="str">
        <f t="shared" si="20"/>
        <v/>
      </c>
      <c r="I315" s="190" t="str">
        <f t="shared" si="19"/>
        <v/>
      </c>
    </row>
    <row r="316" spans="1:9">
      <c r="A316">
        <v>313</v>
      </c>
      <c r="B316" s="46">
        <v>44965</v>
      </c>
      <c r="C316" s="169">
        <v>105.74671553278</v>
      </c>
      <c r="D316" s="169">
        <v>127.90897946252304</v>
      </c>
      <c r="E316" s="169">
        <f t="shared" si="18"/>
        <v>105.74671553278</v>
      </c>
      <c r="F316" s="190" t="str">
        <f t="shared" si="17"/>
        <v/>
      </c>
      <c r="H316" t="str">
        <f t="shared" si="20"/>
        <v/>
      </c>
      <c r="I316" s="190" t="str">
        <f t="shared" si="19"/>
        <v/>
      </c>
    </row>
    <row r="317" spans="1:9">
      <c r="A317">
        <v>314</v>
      </c>
      <c r="B317" s="46">
        <v>44966</v>
      </c>
      <c r="C317" s="169">
        <v>90.159075136778128</v>
      </c>
      <c r="D317" s="169">
        <v>127.90897946252304</v>
      </c>
      <c r="E317" s="169">
        <f t="shared" si="18"/>
        <v>90.159075136778128</v>
      </c>
      <c r="F317" s="190" t="str">
        <f t="shared" si="17"/>
        <v/>
      </c>
      <c r="H317" t="str">
        <f t="shared" si="20"/>
        <v/>
      </c>
      <c r="I317" s="190" t="str">
        <f t="shared" si="19"/>
        <v/>
      </c>
    </row>
    <row r="318" spans="1:9">
      <c r="A318">
        <v>315</v>
      </c>
      <c r="B318" s="46">
        <v>44967</v>
      </c>
      <c r="C318" s="169">
        <v>92.669122980778141</v>
      </c>
      <c r="D318" s="169">
        <v>127.90897946252304</v>
      </c>
      <c r="E318" s="169">
        <f t="shared" si="18"/>
        <v>92.669122980778141</v>
      </c>
      <c r="F318" s="190" t="str">
        <f t="shared" si="17"/>
        <v/>
      </c>
      <c r="H318" t="str">
        <f t="shared" si="20"/>
        <v/>
      </c>
      <c r="I318" s="190" t="str">
        <f t="shared" si="19"/>
        <v/>
      </c>
    </row>
    <row r="319" spans="1:9">
      <c r="A319">
        <v>316</v>
      </c>
      <c r="B319" s="46">
        <v>44968</v>
      </c>
      <c r="C319" s="169">
        <v>63.645498124776275</v>
      </c>
      <c r="D319" s="169">
        <v>127.90897946252304</v>
      </c>
      <c r="E319" s="169">
        <f t="shared" si="18"/>
        <v>63.645498124776275</v>
      </c>
      <c r="F319" s="190" t="str">
        <f t="shared" si="17"/>
        <v/>
      </c>
      <c r="H319" t="str">
        <f t="shared" si="20"/>
        <v/>
      </c>
      <c r="I319" s="190" t="str">
        <f t="shared" si="19"/>
        <v/>
      </c>
    </row>
    <row r="320" spans="1:9">
      <c r="A320">
        <v>317</v>
      </c>
      <c r="B320" s="46">
        <v>44969</v>
      </c>
      <c r="C320" s="169">
        <v>58.624108388780002</v>
      </c>
      <c r="D320" s="169">
        <v>127.90897946252304</v>
      </c>
      <c r="E320" s="169">
        <f t="shared" si="18"/>
        <v>58.624108388780002</v>
      </c>
      <c r="F320" s="190" t="str">
        <f t="shared" si="17"/>
        <v/>
      </c>
      <c r="H320" t="str">
        <f t="shared" si="20"/>
        <v/>
      </c>
      <c r="I320" s="190" t="str">
        <f t="shared" si="19"/>
        <v/>
      </c>
    </row>
    <row r="321" spans="1:9">
      <c r="A321">
        <v>318</v>
      </c>
      <c r="B321" s="46">
        <v>44970</v>
      </c>
      <c r="C321" s="169">
        <v>73.806724304778143</v>
      </c>
      <c r="D321" s="169">
        <v>127.90897946252304</v>
      </c>
      <c r="E321" s="169">
        <f t="shared" si="18"/>
        <v>73.806724304778143</v>
      </c>
      <c r="F321" s="190" t="str">
        <f t="shared" si="17"/>
        <v/>
      </c>
      <c r="H321" t="str">
        <f t="shared" si="20"/>
        <v/>
      </c>
      <c r="I321" s="190" t="str">
        <f t="shared" si="19"/>
        <v/>
      </c>
    </row>
    <row r="322" spans="1:9">
      <c r="A322">
        <v>319</v>
      </c>
      <c r="B322" s="46">
        <v>44971</v>
      </c>
      <c r="C322" s="169">
        <v>62.580834532776279</v>
      </c>
      <c r="D322" s="169">
        <v>127.90897946252304</v>
      </c>
      <c r="E322" s="169">
        <f t="shared" si="18"/>
        <v>62.580834532776279</v>
      </c>
      <c r="F322" s="190" t="str">
        <f t="shared" si="17"/>
        <v/>
      </c>
      <c r="H322" t="str">
        <f t="shared" si="20"/>
        <v/>
      </c>
      <c r="I322" s="190" t="str">
        <f t="shared" si="19"/>
        <v/>
      </c>
    </row>
    <row r="323" spans="1:9">
      <c r="A323">
        <v>320</v>
      </c>
      <c r="B323" s="46">
        <v>44972</v>
      </c>
      <c r="C323" s="169">
        <v>73.77204675838793</v>
      </c>
      <c r="D323" s="169">
        <v>127.90897946252304</v>
      </c>
      <c r="E323" s="169">
        <f t="shared" si="18"/>
        <v>73.77204675838793</v>
      </c>
      <c r="F323" s="190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>F</v>
      </c>
      <c r="G323" s="191">
        <f>IF(DAY(B323)=15,D323,"")</f>
        <v>127.90897946252304</v>
      </c>
      <c r="H323" t="str">
        <f t="shared" si="20"/>
        <v/>
      </c>
      <c r="I323" s="190" t="str">
        <f t="shared" si="19"/>
        <v>F</v>
      </c>
    </row>
    <row r="324" spans="1:9">
      <c r="A324">
        <v>321</v>
      </c>
      <c r="B324" s="46">
        <v>44973</v>
      </c>
      <c r="C324" s="169">
        <v>76.179004566387931</v>
      </c>
      <c r="D324" s="169">
        <v>127.90897946252304</v>
      </c>
      <c r="E324" s="169">
        <f t="shared" ref="E324:E387" si="22">IF(C324&lt;D324,C324,D324)</f>
        <v>76.179004566387931</v>
      </c>
      <c r="F324" s="190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90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44974</v>
      </c>
      <c r="C325" s="169">
        <v>60.705458206387938</v>
      </c>
      <c r="D325" s="169">
        <v>127.90897946252304</v>
      </c>
      <c r="E325" s="169">
        <f t="shared" si="22"/>
        <v>60.705458206387938</v>
      </c>
      <c r="F325" s="190" t="str">
        <f t="shared" si="23"/>
        <v/>
      </c>
      <c r="H325" t="str">
        <f t="shared" ref="H325:H388" si="25">IF(MONTH(B325)=1,IF(DAY(B325)=1,YEAR(B325),""),"")</f>
        <v/>
      </c>
      <c r="I325" s="190" t="str">
        <f t="shared" si="24"/>
        <v/>
      </c>
    </row>
    <row r="326" spans="1:9">
      <c r="A326">
        <v>323</v>
      </c>
      <c r="B326" s="46">
        <v>44975</v>
      </c>
      <c r="C326" s="169">
        <v>55.492423114384202</v>
      </c>
      <c r="D326" s="169">
        <v>127.90897946252304</v>
      </c>
      <c r="E326" s="169">
        <f t="shared" si="22"/>
        <v>55.492423114384202</v>
      </c>
      <c r="F326" s="190" t="str">
        <f t="shared" si="23"/>
        <v/>
      </c>
      <c r="H326" t="str">
        <f t="shared" si="25"/>
        <v/>
      </c>
      <c r="I326" s="190" t="str">
        <f t="shared" si="24"/>
        <v/>
      </c>
    </row>
    <row r="327" spans="1:9">
      <c r="A327">
        <v>324</v>
      </c>
      <c r="B327" s="46">
        <v>44976</v>
      </c>
      <c r="C327" s="169">
        <v>47.155717002386076</v>
      </c>
      <c r="D327" s="169">
        <v>127.90897946252304</v>
      </c>
      <c r="E327" s="169">
        <f t="shared" si="22"/>
        <v>47.155717002386076</v>
      </c>
      <c r="F327" s="190" t="str">
        <f t="shared" si="23"/>
        <v/>
      </c>
      <c r="H327" t="str">
        <f t="shared" si="25"/>
        <v/>
      </c>
      <c r="I327" s="190" t="str">
        <f t="shared" si="24"/>
        <v/>
      </c>
    </row>
    <row r="328" spans="1:9">
      <c r="A328">
        <v>325</v>
      </c>
      <c r="B328" s="46">
        <v>44977</v>
      </c>
      <c r="C328" s="169">
        <v>55.316829946389802</v>
      </c>
      <c r="D328" s="169">
        <v>127.90897946252304</v>
      </c>
      <c r="E328" s="169">
        <f t="shared" si="22"/>
        <v>55.316829946389802</v>
      </c>
      <c r="F328" s="190" t="str">
        <f t="shared" si="23"/>
        <v/>
      </c>
      <c r="H328" t="str">
        <f t="shared" si="25"/>
        <v/>
      </c>
      <c r="I328" s="190" t="str">
        <f t="shared" si="24"/>
        <v/>
      </c>
    </row>
    <row r="329" spans="1:9">
      <c r="A329">
        <v>326</v>
      </c>
      <c r="B329" s="46">
        <v>44978</v>
      </c>
      <c r="C329" s="169">
        <v>69.958321530386073</v>
      </c>
      <c r="D329" s="169">
        <v>127.90897946252304</v>
      </c>
      <c r="E329" s="169">
        <f t="shared" si="22"/>
        <v>69.958321530386073</v>
      </c>
      <c r="F329" s="190" t="str">
        <f t="shared" si="23"/>
        <v/>
      </c>
      <c r="H329" t="str">
        <f t="shared" si="25"/>
        <v/>
      </c>
      <c r="I329" s="190" t="str">
        <f t="shared" si="24"/>
        <v/>
      </c>
    </row>
    <row r="330" spans="1:9">
      <c r="A330">
        <v>327</v>
      </c>
      <c r="B330" s="46">
        <v>44979</v>
      </c>
      <c r="C330" s="169">
        <v>79.308118382491884</v>
      </c>
      <c r="D330" s="169">
        <v>127.90897946252304</v>
      </c>
      <c r="E330" s="169">
        <f t="shared" si="22"/>
        <v>79.308118382491884</v>
      </c>
      <c r="F330" s="190" t="str">
        <f t="shared" si="23"/>
        <v/>
      </c>
      <c r="H330" t="str">
        <f t="shared" si="25"/>
        <v/>
      </c>
      <c r="I330" s="190" t="str">
        <f t="shared" si="24"/>
        <v/>
      </c>
    </row>
    <row r="331" spans="1:9">
      <c r="A331">
        <v>328</v>
      </c>
      <c r="B331" s="46">
        <v>44980</v>
      </c>
      <c r="C331" s="169">
        <v>71.608538294493741</v>
      </c>
      <c r="D331" s="169">
        <v>127.90897946252304</v>
      </c>
      <c r="E331" s="169">
        <f t="shared" si="22"/>
        <v>71.608538294493741</v>
      </c>
      <c r="F331" s="190" t="str">
        <f t="shared" si="23"/>
        <v/>
      </c>
      <c r="H331" t="str">
        <f t="shared" si="25"/>
        <v/>
      </c>
      <c r="I331" s="190" t="str">
        <f t="shared" si="24"/>
        <v/>
      </c>
    </row>
    <row r="332" spans="1:9">
      <c r="A332">
        <v>329</v>
      </c>
      <c r="B332" s="46">
        <v>44981</v>
      </c>
      <c r="C332" s="169">
        <v>87.803712022493741</v>
      </c>
      <c r="D332" s="169">
        <v>127.90897946252304</v>
      </c>
      <c r="E332" s="169">
        <f t="shared" si="22"/>
        <v>87.803712022493741</v>
      </c>
      <c r="F332" s="190" t="str">
        <f t="shared" si="23"/>
        <v/>
      </c>
      <c r="H332" t="str">
        <f t="shared" si="25"/>
        <v/>
      </c>
      <c r="I332" s="190" t="str">
        <f t="shared" si="24"/>
        <v/>
      </c>
    </row>
    <row r="333" spans="1:9">
      <c r="A333">
        <v>330</v>
      </c>
      <c r="B333" s="46">
        <v>44982</v>
      </c>
      <c r="C333" s="169">
        <v>79.125568238490018</v>
      </c>
      <c r="D333" s="169">
        <v>127.90897946252304</v>
      </c>
      <c r="E333" s="169">
        <f t="shared" si="22"/>
        <v>79.125568238490018</v>
      </c>
      <c r="F333" s="190" t="str">
        <f t="shared" si="23"/>
        <v/>
      </c>
      <c r="H333" t="str">
        <f t="shared" si="25"/>
        <v/>
      </c>
      <c r="I333" s="190" t="str">
        <f t="shared" si="24"/>
        <v/>
      </c>
    </row>
    <row r="334" spans="1:9">
      <c r="A334">
        <v>331</v>
      </c>
      <c r="B334" s="46">
        <v>44983</v>
      </c>
      <c r="C334" s="169">
        <v>40.344502714493743</v>
      </c>
      <c r="D334" s="169">
        <v>127.90897946252304</v>
      </c>
      <c r="E334" s="169">
        <f t="shared" si="22"/>
        <v>40.344502714493743</v>
      </c>
      <c r="F334" s="190" t="str">
        <f t="shared" si="23"/>
        <v/>
      </c>
      <c r="H334" t="str">
        <f t="shared" si="25"/>
        <v/>
      </c>
      <c r="I334" s="190" t="str">
        <f t="shared" si="24"/>
        <v/>
      </c>
    </row>
    <row r="335" spans="1:9">
      <c r="A335">
        <v>332</v>
      </c>
      <c r="B335" s="46">
        <v>44984</v>
      </c>
      <c r="C335" s="169">
        <v>42.078752766493743</v>
      </c>
      <c r="D335" s="169">
        <v>127.90897946252304</v>
      </c>
      <c r="E335" s="169">
        <f t="shared" si="22"/>
        <v>42.078752766493743</v>
      </c>
      <c r="F335" s="190" t="str">
        <f t="shared" si="23"/>
        <v/>
      </c>
      <c r="H335" t="str">
        <f t="shared" si="25"/>
        <v/>
      </c>
      <c r="I335" s="190" t="str">
        <f t="shared" si="24"/>
        <v/>
      </c>
    </row>
    <row r="336" spans="1:9">
      <c r="A336">
        <v>333</v>
      </c>
      <c r="B336" s="46">
        <v>44985</v>
      </c>
      <c r="C336" s="169">
        <v>59.996479074493742</v>
      </c>
      <c r="D336" s="169">
        <v>127.90897946252304</v>
      </c>
      <c r="E336" s="169">
        <f t="shared" si="22"/>
        <v>59.996479074493742</v>
      </c>
      <c r="F336" s="190" t="str">
        <f t="shared" si="23"/>
        <v/>
      </c>
      <c r="H336" t="str">
        <f t="shared" si="25"/>
        <v/>
      </c>
      <c r="I336" s="190" t="str">
        <f t="shared" si="24"/>
        <v/>
      </c>
    </row>
    <row r="337" spans="1:9">
      <c r="A337">
        <v>334</v>
      </c>
      <c r="B337" s="46">
        <v>44986</v>
      </c>
      <c r="C337" s="169">
        <v>64.10523624068739</v>
      </c>
      <c r="D337" s="169">
        <v>128.18908398701601</v>
      </c>
      <c r="E337" s="169">
        <f t="shared" si="22"/>
        <v>64.10523624068739</v>
      </c>
      <c r="F337" s="190" t="str">
        <f t="shared" si="23"/>
        <v/>
      </c>
      <c r="H337" t="str">
        <f t="shared" si="25"/>
        <v/>
      </c>
      <c r="I337" s="190" t="str">
        <f t="shared" si="24"/>
        <v/>
      </c>
    </row>
    <row r="338" spans="1:9">
      <c r="A338">
        <v>335</v>
      </c>
      <c r="B338" s="46">
        <v>44987</v>
      </c>
      <c r="C338" s="169">
        <v>65.83015458468553</v>
      </c>
      <c r="D338" s="169">
        <v>128.18908398701601</v>
      </c>
      <c r="E338" s="169">
        <f t="shared" si="22"/>
        <v>65.83015458468553</v>
      </c>
      <c r="F338" s="190" t="str">
        <f t="shared" si="23"/>
        <v/>
      </c>
      <c r="H338" t="str">
        <f t="shared" si="25"/>
        <v/>
      </c>
      <c r="I338" s="190" t="str">
        <f t="shared" si="24"/>
        <v/>
      </c>
    </row>
    <row r="339" spans="1:9">
      <c r="A339">
        <v>336</v>
      </c>
      <c r="B339" s="46">
        <v>44988</v>
      </c>
      <c r="C339" s="169">
        <v>63.859525172687398</v>
      </c>
      <c r="D339" s="169">
        <v>128.18908398701601</v>
      </c>
      <c r="E339" s="169">
        <f t="shared" si="22"/>
        <v>63.859525172687398</v>
      </c>
      <c r="F339" s="190" t="str">
        <f t="shared" si="23"/>
        <v/>
      </c>
      <c r="H339" t="str">
        <f t="shared" si="25"/>
        <v/>
      </c>
      <c r="I339" s="190" t="str">
        <f t="shared" si="24"/>
        <v/>
      </c>
    </row>
    <row r="340" spans="1:9">
      <c r="A340">
        <v>337</v>
      </c>
      <c r="B340" s="46">
        <v>44989</v>
      </c>
      <c r="C340" s="169">
        <v>68.86496240868739</v>
      </c>
      <c r="D340" s="169">
        <v>128.18908398701601</v>
      </c>
      <c r="E340" s="169">
        <f t="shared" si="22"/>
        <v>68.86496240868739</v>
      </c>
      <c r="F340" s="190" t="str">
        <f t="shared" si="23"/>
        <v/>
      </c>
      <c r="H340" t="str">
        <f t="shared" si="25"/>
        <v/>
      </c>
      <c r="I340" s="190" t="str">
        <f t="shared" si="24"/>
        <v/>
      </c>
    </row>
    <row r="341" spans="1:9">
      <c r="A341">
        <v>338</v>
      </c>
      <c r="B341" s="46">
        <v>44990</v>
      </c>
      <c r="C341" s="169">
        <v>73.302184176687405</v>
      </c>
      <c r="D341" s="169">
        <v>128.18908398701601</v>
      </c>
      <c r="E341" s="169">
        <f t="shared" si="22"/>
        <v>73.302184176687405</v>
      </c>
      <c r="F341" s="190" t="str">
        <f t="shared" si="23"/>
        <v/>
      </c>
      <c r="H341" t="str">
        <f t="shared" si="25"/>
        <v/>
      </c>
      <c r="I341" s="190" t="str">
        <f t="shared" si="24"/>
        <v/>
      </c>
    </row>
    <row r="342" spans="1:9">
      <c r="A342">
        <v>339</v>
      </c>
      <c r="B342" s="46">
        <v>44991</v>
      </c>
      <c r="C342" s="169">
        <v>65.163631980683675</v>
      </c>
      <c r="D342" s="169">
        <v>128.18908398701601</v>
      </c>
      <c r="E342" s="169">
        <f t="shared" si="22"/>
        <v>65.163631980683675</v>
      </c>
      <c r="F342" s="190" t="str">
        <f t="shared" si="23"/>
        <v/>
      </c>
      <c r="H342" t="str">
        <f t="shared" si="25"/>
        <v/>
      </c>
      <c r="I342" s="190" t="str">
        <f t="shared" si="24"/>
        <v/>
      </c>
    </row>
    <row r="343" spans="1:9">
      <c r="A343">
        <v>340</v>
      </c>
      <c r="B343" s="46">
        <v>44992</v>
      </c>
      <c r="C343" s="169">
        <v>29.740005709689257</v>
      </c>
      <c r="D343" s="169">
        <v>128.18908398701601</v>
      </c>
      <c r="E343" s="169">
        <f t="shared" si="22"/>
        <v>29.740005709689257</v>
      </c>
      <c r="F343" s="190" t="str">
        <f t="shared" si="23"/>
        <v/>
      </c>
      <c r="H343" t="str">
        <f t="shared" si="25"/>
        <v/>
      </c>
      <c r="I343" s="190" t="str">
        <f t="shared" si="24"/>
        <v/>
      </c>
    </row>
    <row r="344" spans="1:9">
      <c r="A344">
        <v>341</v>
      </c>
      <c r="B344" s="46">
        <v>44993</v>
      </c>
      <c r="C344" s="169">
        <v>84.36723091823626</v>
      </c>
      <c r="D344" s="169">
        <v>128.18908398701601</v>
      </c>
      <c r="E344" s="169">
        <f t="shared" si="22"/>
        <v>84.36723091823626</v>
      </c>
      <c r="F344" s="190" t="str">
        <f t="shared" si="23"/>
        <v/>
      </c>
      <c r="H344" t="str">
        <f t="shared" si="25"/>
        <v/>
      </c>
      <c r="I344" s="190" t="str">
        <f t="shared" si="24"/>
        <v/>
      </c>
    </row>
    <row r="345" spans="1:9">
      <c r="A345">
        <v>342</v>
      </c>
      <c r="B345" s="46">
        <v>44994</v>
      </c>
      <c r="C345" s="169">
        <v>81.922153380236267</v>
      </c>
      <c r="D345" s="169">
        <v>128.18908398701601</v>
      </c>
      <c r="E345" s="169">
        <f t="shared" si="22"/>
        <v>81.922153380236267</v>
      </c>
      <c r="F345" s="190" t="str">
        <f t="shared" si="23"/>
        <v/>
      </c>
      <c r="H345" t="str">
        <f t="shared" si="25"/>
        <v/>
      </c>
      <c r="I345" s="190" t="str">
        <f t="shared" si="24"/>
        <v/>
      </c>
    </row>
    <row r="346" spans="1:9">
      <c r="A346">
        <v>343</v>
      </c>
      <c r="B346" s="46">
        <v>44995</v>
      </c>
      <c r="C346" s="169">
        <v>75.499652818238133</v>
      </c>
      <c r="D346" s="169">
        <v>128.18908398701601</v>
      </c>
      <c r="E346" s="169">
        <f t="shared" si="22"/>
        <v>75.499652818238133</v>
      </c>
      <c r="F346" s="190" t="str">
        <f t="shared" si="23"/>
        <v/>
      </c>
      <c r="H346" t="str">
        <f t="shared" si="25"/>
        <v/>
      </c>
      <c r="I346" s="190" t="str">
        <f t="shared" si="24"/>
        <v/>
      </c>
    </row>
    <row r="347" spans="1:9">
      <c r="A347">
        <v>344</v>
      </c>
      <c r="B347" s="46">
        <v>44996</v>
      </c>
      <c r="C347" s="169">
        <v>73.835660547238135</v>
      </c>
      <c r="D347" s="169">
        <v>128.18908398701601</v>
      </c>
      <c r="E347" s="169">
        <f t="shared" si="22"/>
        <v>73.835660547238135</v>
      </c>
      <c r="F347" s="190" t="str">
        <f t="shared" si="23"/>
        <v/>
      </c>
      <c r="H347" t="str">
        <f t="shared" si="25"/>
        <v/>
      </c>
      <c r="I347" s="190" t="str">
        <f t="shared" si="24"/>
        <v/>
      </c>
    </row>
    <row r="348" spans="1:9">
      <c r="A348">
        <v>345</v>
      </c>
      <c r="B348" s="46">
        <v>44997</v>
      </c>
      <c r="C348" s="169">
        <v>92.418126339236281</v>
      </c>
      <c r="D348" s="169">
        <v>128.18908398701601</v>
      </c>
      <c r="E348" s="169">
        <f t="shared" si="22"/>
        <v>92.418126339236281</v>
      </c>
      <c r="F348" s="190" t="str">
        <f t="shared" si="23"/>
        <v/>
      </c>
      <c r="H348" t="str">
        <f t="shared" si="25"/>
        <v/>
      </c>
      <c r="I348" s="190" t="str">
        <f t="shared" si="24"/>
        <v/>
      </c>
    </row>
    <row r="349" spans="1:9">
      <c r="A349">
        <v>346</v>
      </c>
      <c r="B349" s="46">
        <v>44998</v>
      </c>
      <c r="C349" s="169">
        <v>82.977678331234401</v>
      </c>
      <c r="D349" s="169">
        <v>128.18908398701601</v>
      </c>
      <c r="E349" s="169">
        <f t="shared" si="22"/>
        <v>82.977678331234401</v>
      </c>
      <c r="F349" s="190" t="str">
        <f t="shared" si="23"/>
        <v/>
      </c>
      <c r="H349" t="str">
        <f t="shared" si="25"/>
        <v/>
      </c>
      <c r="I349" s="190" t="str">
        <f t="shared" si="24"/>
        <v/>
      </c>
    </row>
    <row r="350" spans="1:9">
      <c r="A350">
        <v>347</v>
      </c>
      <c r="B350" s="46">
        <v>44999</v>
      </c>
      <c r="C350" s="169">
        <v>92.246185647236274</v>
      </c>
      <c r="D350" s="169">
        <v>128.18908398701601</v>
      </c>
      <c r="E350" s="169">
        <f t="shared" si="22"/>
        <v>92.246185647236274</v>
      </c>
      <c r="F350" s="190" t="str">
        <f t="shared" si="23"/>
        <v/>
      </c>
      <c r="H350" t="str">
        <f t="shared" si="25"/>
        <v/>
      </c>
      <c r="I350" s="190" t="str">
        <f t="shared" si="24"/>
        <v/>
      </c>
    </row>
    <row r="351" spans="1:9">
      <c r="A351">
        <v>348</v>
      </c>
      <c r="B351" s="46">
        <v>45000</v>
      </c>
      <c r="C351" s="169">
        <v>124.45874304481936</v>
      </c>
      <c r="D351" s="169">
        <v>128.18908398701601</v>
      </c>
      <c r="E351" s="169">
        <f t="shared" si="22"/>
        <v>124.45874304481936</v>
      </c>
      <c r="F351" s="190" t="str">
        <f t="shared" si="23"/>
        <v>M</v>
      </c>
      <c r="G351" s="191">
        <f>IF(DAY(B351)=15,D351,"")</f>
        <v>128.18908398701601</v>
      </c>
      <c r="H351" t="str">
        <f t="shared" si="25"/>
        <v/>
      </c>
      <c r="I351" s="190" t="str">
        <f t="shared" si="24"/>
        <v>M</v>
      </c>
    </row>
    <row r="352" spans="1:9">
      <c r="A352">
        <v>349</v>
      </c>
      <c r="B352" s="46">
        <v>45001</v>
      </c>
      <c r="C352" s="169">
        <v>96.08210055681937</v>
      </c>
      <c r="D352" s="169">
        <v>128.18908398701601</v>
      </c>
      <c r="E352" s="169">
        <f t="shared" si="22"/>
        <v>96.08210055681937</v>
      </c>
      <c r="F352" s="190" t="str">
        <f t="shared" si="23"/>
        <v/>
      </c>
      <c r="H352" t="str">
        <f t="shared" si="25"/>
        <v/>
      </c>
      <c r="I352" s="190" t="str">
        <f t="shared" si="24"/>
        <v/>
      </c>
    </row>
    <row r="353" spans="1:9">
      <c r="A353">
        <v>350</v>
      </c>
      <c r="B353" s="46">
        <v>45002</v>
      </c>
      <c r="C353" s="169">
        <v>91.725363812819353</v>
      </c>
      <c r="D353" s="169">
        <v>128.18908398701601</v>
      </c>
      <c r="E353" s="169">
        <f t="shared" si="22"/>
        <v>91.725363812819353</v>
      </c>
      <c r="F353" s="190" t="str">
        <f t="shared" si="23"/>
        <v/>
      </c>
      <c r="H353" t="str">
        <f t="shared" si="25"/>
        <v/>
      </c>
      <c r="I353" s="190" t="str">
        <f t="shared" si="24"/>
        <v/>
      </c>
    </row>
    <row r="354" spans="1:9">
      <c r="A354">
        <v>351</v>
      </c>
      <c r="B354" s="46">
        <v>45003</v>
      </c>
      <c r="C354" s="169">
        <v>103.30339391681936</v>
      </c>
      <c r="D354" s="169">
        <v>128.18908398701601</v>
      </c>
      <c r="E354" s="169">
        <f t="shared" si="22"/>
        <v>103.30339391681936</v>
      </c>
      <c r="F354" s="190" t="str">
        <f t="shared" si="23"/>
        <v/>
      </c>
      <c r="H354" t="str">
        <f t="shared" si="25"/>
        <v/>
      </c>
      <c r="I354" s="190" t="str">
        <f t="shared" si="24"/>
        <v/>
      </c>
    </row>
    <row r="355" spans="1:9">
      <c r="A355">
        <v>352</v>
      </c>
      <c r="B355" s="46">
        <v>45004</v>
      </c>
      <c r="C355" s="169">
        <v>95.547195064821224</v>
      </c>
      <c r="D355" s="169">
        <v>128.18908398701601</v>
      </c>
      <c r="E355" s="169">
        <f t="shared" si="22"/>
        <v>95.547195064821224</v>
      </c>
      <c r="F355" s="190" t="str">
        <f t="shared" si="23"/>
        <v/>
      </c>
      <c r="H355" t="str">
        <f t="shared" si="25"/>
        <v/>
      </c>
      <c r="I355" s="190" t="str">
        <f t="shared" si="24"/>
        <v/>
      </c>
    </row>
    <row r="356" spans="1:9">
      <c r="A356">
        <v>353</v>
      </c>
      <c r="B356" s="46">
        <v>45005</v>
      </c>
      <c r="C356" s="169">
        <v>113.42181727281749</v>
      </c>
      <c r="D356" s="169">
        <v>128.18908398701601</v>
      </c>
      <c r="E356" s="169">
        <f t="shared" si="22"/>
        <v>113.42181727281749</v>
      </c>
      <c r="F356" s="190" t="str">
        <f t="shared" si="23"/>
        <v/>
      </c>
      <c r="H356" t="str">
        <f t="shared" si="25"/>
        <v/>
      </c>
      <c r="I356" s="190" t="str">
        <f t="shared" si="24"/>
        <v/>
      </c>
    </row>
    <row r="357" spans="1:9">
      <c r="A357">
        <v>354</v>
      </c>
      <c r="B357" s="46">
        <v>45006</v>
      </c>
      <c r="C357" s="169">
        <v>112.91716830081937</v>
      </c>
      <c r="D357" s="169">
        <v>128.18908398701601</v>
      </c>
      <c r="E357" s="169">
        <f t="shared" si="22"/>
        <v>112.91716830081937</v>
      </c>
      <c r="F357" s="190" t="str">
        <f t="shared" si="23"/>
        <v/>
      </c>
      <c r="H357" t="str">
        <f t="shared" si="25"/>
        <v/>
      </c>
      <c r="I357" s="190" t="str">
        <f t="shared" si="24"/>
        <v/>
      </c>
    </row>
    <row r="358" spans="1:9">
      <c r="A358">
        <v>355</v>
      </c>
      <c r="B358" s="46">
        <v>45007</v>
      </c>
      <c r="C358" s="169">
        <v>85.710857835179567</v>
      </c>
      <c r="D358" s="169">
        <v>128.18908398701601</v>
      </c>
      <c r="E358" s="169">
        <f t="shared" si="22"/>
        <v>85.710857835179567</v>
      </c>
      <c r="F358" s="190" t="str">
        <f t="shared" si="23"/>
        <v/>
      </c>
      <c r="H358" t="str">
        <f t="shared" si="25"/>
        <v/>
      </c>
      <c r="I358" s="190" t="str">
        <f t="shared" si="24"/>
        <v/>
      </c>
    </row>
    <row r="359" spans="1:9">
      <c r="A359">
        <v>356</v>
      </c>
      <c r="B359" s="46">
        <v>45008</v>
      </c>
      <c r="C359" s="169">
        <v>75.546131003183305</v>
      </c>
      <c r="D359" s="169">
        <v>128.18908398701601</v>
      </c>
      <c r="E359" s="169">
        <f t="shared" si="22"/>
        <v>75.546131003183305</v>
      </c>
      <c r="F359" s="190" t="str">
        <f t="shared" si="23"/>
        <v/>
      </c>
      <c r="H359" t="str">
        <f t="shared" si="25"/>
        <v/>
      </c>
      <c r="I359" s="190" t="str">
        <f t="shared" si="24"/>
        <v/>
      </c>
    </row>
    <row r="360" spans="1:9">
      <c r="A360">
        <v>357</v>
      </c>
      <c r="B360" s="46">
        <v>45009</v>
      </c>
      <c r="C360" s="169">
        <v>72.836720667177715</v>
      </c>
      <c r="D360" s="169">
        <v>128.18908398701601</v>
      </c>
      <c r="E360" s="169">
        <f t="shared" si="22"/>
        <v>72.836720667177715</v>
      </c>
      <c r="F360" s="190" t="str">
        <f t="shared" si="23"/>
        <v/>
      </c>
      <c r="H360" t="str">
        <f t="shared" si="25"/>
        <v/>
      </c>
      <c r="I360" s="190" t="str">
        <f t="shared" si="24"/>
        <v/>
      </c>
    </row>
    <row r="361" spans="1:9">
      <c r="A361">
        <v>358</v>
      </c>
      <c r="B361" s="46">
        <v>45010</v>
      </c>
      <c r="C361" s="169">
        <v>62.203547844181436</v>
      </c>
      <c r="D361" s="169">
        <v>128.18908398701601</v>
      </c>
      <c r="E361" s="169">
        <f t="shared" si="22"/>
        <v>62.203547844181436</v>
      </c>
      <c r="F361" s="190" t="str">
        <f t="shared" si="23"/>
        <v/>
      </c>
      <c r="H361" t="str">
        <f t="shared" si="25"/>
        <v/>
      </c>
      <c r="I361" s="190" t="str">
        <f t="shared" si="24"/>
        <v/>
      </c>
    </row>
    <row r="362" spans="1:9">
      <c r="A362">
        <v>359</v>
      </c>
      <c r="B362" s="46">
        <v>45011</v>
      </c>
      <c r="C362" s="169">
        <v>48.055249123179571</v>
      </c>
      <c r="D362" s="169">
        <v>128.18908398701601</v>
      </c>
      <c r="E362" s="169">
        <f t="shared" si="22"/>
        <v>48.055249123179571</v>
      </c>
      <c r="F362" s="190" t="str">
        <f t="shared" si="23"/>
        <v/>
      </c>
      <c r="H362" t="str">
        <f t="shared" si="25"/>
        <v/>
      </c>
      <c r="I362" s="190" t="str">
        <f t="shared" si="24"/>
        <v/>
      </c>
    </row>
    <row r="363" spans="1:9">
      <c r="A363">
        <v>360</v>
      </c>
      <c r="B363" s="46">
        <v>45012</v>
      </c>
      <c r="C363" s="169">
        <v>85.30980674318144</v>
      </c>
      <c r="D363" s="169">
        <v>128.18908398701601</v>
      </c>
      <c r="E363" s="169">
        <f t="shared" si="22"/>
        <v>85.30980674318144</v>
      </c>
      <c r="F363" s="190" t="str">
        <f t="shared" si="23"/>
        <v/>
      </c>
      <c r="H363" t="str">
        <f t="shared" si="25"/>
        <v/>
      </c>
      <c r="I363" s="190" t="str">
        <f t="shared" si="24"/>
        <v/>
      </c>
    </row>
    <row r="364" spans="1:9">
      <c r="A364">
        <v>361</v>
      </c>
      <c r="B364" s="46">
        <v>45013</v>
      </c>
      <c r="C364" s="169">
        <v>98.447594666181445</v>
      </c>
      <c r="D364" s="169">
        <v>128.18908398701601</v>
      </c>
      <c r="E364" s="169">
        <f t="shared" si="22"/>
        <v>98.447594666181445</v>
      </c>
      <c r="F364" s="190" t="str">
        <f t="shared" si="23"/>
        <v/>
      </c>
      <c r="H364" t="str">
        <f t="shared" si="25"/>
        <v/>
      </c>
      <c r="I364" s="190" t="str">
        <f t="shared" si="24"/>
        <v/>
      </c>
    </row>
    <row r="365" spans="1:9">
      <c r="A365">
        <v>362</v>
      </c>
      <c r="B365" s="46">
        <v>45014</v>
      </c>
      <c r="C365" s="169">
        <v>64.740996202706128</v>
      </c>
      <c r="D365" s="169">
        <v>128.18908398701601</v>
      </c>
      <c r="E365" s="169">
        <f t="shared" si="22"/>
        <v>64.740996202706128</v>
      </c>
      <c r="F365" s="190" t="str">
        <f t="shared" si="23"/>
        <v/>
      </c>
      <c r="H365" t="str">
        <f t="shared" si="25"/>
        <v/>
      </c>
      <c r="I365" s="190" t="str">
        <f t="shared" si="24"/>
        <v/>
      </c>
    </row>
    <row r="366" spans="1:9">
      <c r="A366">
        <v>363</v>
      </c>
      <c r="B366" s="46">
        <v>45015</v>
      </c>
      <c r="C366" s="169">
        <v>59.034043382707992</v>
      </c>
      <c r="D366" s="169">
        <v>128.18908398701601</v>
      </c>
      <c r="E366" s="169">
        <f t="shared" si="22"/>
        <v>59.034043382707992</v>
      </c>
      <c r="F366" s="190" t="str">
        <f t="shared" si="23"/>
        <v/>
      </c>
      <c r="H366" t="str">
        <f t="shared" si="25"/>
        <v/>
      </c>
      <c r="I366" s="190" t="str">
        <f t="shared" si="24"/>
        <v/>
      </c>
    </row>
    <row r="367" spans="1:9">
      <c r="A367">
        <v>364</v>
      </c>
      <c r="B367" s="46">
        <v>45016</v>
      </c>
      <c r="C367" s="169">
        <v>53.334923355709854</v>
      </c>
      <c r="D367" s="169">
        <v>128.18908398701601</v>
      </c>
      <c r="E367" s="169">
        <f t="shared" si="22"/>
        <v>53.334923355709854</v>
      </c>
      <c r="F367" s="190" t="str">
        <f t="shared" si="23"/>
        <v/>
      </c>
      <c r="H367" t="str">
        <f t="shared" si="25"/>
        <v/>
      </c>
      <c r="I367" s="190" t="str">
        <f t="shared" si="24"/>
        <v/>
      </c>
    </row>
    <row r="368" spans="1:9">
      <c r="A368">
        <v>365</v>
      </c>
      <c r="B368" s="46">
        <v>45017</v>
      </c>
      <c r="C368" s="169">
        <v>42.505969209706137</v>
      </c>
      <c r="D368" s="169">
        <v>125.90182729691037</v>
      </c>
      <c r="E368" s="169">
        <f t="shared" si="22"/>
        <v>42.505969209706137</v>
      </c>
      <c r="F368" s="190" t="str">
        <f t="shared" si="23"/>
        <v/>
      </c>
      <c r="H368" t="str">
        <f t="shared" si="25"/>
        <v/>
      </c>
      <c r="I368" s="190" t="str">
        <f t="shared" si="24"/>
        <v/>
      </c>
    </row>
    <row r="369" spans="1:9">
      <c r="A369">
        <v>366</v>
      </c>
      <c r="B369" s="46">
        <v>45018</v>
      </c>
      <c r="C369" s="169">
        <v>36.476638470707989</v>
      </c>
      <c r="D369" s="169">
        <v>125.90182729691037</v>
      </c>
      <c r="E369" s="169">
        <f t="shared" si="22"/>
        <v>36.476638470707989</v>
      </c>
      <c r="F369" s="190" t="str">
        <f t="shared" si="23"/>
        <v/>
      </c>
      <c r="H369" t="str">
        <f t="shared" si="25"/>
        <v/>
      </c>
      <c r="I369" s="190" t="str">
        <f t="shared" si="24"/>
        <v/>
      </c>
    </row>
    <row r="370" spans="1:9">
      <c r="A370">
        <v>367</v>
      </c>
      <c r="B370" s="46">
        <v>45019</v>
      </c>
      <c r="C370" s="169">
        <v>71.611008515707994</v>
      </c>
      <c r="D370" s="169">
        <v>125.90182729691037</v>
      </c>
      <c r="E370" s="169">
        <f t="shared" si="22"/>
        <v>71.611008515707994</v>
      </c>
      <c r="F370" s="190" t="str">
        <f t="shared" si="23"/>
        <v/>
      </c>
      <c r="H370" t="str">
        <f t="shared" si="25"/>
        <v/>
      </c>
      <c r="I370" s="190" t="str">
        <f t="shared" si="24"/>
        <v/>
      </c>
    </row>
    <row r="371" spans="1:9">
      <c r="A371">
        <v>368</v>
      </c>
      <c r="B371" s="46">
        <v>45020</v>
      </c>
      <c r="C371" s="169">
        <v>57.266473254709851</v>
      </c>
      <c r="D371" s="169">
        <v>125.90182729691037</v>
      </c>
      <c r="E371" s="169">
        <f t="shared" si="22"/>
        <v>57.266473254709851</v>
      </c>
      <c r="F371" s="190" t="str">
        <f t="shared" si="23"/>
        <v/>
      </c>
      <c r="H371" t="str">
        <f t="shared" si="25"/>
        <v/>
      </c>
      <c r="I371" s="190" t="str">
        <f t="shared" si="24"/>
        <v/>
      </c>
    </row>
    <row r="372" spans="1:9">
      <c r="A372">
        <v>369</v>
      </c>
      <c r="B372" s="46">
        <v>45021</v>
      </c>
      <c r="C372" s="169">
        <v>64.603759284221596</v>
      </c>
      <c r="D372" s="169">
        <v>125.90182729691037</v>
      </c>
      <c r="E372" s="169">
        <f t="shared" si="22"/>
        <v>64.603759284221596</v>
      </c>
      <c r="F372" s="190" t="str">
        <f t="shared" si="23"/>
        <v/>
      </c>
      <c r="H372" t="str">
        <f t="shared" si="25"/>
        <v/>
      </c>
      <c r="I372" s="190" t="str">
        <f t="shared" si="24"/>
        <v/>
      </c>
    </row>
    <row r="373" spans="1:9">
      <c r="A373">
        <v>370</v>
      </c>
      <c r="B373" s="46">
        <v>45022</v>
      </c>
      <c r="C373" s="169">
        <v>46.726079355221593</v>
      </c>
      <c r="D373" s="169">
        <v>125.90182729691037</v>
      </c>
      <c r="E373" s="169">
        <f t="shared" si="22"/>
        <v>46.726079355221593</v>
      </c>
      <c r="F373" s="190" t="str">
        <f t="shared" si="23"/>
        <v/>
      </c>
      <c r="H373" t="str">
        <f t="shared" si="25"/>
        <v/>
      </c>
      <c r="I373" s="190" t="str">
        <f t="shared" si="24"/>
        <v/>
      </c>
    </row>
    <row r="374" spans="1:9">
      <c r="A374">
        <v>371</v>
      </c>
      <c r="B374" s="46">
        <v>45023</v>
      </c>
      <c r="C374" s="169">
        <v>37.478633657221593</v>
      </c>
      <c r="D374" s="169">
        <v>125.90182729691037</v>
      </c>
      <c r="E374" s="169">
        <f t="shared" si="22"/>
        <v>37.478633657221593</v>
      </c>
      <c r="F374" s="190" t="str">
        <f t="shared" si="23"/>
        <v/>
      </c>
      <c r="H374" t="str">
        <f t="shared" si="25"/>
        <v/>
      </c>
      <c r="I374" s="190" t="str">
        <f t="shared" si="24"/>
        <v/>
      </c>
    </row>
    <row r="375" spans="1:9">
      <c r="A375">
        <v>372</v>
      </c>
      <c r="B375" s="46">
        <v>45024</v>
      </c>
      <c r="C375" s="169">
        <v>46.020135151223457</v>
      </c>
      <c r="D375" s="169">
        <v>125.90182729691037</v>
      </c>
      <c r="E375" s="169">
        <f t="shared" si="22"/>
        <v>46.020135151223457</v>
      </c>
      <c r="F375" s="190" t="str">
        <f t="shared" si="23"/>
        <v/>
      </c>
      <c r="H375" t="str">
        <f t="shared" si="25"/>
        <v/>
      </c>
      <c r="I375" s="190" t="str">
        <f t="shared" si="24"/>
        <v/>
      </c>
    </row>
    <row r="376" spans="1:9">
      <c r="A376">
        <v>373</v>
      </c>
      <c r="B376" s="46">
        <v>45025</v>
      </c>
      <c r="C376" s="169">
        <v>35.09948877622346</v>
      </c>
      <c r="D376" s="169">
        <v>125.90182729691037</v>
      </c>
      <c r="E376" s="169">
        <f t="shared" si="22"/>
        <v>35.09948877622346</v>
      </c>
      <c r="F376" s="190" t="str">
        <f t="shared" si="23"/>
        <v/>
      </c>
      <c r="H376" t="str">
        <f t="shared" si="25"/>
        <v/>
      </c>
      <c r="I376" s="190" t="str">
        <f t="shared" si="24"/>
        <v/>
      </c>
    </row>
    <row r="377" spans="1:9">
      <c r="A377">
        <v>374</v>
      </c>
      <c r="B377" s="46">
        <v>45026</v>
      </c>
      <c r="C377" s="169">
        <v>30.006190424221597</v>
      </c>
      <c r="D377" s="169">
        <v>125.90182729691037</v>
      </c>
      <c r="E377" s="169">
        <f t="shared" si="22"/>
        <v>30.006190424221597</v>
      </c>
      <c r="F377" s="190" t="str">
        <f t="shared" si="23"/>
        <v/>
      </c>
      <c r="H377" t="str">
        <f t="shared" si="25"/>
        <v/>
      </c>
      <c r="I377" s="190" t="str">
        <f t="shared" si="24"/>
        <v/>
      </c>
    </row>
    <row r="378" spans="1:9">
      <c r="A378">
        <v>375</v>
      </c>
      <c r="B378" s="46">
        <v>45027</v>
      </c>
      <c r="C378" s="169">
        <v>50.323072453221599</v>
      </c>
      <c r="D378" s="169">
        <v>125.90182729691037</v>
      </c>
      <c r="E378" s="169">
        <f t="shared" si="22"/>
        <v>50.323072453221599</v>
      </c>
      <c r="F378" s="190" t="str">
        <f t="shared" si="23"/>
        <v/>
      </c>
      <c r="H378" t="str">
        <f t="shared" si="25"/>
        <v/>
      </c>
      <c r="I378" s="190" t="str">
        <f t="shared" si="24"/>
        <v/>
      </c>
    </row>
    <row r="379" spans="1:9">
      <c r="A379">
        <v>376</v>
      </c>
      <c r="B379" s="46">
        <v>45028</v>
      </c>
      <c r="C379" s="169">
        <v>26.623062863002275</v>
      </c>
      <c r="D379" s="169">
        <v>125.90182729691037</v>
      </c>
      <c r="E379" s="169">
        <f t="shared" si="22"/>
        <v>26.623062863002275</v>
      </c>
      <c r="F379" s="190" t="str">
        <f t="shared" si="23"/>
        <v/>
      </c>
      <c r="H379" t="str">
        <f t="shared" si="25"/>
        <v/>
      </c>
      <c r="I379" s="190" t="str">
        <f t="shared" si="24"/>
        <v/>
      </c>
    </row>
    <row r="380" spans="1:9">
      <c r="A380">
        <v>377</v>
      </c>
      <c r="B380" s="46">
        <v>45029</v>
      </c>
      <c r="C380" s="169">
        <v>33.466141938004135</v>
      </c>
      <c r="D380" s="169">
        <v>125.90182729691037</v>
      </c>
      <c r="E380" s="169">
        <f t="shared" si="22"/>
        <v>33.466141938004135</v>
      </c>
      <c r="F380" s="190" t="str">
        <f t="shared" si="23"/>
        <v/>
      </c>
      <c r="H380" t="str">
        <f t="shared" si="25"/>
        <v/>
      </c>
      <c r="I380" s="190" t="str">
        <f t="shared" si="24"/>
        <v/>
      </c>
    </row>
    <row r="381" spans="1:9">
      <c r="A381">
        <v>378</v>
      </c>
      <c r="B381" s="46">
        <v>45030</v>
      </c>
      <c r="C381" s="169">
        <v>32.08791668300227</v>
      </c>
      <c r="D381" s="169">
        <v>125.90182729691037</v>
      </c>
      <c r="E381" s="169">
        <f t="shared" si="22"/>
        <v>32.08791668300227</v>
      </c>
      <c r="F381" s="190" t="str">
        <f t="shared" si="23"/>
        <v/>
      </c>
      <c r="H381" t="str">
        <f t="shared" si="25"/>
        <v/>
      </c>
      <c r="I381" s="190" t="str">
        <f t="shared" si="24"/>
        <v/>
      </c>
    </row>
    <row r="382" spans="1:9">
      <c r="A382">
        <v>379</v>
      </c>
      <c r="B382" s="46">
        <v>45031</v>
      </c>
      <c r="C382" s="169">
        <v>26.979737495002272</v>
      </c>
      <c r="D382" s="169">
        <v>125.90182729691037</v>
      </c>
      <c r="E382" s="169">
        <f t="shared" si="22"/>
        <v>26.979737495002272</v>
      </c>
      <c r="F382" s="190" t="str">
        <f t="shared" si="23"/>
        <v>A</v>
      </c>
      <c r="G382" s="191">
        <f>IF(DAY(B382)=15,D382,"")</f>
        <v>125.90182729691037</v>
      </c>
      <c r="H382" t="str">
        <f t="shared" si="25"/>
        <v/>
      </c>
      <c r="I382" s="190" t="str">
        <f t="shared" si="24"/>
        <v>A</v>
      </c>
    </row>
    <row r="383" spans="1:9">
      <c r="A383">
        <v>380</v>
      </c>
      <c r="B383" s="46">
        <v>45032</v>
      </c>
      <c r="C383" s="169">
        <v>23.588962971002271</v>
      </c>
      <c r="D383" s="169">
        <v>125.90182729691037</v>
      </c>
      <c r="E383" s="169">
        <f t="shared" si="22"/>
        <v>23.588962971002271</v>
      </c>
      <c r="F383" s="190" t="str">
        <f t="shared" si="23"/>
        <v/>
      </c>
      <c r="H383" t="str">
        <f t="shared" si="25"/>
        <v/>
      </c>
      <c r="I383" s="190" t="str">
        <f t="shared" si="24"/>
        <v/>
      </c>
    </row>
    <row r="384" spans="1:9">
      <c r="A384">
        <v>381</v>
      </c>
      <c r="B384" s="46">
        <v>45033</v>
      </c>
      <c r="C384" s="169">
        <v>40.393026851002276</v>
      </c>
      <c r="D384" s="169">
        <v>125.90182729691037</v>
      </c>
      <c r="E384" s="169">
        <f t="shared" si="22"/>
        <v>40.393026851002276</v>
      </c>
      <c r="F384" s="190" t="str">
        <f t="shared" si="23"/>
        <v/>
      </c>
      <c r="H384" t="str">
        <f t="shared" si="25"/>
        <v/>
      </c>
      <c r="I384" s="190" t="str">
        <f t="shared" si="24"/>
        <v/>
      </c>
    </row>
    <row r="385" spans="1:9">
      <c r="A385">
        <v>382</v>
      </c>
      <c r="B385" s="46">
        <v>45034</v>
      </c>
      <c r="C385" s="169">
        <v>41.699059407002281</v>
      </c>
      <c r="D385" s="169">
        <v>125.90182729691037</v>
      </c>
      <c r="E385" s="169">
        <f t="shared" si="22"/>
        <v>41.699059407002281</v>
      </c>
      <c r="F385" s="190" t="str">
        <f t="shared" si="23"/>
        <v/>
      </c>
      <c r="H385" t="str">
        <f t="shared" si="25"/>
        <v/>
      </c>
      <c r="I385" s="190" t="str">
        <f t="shared" si="24"/>
        <v/>
      </c>
    </row>
    <row r="386" spans="1:9">
      <c r="A386">
        <v>383</v>
      </c>
      <c r="B386" s="46">
        <v>45035</v>
      </c>
      <c r="C386" s="169">
        <v>38.472197478523015</v>
      </c>
      <c r="D386" s="169">
        <v>125.90182729691037</v>
      </c>
      <c r="E386" s="169">
        <f t="shared" si="22"/>
        <v>38.472197478523015</v>
      </c>
      <c r="F386" s="190" t="str">
        <f t="shared" si="23"/>
        <v/>
      </c>
      <c r="H386" t="str">
        <f t="shared" si="25"/>
        <v/>
      </c>
      <c r="I386" s="190" t="str">
        <f t="shared" si="24"/>
        <v/>
      </c>
    </row>
    <row r="387" spans="1:9">
      <c r="A387">
        <v>384</v>
      </c>
      <c r="B387" s="46">
        <v>45036</v>
      </c>
      <c r="C387" s="169">
        <v>44.615145438528607</v>
      </c>
      <c r="D387" s="169">
        <v>125.90182729691037</v>
      </c>
      <c r="E387" s="169">
        <f t="shared" si="22"/>
        <v>44.615145438528607</v>
      </c>
      <c r="F387" s="190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90" t="str">
        <f t="shared" si="24"/>
        <v/>
      </c>
    </row>
    <row r="388" spans="1:9">
      <c r="A388">
        <v>385</v>
      </c>
      <c r="B388" s="46">
        <v>45037</v>
      </c>
      <c r="C388" s="169">
        <v>42.979558294528601</v>
      </c>
      <c r="D388" s="169">
        <v>125.90182729691037</v>
      </c>
      <c r="E388" s="169">
        <f t="shared" ref="E388:E395" si="27">IF(C388&lt;D388,C388,D388)</f>
        <v>42.979558294528601</v>
      </c>
      <c r="F388" s="190" t="str">
        <f t="shared" si="26"/>
        <v/>
      </c>
      <c r="H388" t="str">
        <f t="shared" si="25"/>
        <v/>
      </c>
      <c r="I388" s="190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45038</v>
      </c>
      <c r="C389" s="169">
        <v>32.306351322524876</v>
      </c>
      <c r="D389" s="169">
        <v>125.90182729691037</v>
      </c>
      <c r="E389" s="169">
        <f t="shared" si="27"/>
        <v>32.306351322524876</v>
      </c>
      <c r="F389" s="190" t="str">
        <f t="shared" si="26"/>
        <v/>
      </c>
      <c r="H389" t="str">
        <f t="shared" ref="H389:H452" si="29">IF(MONTH(B389)=1,IF(DAY(B389)=1,YEAR(B389),""),"")</f>
        <v/>
      </c>
      <c r="I389" s="190" t="str">
        <f t="shared" si="28"/>
        <v/>
      </c>
    </row>
    <row r="390" spans="1:9">
      <c r="A390">
        <v>387</v>
      </c>
      <c r="B390" s="46">
        <v>45039</v>
      </c>
      <c r="C390" s="169">
        <v>16.132600974524877</v>
      </c>
      <c r="D390" s="169">
        <v>125.90182729691037</v>
      </c>
      <c r="E390" s="169">
        <f t="shared" si="27"/>
        <v>16.132600974524877</v>
      </c>
      <c r="F390" s="190" t="str">
        <f t="shared" si="26"/>
        <v/>
      </c>
      <c r="H390" t="str">
        <f t="shared" si="29"/>
        <v/>
      </c>
      <c r="I390" s="190" t="str">
        <f t="shared" si="28"/>
        <v/>
      </c>
    </row>
    <row r="391" spans="1:9">
      <c r="A391">
        <v>388</v>
      </c>
      <c r="B391" s="46">
        <v>45040</v>
      </c>
      <c r="C391" s="169">
        <v>34.184818114526735</v>
      </c>
      <c r="D391" s="169">
        <v>125.90182729691037</v>
      </c>
      <c r="E391" s="169">
        <f t="shared" si="27"/>
        <v>34.184818114526735</v>
      </c>
      <c r="F391" s="190" t="str">
        <f t="shared" si="26"/>
        <v/>
      </c>
      <c r="H391" t="str">
        <f t="shared" si="29"/>
        <v/>
      </c>
      <c r="I391" s="190" t="str">
        <f t="shared" si="28"/>
        <v/>
      </c>
    </row>
    <row r="392" spans="1:9">
      <c r="A392">
        <v>389</v>
      </c>
      <c r="B392" s="46">
        <v>45041</v>
      </c>
      <c r="C392" s="169">
        <v>34.273789814526737</v>
      </c>
      <c r="D392" s="169">
        <v>125.90182729691037</v>
      </c>
      <c r="E392" s="169">
        <f t="shared" si="27"/>
        <v>34.273789814526737</v>
      </c>
      <c r="F392" s="190" t="str">
        <f t="shared" si="26"/>
        <v/>
      </c>
      <c r="H392" t="str">
        <f t="shared" si="29"/>
        <v/>
      </c>
      <c r="I392" s="190" t="str">
        <f t="shared" si="28"/>
        <v/>
      </c>
    </row>
    <row r="393" spans="1:9">
      <c r="A393">
        <v>390</v>
      </c>
      <c r="B393" s="46">
        <v>45042</v>
      </c>
      <c r="C393" s="169">
        <v>47.842968063296354</v>
      </c>
      <c r="D393" s="169">
        <v>125.90182729691037</v>
      </c>
      <c r="E393" s="169">
        <f t="shared" si="27"/>
        <v>47.842968063296354</v>
      </c>
      <c r="F393" s="190" t="str">
        <f t="shared" si="26"/>
        <v/>
      </c>
      <c r="H393" t="str">
        <f t="shared" si="29"/>
        <v/>
      </c>
      <c r="I393" s="190" t="str">
        <f t="shared" si="28"/>
        <v/>
      </c>
    </row>
    <row r="394" spans="1:9">
      <c r="A394">
        <v>391</v>
      </c>
      <c r="B394" s="46">
        <v>45043</v>
      </c>
      <c r="C394" s="169">
        <v>51.853474083296355</v>
      </c>
      <c r="D394" s="169">
        <v>125.90182729691037</v>
      </c>
      <c r="E394" s="169">
        <f t="shared" si="27"/>
        <v>51.853474083296355</v>
      </c>
      <c r="F394" s="190" t="str">
        <f t="shared" si="26"/>
        <v/>
      </c>
      <c r="H394" t="str">
        <f t="shared" si="29"/>
        <v/>
      </c>
      <c r="I394" s="190" t="str">
        <f t="shared" si="28"/>
        <v/>
      </c>
    </row>
    <row r="395" spans="1:9">
      <c r="A395">
        <v>392</v>
      </c>
      <c r="B395" s="46">
        <v>45044</v>
      </c>
      <c r="C395" s="169">
        <v>52.04790482730008</v>
      </c>
      <c r="D395" s="169">
        <v>125.90182729691037</v>
      </c>
      <c r="E395" s="169">
        <f t="shared" si="27"/>
        <v>52.04790482730008</v>
      </c>
      <c r="F395" s="190" t="str">
        <f t="shared" si="26"/>
        <v/>
      </c>
      <c r="H395" t="str">
        <f t="shared" si="29"/>
        <v/>
      </c>
      <c r="I395" s="190" t="str">
        <f t="shared" si="28"/>
        <v/>
      </c>
    </row>
    <row r="396" spans="1:9">
      <c r="A396">
        <v>393</v>
      </c>
      <c r="B396" s="46">
        <v>45045</v>
      </c>
      <c r="C396" s="169">
        <v>40.591967135296358</v>
      </c>
      <c r="D396" s="169">
        <v>125.90182729691037</v>
      </c>
      <c r="E396" s="169">
        <f t="shared" ref="E396:E398" si="30">IF(C396&lt;D396,C396,D396)</f>
        <v>40.591967135296358</v>
      </c>
      <c r="F396" s="190" t="str">
        <f t="shared" si="26"/>
        <v/>
      </c>
      <c r="H396" t="str">
        <f t="shared" si="29"/>
        <v/>
      </c>
      <c r="I396" s="190" t="str">
        <f t="shared" si="28"/>
        <v/>
      </c>
    </row>
    <row r="397" spans="1:9">
      <c r="A397">
        <v>394</v>
      </c>
      <c r="B397" s="46">
        <v>45046</v>
      </c>
      <c r="C397" s="169">
        <v>28.057187235298219</v>
      </c>
      <c r="D397" s="169">
        <v>125.90182729691037</v>
      </c>
      <c r="E397" s="169">
        <f t="shared" si="30"/>
        <v>28.057187235298219</v>
      </c>
      <c r="F397" s="190" t="str">
        <f t="shared" si="26"/>
        <v/>
      </c>
      <c r="H397" t="str">
        <f t="shared" si="29"/>
        <v/>
      </c>
      <c r="I397" s="190" t="str">
        <f t="shared" si="28"/>
        <v/>
      </c>
    </row>
    <row r="398" spans="1:9">
      <c r="A398">
        <v>395</v>
      </c>
      <c r="B398" s="46">
        <v>45047</v>
      </c>
      <c r="C398" s="169">
        <v>19.092487231298218</v>
      </c>
      <c r="D398" s="169">
        <v>98.741424078570617</v>
      </c>
      <c r="E398" s="169">
        <f t="shared" si="30"/>
        <v>19.092487231298218</v>
      </c>
      <c r="F398" s="190" t="str">
        <f t="shared" si="26"/>
        <v/>
      </c>
      <c r="H398" t="str">
        <f t="shared" si="29"/>
        <v/>
      </c>
      <c r="I398" s="190" t="str">
        <f t="shared" si="28"/>
        <v/>
      </c>
    </row>
    <row r="399" spans="1:9">
      <c r="A399">
        <v>396</v>
      </c>
      <c r="B399" s="46">
        <v>45048</v>
      </c>
      <c r="C399" s="169">
        <v>39.405853023296359</v>
      </c>
      <c r="D399" s="169">
        <v>98.741424078570617</v>
      </c>
      <c r="E399" s="169">
        <f t="shared" ref="E399:E462" si="31">IF(C399&lt;D399,C399,D399)</f>
        <v>39.405853023296359</v>
      </c>
      <c r="F399" s="190" t="str">
        <f t="shared" si="26"/>
        <v/>
      </c>
      <c r="H399" t="str">
        <f t="shared" si="29"/>
        <v/>
      </c>
      <c r="I399" s="190" t="str">
        <f t="shared" si="28"/>
        <v/>
      </c>
    </row>
    <row r="400" spans="1:9">
      <c r="A400">
        <v>397</v>
      </c>
      <c r="B400" s="46">
        <v>45049</v>
      </c>
      <c r="C400" s="169">
        <v>24.250388117605894</v>
      </c>
      <c r="D400" s="169">
        <v>98.741424078570617</v>
      </c>
      <c r="E400" s="169">
        <f t="shared" si="31"/>
        <v>24.250388117605894</v>
      </c>
      <c r="F400" s="190" t="str">
        <f t="shared" si="26"/>
        <v/>
      </c>
      <c r="H400" t="str">
        <f t="shared" si="29"/>
        <v/>
      </c>
      <c r="I400" s="190" t="str">
        <f t="shared" si="28"/>
        <v/>
      </c>
    </row>
    <row r="401" spans="1:9">
      <c r="A401">
        <v>398</v>
      </c>
      <c r="B401" s="46">
        <v>45050</v>
      </c>
      <c r="C401" s="169">
        <v>29.79439370560403</v>
      </c>
      <c r="D401" s="169">
        <v>98.741424078570617</v>
      </c>
      <c r="E401" s="169">
        <f t="shared" si="31"/>
        <v>29.79439370560403</v>
      </c>
      <c r="F401" s="190" t="str">
        <f t="shared" si="26"/>
        <v/>
      </c>
      <c r="H401" t="str">
        <f t="shared" si="29"/>
        <v/>
      </c>
      <c r="I401" s="190" t="str">
        <f t="shared" si="28"/>
        <v/>
      </c>
    </row>
    <row r="402" spans="1:9">
      <c r="A402">
        <v>399</v>
      </c>
      <c r="B402" s="46">
        <v>45051</v>
      </c>
      <c r="C402" s="169">
        <v>35.535471725605895</v>
      </c>
      <c r="D402" s="169">
        <v>98.741424078570617</v>
      </c>
      <c r="E402" s="169">
        <f t="shared" si="31"/>
        <v>35.535471725605895</v>
      </c>
      <c r="F402" s="190" t="str">
        <f t="shared" si="26"/>
        <v/>
      </c>
      <c r="H402" t="str">
        <f t="shared" si="29"/>
        <v/>
      </c>
      <c r="I402" s="190" t="str">
        <f t="shared" si="28"/>
        <v/>
      </c>
    </row>
    <row r="403" spans="1:9">
      <c r="A403">
        <v>400</v>
      </c>
      <c r="B403" s="46">
        <v>45052</v>
      </c>
      <c r="C403" s="169">
        <v>22.351450693602171</v>
      </c>
      <c r="D403" s="169">
        <v>98.741424078570617</v>
      </c>
      <c r="E403" s="169">
        <f t="shared" si="31"/>
        <v>22.351450693602171</v>
      </c>
      <c r="F403" s="190" t="str">
        <f t="shared" si="26"/>
        <v/>
      </c>
      <c r="H403" t="str">
        <f t="shared" si="29"/>
        <v/>
      </c>
      <c r="I403" s="190" t="str">
        <f t="shared" si="28"/>
        <v/>
      </c>
    </row>
    <row r="404" spans="1:9">
      <c r="A404">
        <v>401</v>
      </c>
      <c r="B404" s="46">
        <v>45053</v>
      </c>
      <c r="C404" s="169">
        <v>20.944393357607762</v>
      </c>
      <c r="D404" s="169">
        <v>98.741424078570617</v>
      </c>
      <c r="E404" s="169">
        <f t="shared" si="31"/>
        <v>20.944393357607762</v>
      </c>
      <c r="F404" s="190" t="str">
        <f t="shared" si="26"/>
        <v/>
      </c>
      <c r="H404" t="str">
        <f t="shared" si="29"/>
        <v/>
      </c>
      <c r="I404" s="190" t="str">
        <f t="shared" si="28"/>
        <v/>
      </c>
    </row>
    <row r="405" spans="1:9">
      <c r="A405">
        <v>402</v>
      </c>
      <c r="B405" s="46">
        <v>45054</v>
      </c>
      <c r="C405" s="169">
        <v>34.737667977604033</v>
      </c>
      <c r="D405" s="169">
        <v>98.741424078570617</v>
      </c>
      <c r="E405" s="169">
        <f t="shared" si="31"/>
        <v>34.737667977604033</v>
      </c>
      <c r="F405" s="190" t="str">
        <f t="shared" si="26"/>
        <v/>
      </c>
      <c r="H405" t="str">
        <f t="shared" si="29"/>
        <v/>
      </c>
      <c r="I405" s="190" t="str">
        <f t="shared" si="28"/>
        <v/>
      </c>
    </row>
    <row r="406" spans="1:9">
      <c r="A406">
        <v>403</v>
      </c>
      <c r="B406" s="46">
        <v>45055</v>
      </c>
      <c r="C406" s="169">
        <v>23.205484058604029</v>
      </c>
      <c r="D406" s="169">
        <v>98.741424078570617</v>
      </c>
      <c r="E406" s="169">
        <f t="shared" si="31"/>
        <v>23.205484058604029</v>
      </c>
      <c r="F406" s="190" t="str">
        <f t="shared" si="26"/>
        <v/>
      </c>
      <c r="H406" t="str">
        <f t="shared" si="29"/>
        <v/>
      </c>
      <c r="I406" s="190" t="str">
        <f t="shared" si="28"/>
        <v/>
      </c>
    </row>
    <row r="407" spans="1:9">
      <c r="A407">
        <v>404</v>
      </c>
      <c r="B407" s="46">
        <v>45056</v>
      </c>
      <c r="C407" s="169">
        <v>30.853679723611844</v>
      </c>
      <c r="D407" s="169">
        <v>98.741424078570617</v>
      </c>
      <c r="E407" s="169">
        <f t="shared" si="31"/>
        <v>30.853679723611844</v>
      </c>
      <c r="F407" s="190" t="str">
        <f t="shared" si="26"/>
        <v/>
      </c>
      <c r="H407" t="str">
        <f t="shared" si="29"/>
        <v/>
      </c>
      <c r="I407" s="190" t="str">
        <f t="shared" si="28"/>
        <v/>
      </c>
    </row>
    <row r="408" spans="1:9">
      <c r="A408">
        <v>405</v>
      </c>
      <c r="B408" s="46">
        <v>45057</v>
      </c>
      <c r="C408" s="169">
        <v>26.683611412613704</v>
      </c>
      <c r="D408" s="169">
        <v>98.741424078570617</v>
      </c>
      <c r="E408" s="169">
        <f t="shared" si="31"/>
        <v>26.683611412613704</v>
      </c>
      <c r="F408" s="190" t="str">
        <f t="shared" si="26"/>
        <v/>
      </c>
      <c r="H408" t="str">
        <f t="shared" si="29"/>
        <v/>
      </c>
      <c r="I408" s="190" t="str">
        <f t="shared" si="28"/>
        <v/>
      </c>
    </row>
    <row r="409" spans="1:9">
      <c r="A409">
        <v>406</v>
      </c>
      <c r="B409" s="46">
        <v>45058</v>
      </c>
      <c r="C409" s="169">
        <v>24.764966420613703</v>
      </c>
      <c r="D409" s="169">
        <v>98.741424078570617</v>
      </c>
      <c r="E409" s="169">
        <f t="shared" si="31"/>
        <v>24.764966420613703</v>
      </c>
      <c r="F409" s="190" t="str">
        <f t="shared" si="26"/>
        <v/>
      </c>
      <c r="H409" t="str">
        <f t="shared" si="29"/>
        <v/>
      </c>
      <c r="I409" s="190" t="str">
        <f t="shared" si="28"/>
        <v/>
      </c>
    </row>
    <row r="410" spans="1:9">
      <c r="A410">
        <v>407</v>
      </c>
      <c r="B410" s="46">
        <v>45059</v>
      </c>
      <c r="C410" s="169">
        <v>14.925892304609981</v>
      </c>
      <c r="D410" s="169">
        <v>98.741424078570617</v>
      </c>
      <c r="E410" s="169">
        <f t="shared" si="31"/>
        <v>14.925892304609981</v>
      </c>
      <c r="F410" s="190" t="str">
        <f t="shared" si="26"/>
        <v/>
      </c>
      <c r="H410" t="str">
        <f t="shared" si="29"/>
        <v/>
      </c>
      <c r="I410" s="190" t="str">
        <f t="shared" si="28"/>
        <v/>
      </c>
    </row>
    <row r="411" spans="1:9">
      <c r="A411">
        <v>408</v>
      </c>
      <c r="B411" s="46">
        <v>45060</v>
      </c>
      <c r="C411" s="169">
        <v>12.596784300613704</v>
      </c>
      <c r="D411" s="169">
        <v>98.741424078570617</v>
      </c>
      <c r="E411" s="169">
        <f t="shared" si="31"/>
        <v>12.596784300613704</v>
      </c>
      <c r="F411" s="190" t="str">
        <f t="shared" si="26"/>
        <v/>
      </c>
      <c r="H411" t="str">
        <f t="shared" si="29"/>
        <v/>
      </c>
      <c r="I411" s="190" t="str">
        <f t="shared" si="28"/>
        <v/>
      </c>
    </row>
    <row r="412" spans="1:9">
      <c r="A412">
        <v>409</v>
      </c>
      <c r="B412" s="46">
        <v>45061</v>
      </c>
      <c r="C412" s="169">
        <v>19.712968096613704</v>
      </c>
      <c r="D412" s="169">
        <v>98.741424078570617</v>
      </c>
      <c r="E412" s="169">
        <f t="shared" si="31"/>
        <v>19.712968096613704</v>
      </c>
      <c r="F412" s="190" t="str">
        <f t="shared" si="26"/>
        <v>M</v>
      </c>
      <c r="G412" s="191">
        <f>IF(DAY(B412)=15,D412,"")</f>
        <v>98.741424078570617</v>
      </c>
      <c r="H412" t="str">
        <f t="shared" si="29"/>
        <v/>
      </c>
      <c r="I412" s="190" t="str">
        <f t="shared" si="28"/>
        <v>M</v>
      </c>
    </row>
    <row r="413" spans="1:9">
      <c r="A413">
        <v>410</v>
      </c>
      <c r="B413" s="46">
        <v>45062</v>
      </c>
      <c r="C413" s="169">
        <v>16.339714832609978</v>
      </c>
      <c r="D413" s="169">
        <v>98.741424078570617</v>
      </c>
      <c r="E413" s="169">
        <f t="shared" si="31"/>
        <v>16.339714832609978</v>
      </c>
      <c r="F413" s="190" t="str">
        <f t="shared" si="26"/>
        <v/>
      </c>
      <c r="H413" t="str">
        <f t="shared" si="29"/>
        <v/>
      </c>
      <c r="I413" s="190" t="str">
        <f t="shared" si="28"/>
        <v/>
      </c>
    </row>
    <row r="414" spans="1:9">
      <c r="A414">
        <v>411</v>
      </c>
      <c r="B414" s="46">
        <v>45063</v>
      </c>
      <c r="C414" s="169">
        <v>12.398112724485971</v>
      </c>
      <c r="D414" s="169">
        <v>98.741424078570617</v>
      </c>
      <c r="E414" s="169">
        <f t="shared" si="31"/>
        <v>12.398112724485971</v>
      </c>
      <c r="F414" s="190" t="str">
        <f t="shared" si="26"/>
        <v/>
      </c>
      <c r="H414" t="str">
        <f t="shared" si="29"/>
        <v/>
      </c>
      <c r="I414" s="190" t="str">
        <f t="shared" si="28"/>
        <v/>
      </c>
    </row>
    <row r="415" spans="1:9">
      <c r="A415">
        <v>412</v>
      </c>
      <c r="B415" s="46">
        <v>45064</v>
      </c>
      <c r="C415" s="169">
        <v>16.378724560484109</v>
      </c>
      <c r="D415" s="169">
        <v>98.741424078570617</v>
      </c>
      <c r="E415" s="169">
        <f t="shared" si="31"/>
        <v>16.378724560484109</v>
      </c>
      <c r="F415" s="190" t="str">
        <f t="shared" si="26"/>
        <v/>
      </c>
      <c r="H415" t="str">
        <f t="shared" si="29"/>
        <v/>
      </c>
      <c r="I415" s="190" t="str">
        <f t="shared" si="28"/>
        <v/>
      </c>
    </row>
    <row r="416" spans="1:9">
      <c r="A416">
        <v>413</v>
      </c>
      <c r="B416" s="46">
        <v>45065</v>
      </c>
      <c r="C416" s="169">
        <v>22.089085252485972</v>
      </c>
      <c r="D416" s="169">
        <v>98.741424078570617</v>
      </c>
      <c r="E416" s="169">
        <f t="shared" si="31"/>
        <v>22.089085252485972</v>
      </c>
      <c r="F416" s="190" t="str">
        <f t="shared" si="26"/>
        <v/>
      </c>
      <c r="H416" t="str">
        <f t="shared" si="29"/>
        <v/>
      </c>
      <c r="I416" s="190" t="str">
        <f t="shared" si="28"/>
        <v/>
      </c>
    </row>
    <row r="417" spans="1:9">
      <c r="A417">
        <v>414</v>
      </c>
      <c r="B417" s="46">
        <v>45066</v>
      </c>
      <c r="C417" s="169">
        <v>20.208816392484106</v>
      </c>
      <c r="D417" s="169">
        <v>98.741424078570617</v>
      </c>
      <c r="E417" s="169">
        <f t="shared" si="31"/>
        <v>20.208816392484106</v>
      </c>
      <c r="F417" s="190" t="str">
        <f t="shared" si="26"/>
        <v/>
      </c>
      <c r="H417" t="str">
        <f t="shared" si="29"/>
        <v/>
      </c>
      <c r="I417" s="190" t="str">
        <f t="shared" si="28"/>
        <v/>
      </c>
    </row>
    <row r="418" spans="1:9">
      <c r="A418">
        <v>415</v>
      </c>
      <c r="B418" s="46">
        <v>45067</v>
      </c>
      <c r="C418" s="169">
        <v>23.568624800484113</v>
      </c>
      <c r="D418" s="169">
        <v>98.741424078570617</v>
      </c>
      <c r="E418" s="169">
        <f t="shared" si="31"/>
        <v>23.568624800484113</v>
      </c>
      <c r="F418" s="190" t="str">
        <f t="shared" si="26"/>
        <v/>
      </c>
      <c r="H418" t="str">
        <f t="shared" si="29"/>
        <v/>
      </c>
      <c r="I418" s="190" t="str">
        <f t="shared" si="28"/>
        <v/>
      </c>
    </row>
    <row r="419" spans="1:9">
      <c r="A419">
        <v>416</v>
      </c>
      <c r="B419" s="46">
        <v>45068</v>
      </c>
      <c r="C419" s="169">
        <v>46.343368824487833</v>
      </c>
      <c r="D419" s="169">
        <v>98.741424078570617</v>
      </c>
      <c r="E419" s="169">
        <f t="shared" si="31"/>
        <v>46.343368824487833</v>
      </c>
      <c r="F419" s="190" t="str">
        <f t="shared" si="26"/>
        <v/>
      </c>
      <c r="H419" t="str">
        <f t="shared" si="29"/>
        <v/>
      </c>
      <c r="I419" s="190" t="str">
        <f t="shared" si="28"/>
        <v/>
      </c>
    </row>
    <row r="420" spans="1:9">
      <c r="A420">
        <v>417</v>
      </c>
      <c r="B420" s="46">
        <v>45069</v>
      </c>
      <c r="C420" s="169">
        <v>35.955817148484108</v>
      </c>
      <c r="D420" s="169">
        <v>98.741424078570617</v>
      </c>
      <c r="E420" s="169">
        <f t="shared" si="31"/>
        <v>35.955817148484108</v>
      </c>
      <c r="F420" s="190" t="str">
        <f t="shared" si="26"/>
        <v/>
      </c>
      <c r="H420" t="str">
        <f t="shared" si="29"/>
        <v/>
      </c>
      <c r="I420" s="190" t="str">
        <f t="shared" si="28"/>
        <v/>
      </c>
    </row>
    <row r="421" spans="1:9">
      <c r="A421">
        <v>418</v>
      </c>
      <c r="B421" s="46">
        <v>45070</v>
      </c>
      <c r="C421" s="169">
        <v>37.389239182011075</v>
      </c>
      <c r="D421" s="169">
        <v>98.741424078570617</v>
      </c>
      <c r="E421" s="169">
        <f t="shared" si="31"/>
        <v>37.389239182011075</v>
      </c>
      <c r="F421" s="190" t="str">
        <f t="shared" si="26"/>
        <v/>
      </c>
      <c r="H421" t="str">
        <f t="shared" si="29"/>
        <v/>
      </c>
      <c r="I421" s="190" t="str">
        <f t="shared" si="28"/>
        <v/>
      </c>
    </row>
    <row r="422" spans="1:9">
      <c r="A422">
        <v>419</v>
      </c>
      <c r="B422" s="46">
        <v>45071</v>
      </c>
      <c r="C422" s="169">
        <v>31.240622650009207</v>
      </c>
      <c r="D422" s="169">
        <v>98.741424078570617</v>
      </c>
      <c r="E422" s="169">
        <f t="shared" si="31"/>
        <v>31.240622650009207</v>
      </c>
      <c r="F422" s="190" t="str">
        <f t="shared" si="26"/>
        <v/>
      </c>
      <c r="H422" t="str">
        <f t="shared" si="29"/>
        <v/>
      </c>
      <c r="I422" s="190" t="str">
        <f t="shared" si="28"/>
        <v/>
      </c>
    </row>
    <row r="423" spans="1:9">
      <c r="A423">
        <v>420</v>
      </c>
      <c r="B423" s="46">
        <v>45072</v>
      </c>
      <c r="C423" s="169">
        <v>26.460302566012935</v>
      </c>
      <c r="D423" s="169">
        <v>98.741424078570617</v>
      </c>
      <c r="E423" s="169">
        <f t="shared" si="31"/>
        <v>26.460302566012935</v>
      </c>
      <c r="F423" s="190" t="str">
        <f t="shared" si="26"/>
        <v/>
      </c>
      <c r="H423" t="str">
        <f t="shared" si="29"/>
        <v/>
      </c>
      <c r="I423" s="190" t="str">
        <f t="shared" si="28"/>
        <v/>
      </c>
    </row>
    <row r="424" spans="1:9">
      <c r="A424">
        <v>421</v>
      </c>
      <c r="B424" s="46">
        <v>45073</v>
      </c>
      <c r="C424" s="169">
        <v>36.116081978012929</v>
      </c>
      <c r="D424" s="169">
        <v>98.741424078570617</v>
      </c>
      <c r="E424" s="169">
        <f t="shared" si="31"/>
        <v>36.116081978012929</v>
      </c>
      <c r="F424" s="190" t="str">
        <f t="shared" si="26"/>
        <v/>
      </c>
      <c r="H424" t="str">
        <f t="shared" si="29"/>
        <v/>
      </c>
      <c r="I424" s="190" t="str">
        <f t="shared" si="28"/>
        <v/>
      </c>
    </row>
    <row r="425" spans="1:9">
      <c r="A425">
        <v>422</v>
      </c>
      <c r="B425" s="46">
        <v>45074</v>
      </c>
      <c r="C425" s="169">
        <v>27.369462378011072</v>
      </c>
      <c r="D425" s="169">
        <v>98.741424078570617</v>
      </c>
      <c r="E425" s="169">
        <f t="shared" si="31"/>
        <v>27.369462378011072</v>
      </c>
      <c r="F425" s="190" t="str">
        <f t="shared" si="26"/>
        <v/>
      </c>
      <c r="H425" t="str">
        <f t="shared" si="29"/>
        <v/>
      </c>
      <c r="I425" s="190" t="str">
        <f t="shared" si="28"/>
        <v/>
      </c>
    </row>
    <row r="426" spans="1:9">
      <c r="A426">
        <v>423</v>
      </c>
      <c r="B426" s="46">
        <v>45075</v>
      </c>
      <c r="C426" s="169">
        <v>38.020336738009206</v>
      </c>
      <c r="D426" s="169">
        <v>98.741424078570617</v>
      </c>
      <c r="E426" s="169">
        <f t="shared" si="31"/>
        <v>38.020336738009206</v>
      </c>
      <c r="F426" s="190" t="str">
        <f t="shared" si="26"/>
        <v/>
      </c>
      <c r="H426" t="str">
        <f t="shared" si="29"/>
        <v/>
      </c>
      <c r="I426" s="190" t="str">
        <f t="shared" si="28"/>
        <v/>
      </c>
    </row>
    <row r="427" spans="1:9">
      <c r="A427">
        <v>424</v>
      </c>
      <c r="B427" s="46">
        <v>45076</v>
      </c>
      <c r="C427" s="169">
        <v>53.465328844011069</v>
      </c>
      <c r="D427" s="169">
        <v>98.741424078570617</v>
      </c>
      <c r="E427" s="169">
        <f t="shared" si="31"/>
        <v>53.465328844011069</v>
      </c>
      <c r="F427" s="190" t="str">
        <f t="shared" si="26"/>
        <v/>
      </c>
      <c r="H427" t="str">
        <f t="shared" si="29"/>
        <v/>
      </c>
      <c r="I427" s="190" t="str">
        <f t="shared" si="28"/>
        <v/>
      </c>
    </row>
    <row r="428" spans="1:9">
      <c r="A428">
        <v>425</v>
      </c>
      <c r="B428" s="46">
        <v>45077</v>
      </c>
      <c r="C428" s="169">
        <v>50.24981133089922</v>
      </c>
      <c r="D428" s="169">
        <v>98.741424078570617</v>
      </c>
      <c r="E428" s="169">
        <f t="shared" si="31"/>
        <v>50.24981133089922</v>
      </c>
      <c r="F428" s="190" t="str">
        <f t="shared" si="26"/>
        <v/>
      </c>
      <c r="H428" t="str">
        <f t="shared" si="29"/>
        <v/>
      </c>
      <c r="I428" s="190" t="str">
        <f t="shared" si="28"/>
        <v/>
      </c>
    </row>
    <row r="429" spans="1:9">
      <c r="A429">
        <v>426</v>
      </c>
      <c r="B429" s="46">
        <v>45078</v>
      </c>
      <c r="C429" s="169">
        <v>60.937387178901076</v>
      </c>
      <c r="D429" s="169">
        <v>62.091495991055417</v>
      </c>
      <c r="E429" s="169">
        <f t="shared" si="31"/>
        <v>60.937387178901076</v>
      </c>
      <c r="F429" s="190" t="str">
        <f t="shared" si="26"/>
        <v/>
      </c>
      <c r="H429" t="str">
        <f t="shared" si="29"/>
        <v/>
      </c>
      <c r="I429" s="190" t="str">
        <f t="shared" si="28"/>
        <v/>
      </c>
    </row>
    <row r="430" spans="1:9">
      <c r="A430">
        <v>427</v>
      </c>
      <c r="B430" s="46">
        <v>45079</v>
      </c>
      <c r="C430" s="169">
        <v>61.701120250901077</v>
      </c>
      <c r="D430" s="169">
        <v>62.091495991055417</v>
      </c>
      <c r="E430" s="169">
        <f t="shared" si="31"/>
        <v>61.701120250901077</v>
      </c>
      <c r="F430" s="190" t="str">
        <f t="shared" si="26"/>
        <v/>
      </c>
      <c r="H430" t="str">
        <f t="shared" si="29"/>
        <v/>
      </c>
      <c r="I430" s="190" t="str">
        <f t="shared" si="28"/>
        <v/>
      </c>
    </row>
    <row r="431" spans="1:9">
      <c r="A431">
        <v>428</v>
      </c>
      <c r="B431" s="46">
        <v>45080</v>
      </c>
      <c r="C431" s="169">
        <v>40.845150482899221</v>
      </c>
      <c r="D431" s="169">
        <v>62.091495991055417</v>
      </c>
      <c r="E431" s="169">
        <f t="shared" si="31"/>
        <v>40.845150482899221</v>
      </c>
      <c r="F431" s="190" t="str">
        <f t="shared" si="26"/>
        <v/>
      </c>
      <c r="H431" t="str">
        <f t="shared" si="29"/>
        <v/>
      </c>
      <c r="I431" s="190" t="str">
        <f t="shared" si="28"/>
        <v/>
      </c>
    </row>
    <row r="432" spans="1:9">
      <c r="A432">
        <v>429</v>
      </c>
      <c r="B432" s="46">
        <v>45081</v>
      </c>
      <c r="C432" s="169">
        <v>32.963007770899218</v>
      </c>
      <c r="D432" s="169">
        <v>62.091495991055417</v>
      </c>
      <c r="E432" s="169">
        <f t="shared" si="31"/>
        <v>32.963007770899218</v>
      </c>
      <c r="F432" s="190" t="str">
        <f t="shared" si="26"/>
        <v/>
      </c>
      <c r="H432" t="str">
        <f t="shared" si="29"/>
        <v/>
      </c>
      <c r="I432" s="190" t="str">
        <f t="shared" si="28"/>
        <v/>
      </c>
    </row>
    <row r="433" spans="1:9">
      <c r="A433">
        <v>430</v>
      </c>
      <c r="B433" s="46">
        <v>45082</v>
      </c>
      <c r="C433" s="169">
        <v>59.218896934901075</v>
      </c>
      <c r="D433" s="169">
        <v>62.091495991055417</v>
      </c>
      <c r="E433" s="169">
        <f t="shared" si="31"/>
        <v>59.218896934901075</v>
      </c>
      <c r="F433" s="190" t="str">
        <f t="shared" si="26"/>
        <v/>
      </c>
      <c r="H433" t="str">
        <f t="shared" si="29"/>
        <v/>
      </c>
      <c r="I433" s="190" t="str">
        <f t="shared" si="28"/>
        <v/>
      </c>
    </row>
    <row r="434" spans="1:9">
      <c r="A434">
        <v>431</v>
      </c>
      <c r="B434" s="46">
        <v>45083</v>
      </c>
      <c r="C434" s="169">
        <v>56.801369274899216</v>
      </c>
      <c r="D434" s="169">
        <v>62.091495991055417</v>
      </c>
      <c r="E434" s="169">
        <f t="shared" si="31"/>
        <v>56.801369274899216</v>
      </c>
      <c r="F434" s="190" t="str">
        <f t="shared" si="26"/>
        <v/>
      </c>
      <c r="H434" t="str">
        <f t="shared" si="29"/>
        <v/>
      </c>
      <c r="I434" s="190" t="str">
        <f t="shared" si="28"/>
        <v/>
      </c>
    </row>
    <row r="435" spans="1:9">
      <c r="A435">
        <v>432</v>
      </c>
      <c r="B435" s="46">
        <v>45084</v>
      </c>
      <c r="C435" s="169">
        <v>69.426534720859507</v>
      </c>
      <c r="D435" s="169">
        <v>62.091495991055417</v>
      </c>
      <c r="E435" s="169">
        <f t="shared" si="31"/>
        <v>62.091495991055417</v>
      </c>
      <c r="F435" s="190" t="str">
        <f t="shared" si="26"/>
        <v/>
      </c>
      <c r="H435" t="str">
        <f t="shared" si="29"/>
        <v/>
      </c>
      <c r="I435" s="190" t="str">
        <f t="shared" si="28"/>
        <v/>
      </c>
    </row>
    <row r="436" spans="1:9">
      <c r="A436">
        <v>433</v>
      </c>
      <c r="B436" s="46">
        <v>45085</v>
      </c>
      <c r="C436" s="169">
        <v>73.121807024859521</v>
      </c>
      <c r="D436" s="169">
        <v>62.091495991055417</v>
      </c>
      <c r="E436" s="169">
        <f t="shared" si="31"/>
        <v>62.091495991055417</v>
      </c>
      <c r="F436" s="190" t="str">
        <f t="shared" si="26"/>
        <v/>
      </c>
      <c r="H436" t="str">
        <f t="shared" si="29"/>
        <v/>
      </c>
      <c r="I436" s="190" t="str">
        <f t="shared" si="28"/>
        <v/>
      </c>
    </row>
    <row r="437" spans="1:9">
      <c r="A437">
        <v>434</v>
      </c>
      <c r="B437" s="46">
        <v>45086</v>
      </c>
      <c r="C437" s="169">
        <v>63.260473376857647</v>
      </c>
      <c r="D437" s="169">
        <v>62.091495991055417</v>
      </c>
      <c r="E437" s="169">
        <f t="shared" si="31"/>
        <v>62.091495991055417</v>
      </c>
      <c r="F437" s="190" t="str">
        <f t="shared" si="26"/>
        <v/>
      </c>
      <c r="H437" t="str">
        <f t="shared" si="29"/>
        <v/>
      </c>
      <c r="I437" s="190" t="str">
        <f t="shared" si="28"/>
        <v/>
      </c>
    </row>
    <row r="438" spans="1:9">
      <c r="A438">
        <v>435</v>
      </c>
      <c r="B438" s="46">
        <v>45087</v>
      </c>
      <c r="C438" s="169">
        <v>60.540883828859513</v>
      </c>
      <c r="D438" s="169">
        <v>62.091495991055417</v>
      </c>
      <c r="E438" s="169">
        <f t="shared" si="31"/>
        <v>60.540883828859513</v>
      </c>
      <c r="F438" s="190" t="str">
        <f t="shared" si="26"/>
        <v/>
      </c>
      <c r="H438" t="str">
        <f t="shared" si="29"/>
        <v/>
      </c>
      <c r="I438" s="190" t="str">
        <f t="shared" si="28"/>
        <v/>
      </c>
    </row>
    <row r="439" spans="1:9">
      <c r="A439">
        <v>436</v>
      </c>
      <c r="B439" s="46">
        <v>45088</v>
      </c>
      <c r="C439" s="169">
        <v>51.992408908859517</v>
      </c>
      <c r="D439" s="169">
        <v>62.091495991055417</v>
      </c>
      <c r="E439" s="169">
        <f t="shared" si="31"/>
        <v>51.992408908859517</v>
      </c>
      <c r="F439" s="190" t="str">
        <f t="shared" si="26"/>
        <v/>
      </c>
      <c r="H439" t="str">
        <f t="shared" si="29"/>
        <v/>
      </c>
      <c r="I439" s="190" t="str">
        <f t="shared" si="28"/>
        <v/>
      </c>
    </row>
    <row r="440" spans="1:9">
      <c r="A440">
        <v>437</v>
      </c>
      <c r="B440" s="46">
        <v>45089</v>
      </c>
      <c r="C440" s="169">
        <v>78.557423872859502</v>
      </c>
      <c r="D440" s="169">
        <v>62.091495991055417</v>
      </c>
      <c r="E440" s="169">
        <f t="shared" si="31"/>
        <v>62.091495991055417</v>
      </c>
      <c r="F440" s="190" t="str">
        <f t="shared" si="26"/>
        <v/>
      </c>
      <c r="H440" t="str">
        <f t="shared" si="29"/>
        <v/>
      </c>
      <c r="I440" s="190" t="str">
        <f t="shared" si="28"/>
        <v/>
      </c>
    </row>
    <row r="441" spans="1:9">
      <c r="A441">
        <v>438</v>
      </c>
      <c r="B441" s="46">
        <v>45090</v>
      </c>
      <c r="C441" s="169">
        <v>74.769312744859505</v>
      </c>
      <c r="D441" s="169">
        <v>62.091495991055417</v>
      </c>
      <c r="E441" s="169">
        <f t="shared" si="31"/>
        <v>62.091495991055417</v>
      </c>
      <c r="F441" s="190" t="str">
        <f t="shared" si="26"/>
        <v/>
      </c>
      <c r="H441" t="str">
        <f t="shared" si="29"/>
        <v/>
      </c>
      <c r="I441" s="190" t="str">
        <f t="shared" si="28"/>
        <v/>
      </c>
    </row>
    <row r="442" spans="1:9">
      <c r="A442">
        <v>439</v>
      </c>
      <c r="B442" s="46">
        <v>45091</v>
      </c>
      <c r="C442" s="169">
        <v>61.628951758491617</v>
      </c>
      <c r="D442" s="169">
        <v>62.091495991055417</v>
      </c>
      <c r="E442" s="169">
        <f t="shared" si="31"/>
        <v>61.628951758491617</v>
      </c>
      <c r="F442" s="190" t="str">
        <f t="shared" si="26"/>
        <v/>
      </c>
      <c r="H442" t="str">
        <f t="shared" si="29"/>
        <v/>
      </c>
      <c r="I442" s="190" t="str">
        <f t="shared" si="28"/>
        <v/>
      </c>
    </row>
    <row r="443" spans="1:9">
      <c r="A443">
        <v>440</v>
      </c>
      <c r="B443" s="46">
        <v>45092</v>
      </c>
      <c r="C443" s="169">
        <v>70.00697094249162</v>
      </c>
      <c r="D443" s="169">
        <v>62.091495991055417</v>
      </c>
      <c r="E443" s="169">
        <f t="shared" si="31"/>
        <v>62.091495991055417</v>
      </c>
      <c r="F443" s="190" t="str">
        <f t="shared" si="26"/>
        <v>J</v>
      </c>
      <c r="G443" s="191">
        <f>IF(DAY(B443)=15,D443,"")</f>
        <v>62.091495991055417</v>
      </c>
      <c r="H443" t="str">
        <f t="shared" si="29"/>
        <v/>
      </c>
      <c r="I443" s="190" t="str">
        <f t="shared" si="28"/>
        <v>J</v>
      </c>
    </row>
    <row r="444" spans="1:9">
      <c r="A444">
        <v>441</v>
      </c>
      <c r="B444" s="46">
        <v>45093</v>
      </c>
      <c r="C444" s="169">
        <v>78.617008598495346</v>
      </c>
      <c r="D444" s="169">
        <v>62.091495991055417</v>
      </c>
      <c r="E444" s="169">
        <f t="shared" si="31"/>
        <v>62.091495991055417</v>
      </c>
      <c r="F444" s="190" t="str">
        <f t="shared" si="26"/>
        <v/>
      </c>
      <c r="H444" t="str">
        <f t="shared" si="29"/>
        <v/>
      </c>
      <c r="I444" s="190" t="str">
        <f t="shared" si="28"/>
        <v/>
      </c>
    </row>
    <row r="445" spans="1:9">
      <c r="A445">
        <v>442</v>
      </c>
      <c r="B445" s="46">
        <v>45094</v>
      </c>
      <c r="C445" s="169">
        <v>56.597899126493481</v>
      </c>
      <c r="D445" s="169">
        <v>62.091495991055417</v>
      </c>
      <c r="E445" s="169">
        <f t="shared" si="31"/>
        <v>56.597899126493481</v>
      </c>
      <c r="F445" s="190" t="str">
        <f t="shared" si="26"/>
        <v/>
      </c>
      <c r="H445" t="str">
        <f t="shared" si="29"/>
        <v/>
      </c>
      <c r="I445" s="190" t="str">
        <f t="shared" si="28"/>
        <v/>
      </c>
    </row>
    <row r="446" spans="1:9">
      <c r="A446">
        <v>443</v>
      </c>
      <c r="B446" s="46">
        <v>45095</v>
      </c>
      <c r="C446" s="169">
        <v>40.729862390491625</v>
      </c>
      <c r="D446" s="169">
        <v>62.091495991055417</v>
      </c>
      <c r="E446" s="169">
        <f t="shared" si="31"/>
        <v>40.729862390491625</v>
      </c>
      <c r="F446" s="190" t="str">
        <f t="shared" si="26"/>
        <v/>
      </c>
      <c r="H446" t="str">
        <f t="shared" si="29"/>
        <v/>
      </c>
      <c r="I446" s="190" t="str">
        <f t="shared" si="28"/>
        <v/>
      </c>
    </row>
    <row r="447" spans="1:9">
      <c r="A447">
        <v>444</v>
      </c>
      <c r="B447" s="46">
        <v>45096</v>
      </c>
      <c r="C447" s="169">
        <v>64.049001278493478</v>
      </c>
      <c r="D447" s="169">
        <v>62.091495991055417</v>
      </c>
      <c r="E447" s="169">
        <f t="shared" si="31"/>
        <v>62.091495991055417</v>
      </c>
      <c r="F447" s="190" t="str">
        <f t="shared" si="26"/>
        <v/>
      </c>
      <c r="H447" t="str">
        <f t="shared" si="29"/>
        <v/>
      </c>
      <c r="I447" s="190" t="str">
        <f t="shared" si="28"/>
        <v/>
      </c>
    </row>
    <row r="448" spans="1:9">
      <c r="A448">
        <v>445</v>
      </c>
      <c r="B448" s="46">
        <v>45097</v>
      </c>
      <c r="C448" s="169">
        <v>64.119800196493486</v>
      </c>
      <c r="D448" s="169">
        <v>62.091495991055417</v>
      </c>
      <c r="E448" s="169">
        <f t="shared" si="31"/>
        <v>62.091495991055417</v>
      </c>
      <c r="F448" s="190" t="str">
        <f t="shared" si="26"/>
        <v/>
      </c>
      <c r="H448" t="str">
        <f t="shared" si="29"/>
        <v/>
      </c>
      <c r="I448" s="190" t="str">
        <f t="shared" si="28"/>
        <v/>
      </c>
    </row>
    <row r="449" spans="1:9">
      <c r="A449">
        <v>446</v>
      </c>
      <c r="B449" s="46">
        <v>45098</v>
      </c>
      <c r="C449" s="169">
        <v>76.899436403560856</v>
      </c>
      <c r="D449" s="169">
        <v>62.091495991055417</v>
      </c>
      <c r="E449" s="169">
        <f t="shared" si="31"/>
        <v>62.091495991055417</v>
      </c>
      <c r="F449" s="190" t="str">
        <f t="shared" si="26"/>
        <v/>
      </c>
      <c r="H449" t="str">
        <f t="shared" si="29"/>
        <v/>
      </c>
      <c r="I449" s="190" t="str">
        <f t="shared" si="28"/>
        <v/>
      </c>
    </row>
    <row r="450" spans="1:9">
      <c r="A450">
        <v>447</v>
      </c>
      <c r="B450" s="46">
        <v>45099</v>
      </c>
      <c r="C450" s="169">
        <v>61.625633239560862</v>
      </c>
      <c r="D450" s="169">
        <v>62.091495991055417</v>
      </c>
      <c r="E450" s="169">
        <f t="shared" si="31"/>
        <v>61.625633239560862</v>
      </c>
      <c r="F450" s="190" t="str">
        <f t="shared" si="26"/>
        <v/>
      </c>
      <c r="H450" t="str">
        <f t="shared" si="29"/>
        <v/>
      </c>
      <c r="I450" s="190" t="str">
        <f t="shared" si="28"/>
        <v/>
      </c>
    </row>
    <row r="451" spans="1:9">
      <c r="A451">
        <v>448</v>
      </c>
      <c r="B451" s="46">
        <v>45100</v>
      </c>
      <c r="C451" s="169">
        <v>56.721971815560863</v>
      </c>
      <c r="D451" s="169">
        <v>62.091495991055417</v>
      </c>
      <c r="E451" s="169">
        <f t="shared" si="31"/>
        <v>56.721971815560863</v>
      </c>
      <c r="F451" s="190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90" t="str">
        <f t="shared" si="28"/>
        <v/>
      </c>
    </row>
    <row r="452" spans="1:9">
      <c r="A452">
        <v>449</v>
      </c>
      <c r="B452" s="46">
        <v>45101</v>
      </c>
      <c r="C452" s="169">
        <v>45.663226307560862</v>
      </c>
      <c r="D452" s="169">
        <v>62.091495991055417</v>
      </c>
      <c r="E452" s="169">
        <f t="shared" si="31"/>
        <v>45.663226307560862</v>
      </c>
      <c r="F452" s="190" t="str">
        <f t="shared" si="32"/>
        <v/>
      </c>
      <c r="H452" t="str">
        <f t="shared" si="29"/>
        <v/>
      </c>
      <c r="I452" s="190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45102</v>
      </c>
      <c r="C453" s="169">
        <v>40.228100859559</v>
      </c>
      <c r="D453" s="169">
        <v>62.091495991055417</v>
      </c>
      <c r="E453" s="169">
        <f t="shared" si="31"/>
        <v>40.228100859559</v>
      </c>
      <c r="F453" s="190" t="str">
        <f t="shared" si="32"/>
        <v/>
      </c>
      <c r="H453" t="str">
        <f t="shared" ref="H453:H516" si="34">IF(MONTH(B453)=1,IF(DAY(B453)=1,YEAR(B453),""),"")</f>
        <v/>
      </c>
      <c r="I453" s="190" t="str">
        <f t="shared" si="33"/>
        <v/>
      </c>
    </row>
    <row r="454" spans="1:9">
      <c r="A454">
        <v>451</v>
      </c>
      <c r="B454" s="46">
        <v>45103</v>
      </c>
      <c r="C454" s="169">
        <v>49.799011407560869</v>
      </c>
      <c r="D454" s="169">
        <v>62.091495991055417</v>
      </c>
      <c r="E454" s="169">
        <f t="shared" si="31"/>
        <v>49.799011407560869</v>
      </c>
      <c r="F454" s="190" t="str">
        <f t="shared" si="32"/>
        <v/>
      </c>
      <c r="H454" t="str">
        <f t="shared" si="34"/>
        <v/>
      </c>
      <c r="I454" s="190" t="str">
        <f t="shared" si="33"/>
        <v/>
      </c>
    </row>
    <row r="455" spans="1:9">
      <c r="A455">
        <v>452</v>
      </c>
      <c r="B455" s="46">
        <v>45104</v>
      </c>
      <c r="C455" s="169">
        <v>61.207646259558999</v>
      </c>
      <c r="D455" s="169">
        <v>62.091495991055417</v>
      </c>
      <c r="E455" s="169">
        <f t="shared" si="31"/>
        <v>61.207646259558999</v>
      </c>
      <c r="F455" s="190" t="str">
        <f t="shared" si="32"/>
        <v/>
      </c>
      <c r="H455" t="str">
        <f t="shared" si="34"/>
        <v/>
      </c>
      <c r="I455" s="190" t="str">
        <f t="shared" si="33"/>
        <v/>
      </c>
    </row>
    <row r="456" spans="1:9">
      <c r="A456">
        <v>453</v>
      </c>
      <c r="B456" s="46">
        <v>45105</v>
      </c>
      <c r="C456" s="169">
        <v>37.413587723792915</v>
      </c>
      <c r="D456" s="169">
        <v>62.091495991055417</v>
      </c>
      <c r="E456" s="169">
        <f t="shared" si="31"/>
        <v>37.413587723792915</v>
      </c>
      <c r="F456" s="190" t="str">
        <f t="shared" si="32"/>
        <v/>
      </c>
      <c r="H456" t="str">
        <f t="shared" si="34"/>
        <v/>
      </c>
      <c r="I456" s="190" t="str">
        <f t="shared" si="33"/>
        <v/>
      </c>
    </row>
    <row r="457" spans="1:9">
      <c r="A457">
        <v>454</v>
      </c>
      <c r="B457" s="46">
        <v>45106</v>
      </c>
      <c r="C457" s="169">
        <v>17.915863911791057</v>
      </c>
      <c r="D457" s="169">
        <v>62.091495991055417</v>
      </c>
      <c r="E457" s="169">
        <f t="shared" si="31"/>
        <v>17.915863911791057</v>
      </c>
      <c r="F457" s="190" t="str">
        <f t="shared" si="32"/>
        <v/>
      </c>
      <c r="H457" t="str">
        <f t="shared" si="34"/>
        <v/>
      </c>
      <c r="I457" s="190" t="str">
        <f t="shared" si="33"/>
        <v/>
      </c>
    </row>
    <row r="458" spans="1:9">
      <c r="A458">
        <v>455</v>
      </c>
      <c r="B458" s="46">
        <v>45107</v>
      </c>
      <c r="C458" s="169">
        <v>22.713463347792917</v>
      </c>
      <c r="D458" s="169">
        <v>62.091495991055417</v>
      </c>
      <c r="E458" s="169">
        <f t="shared" si="31"/>
        <v>22.713463347792917</v>
      </c>
      <c r="F458" s="190" t="str">
        <f t="shared" si="32"/>
        <v/>
      </c>
      <c r="H458" t="str">
        <f t="shared" si="34"/>
        <v/>
      </c>
      <c r="I458" s="190" t="str">
        <f t="shared" si="33"/>
        <v/>
      </c>
    </row>
    <row r="459" spans="1:9">
      <c r="A459">
        <v>456</v>
      </c>
      <c r="B459" s="46">
        <v>45108</v>
      </c>
      <c r="C459" s="169">
        <v>11.057603951792917</v>
      </c>
      <c r="D459" s="169">
        <v>26.601704529721381</v>
      </c>
      <c r="E459" s="169">
        <f t="shared" si="31"/>
        <v>11.057603951792917</v>
      </c>
      <c r="F459" s="190" t="str">
        <f t="shared" si="32"/>
        <v/>
      </c>
      <c r="H459" t="str">
        <f t="shared" si="34"/>
        <v/>
      </c>
      <c r="I459" s="190" t="str">
        <f t="shared" si="33"/>
        <v/>
      </c>
    </row>
    <row r="460" spans="1:9">
      <c r="A460">
        <v>457</v>
      </c>
      <c r="B460" s="46">
        <v>45109</v>
      </c>
      <c r="C460" s="169">
        <v>12.640831087792918</v>
      </c>
      <c r="D460" s="169">
        <v>26.601704529721381</v>
      </c>
      <c r="E460" s="169">
        <f t="shared" si="31"/>
        <v>12.640831087792918</v>
      </c>
      <c r="F460" s="190" t="str">
        <f t="shared" si="32"/>
        <v/>
      </c>
      <c r="H460" t="str">
        <f t="shared" si="34"/>
        <v/>
      </c>
      <c r="I460" s="190" t="str">
        <f t="shared" si="33"/>
        <v/>
      </c>
    </row>
    <row r="461" spans="1:9">
      <c r="A461">
        <v>458</v>
      </c>
      <c r="B461" s="46">
        <v>45110</v>
      </c>
      <c r="C461" s="169">
        <v>25.848530035791061</v>
      </c>
      <c r="D461" s="169">
        <v>26.601704529721381</v>
      </c>
      <c r="E461" s="169">
        <f t="shared" si="31"/>
        <v>25.848530035791061</v>
      </c>
      <c r="F461" s="190" t="str">
        <f t="shared" si="32"/>
        <v/>
      </c>
      <c r="H461" t="str">
        <f t="shared" si="34"/>
        <v/>
      </c>
      <c r="I461" s="190" t="str">
        <f t="shared" si="33"/>
        <v/>
      </c>
    </row>
    <row r="462" spans="1:9">
      <c r="A462">
        <v>459</v>
      </c>
      <c r="B462" s="46">
        <v>45111</v>
      </c>
      <c r="C462" s="169">
        <v>23.342886199792918</v>
      </c>
      <c r="D462" s="169">
        <v>26.601704529721381</v>
      </c>
      <c r="E462" s="169">
        <f t="shared" si="31"/>
        <v>23.342886199792918</v>
      </c>
      <c r="F462" s="190" t="str">
        <f t="shared" si="32"/>
        <v/>
      </c>
      <c r="H462" t="str">
        <f t="shared" si="34"/>
        <v/>
      </c>
      <c r="I462" s="190" t="str">
        <f t="shared" si="33"/>
        <v/>
      </c>
    </row>
    <row r="463" spans="1:9">
      <c r="A463">
        <v>460</v>
      </c>
      <c r="B463" s="46">
        <v>45112</v>
      </c>
      <c r="C463" s="169">
        <v>26.013846156998653</v>
      </c>
      <c r="D463" s="169">
        <v>26.601704529721381</v>
      </c>
      <c r="E463" s="169">
        <f t="shared" ref="E463:E526" si="35">IF(C463&lt;D463,C463,D463)</f>
        <v>26.013846156998653</v>
      </c>
      <c r="F463" s="190" t="str">
        <f t="shared" si="32"/>
        <v/>
      </c>
      <c r="H463" t="str">
        <f t="shared" si="34"/>
        <v/>
      </c>
      <c r="I463" s="190" t="str">
        <f t="shared" si="33"/>
        <v/>
      </c>
    </row>
    <row r="464" spans="1:9">
      <c r="A464">
        <v>461</v>
      </c>
      <c r="B464" s="46">
        <v>45113</v>
      </c>
      <c r="C464" s="169">
        <v>26.377939548998651</v>
      </c>
      <c r="D464" s="169">
        <v>26.601704529721381</v>
      </c>
      <c r="E464" s="169">
        <f t="shared" si="35"/>
        <v>26.377939548998651</v>
      </c>
      <c r="F464" s="190" t="str">
        <f t="shared" si="32"/>
        <v/>
      </c>
      <c r="H464" t="str">
        <f t="shared" si="34"/>
        <v/>
      </c>
      <c r="I464" s="190" t="str">
        <f t="shared" si="33"/>
        <v/>
      </c>
    </row>
    <row r="465" spans="1:9">
      <c r="A465">
        <v>462</v>
      </c>
      <c r="B465" s="46">
        <v>45114</v>
      </c>
      <c r="C465" s="169">
        <v>17.550853412998652</v>
      </c>
      <c r="D465" s="169">
        <v>26.601704529721381</v>
      </c>
      <c r="E465" s="169">
        <f t="shared" si="35"/>
        <v>17.550853412998652</v>
      </c>
      <c r="F465" s="190" t="str">
        <f t="shared" si="32"/>
        <v/>
      </c>
      <c r="H465" t="str">
        <f t="shared" si="34"/>
        <v/>
      </c>
      <c r="I465" s="190" t="str">
        <f t="shared" si="33"/>
        <v/>
      </c>
    </row>
    <row r="466" spans="1:9">
      <c r="A466">
        <v>463</v>
      </c>
      <c r="B466" s="46">
        <v>45115</v>
      </c>
      <c r="C466" s="169">
        <v>15.252594685000513</v>
      </c>
      <c r="D466" s="169">
        <v>26.601704529721381</v>
      </c>
      <c r="E466" s="169">
        <f t="shared" si="35"/>
        <v>15.252594685000513</v>
      </c>
      <c r="F466" s="190" t="str">
        <f t="shared" si="32"/>
        <v/>
      </c>
      <c r="H466" t="str">
        <f t="shared" si="34"/>
        <v/>
      </c>
      <c r="I466" s="190" t="str">
        <f t="shared" si="33"/>
        <v/>
      </c>
    </row>
    <row r="467" spans="1:9">
      <c r="A467">
        <v>464</v>
      </c>
      <c r="B467" s="46">
        <v>45116</v>
      </c>
      <c r="C467" s="169">
        <v>10.95120852899865</v>
      </c>
      <c r="D467" s="169">
        <v>26.601704529721381</v>
      </c>
      <c r="E467" s="169">
        <f t="shared" si="35"/>
        <v>10.95120852899865</v>
      </c>
      <c r="F467" s="190" t="str">
        <f t="shared" si="32"/>
        <v/>
      </c>
      <c r="H467" t="str">
        <f t="shared" si="34"/>
        <v/>
      </c>
      <c r="I467" s="190" t="str">
        <f t="shared" si="33"/>
        <v/>
      </c>
    </row>
    <row r="468" spans="1:9">
      <c r="A468">
        <v>465</v>
      </c>
      <c r="B468" s="46">
        <v>45117</v>
      </c>
      <c r="C468" s="169">
        <v>29.002316092998647</v>
      </c>
      <c r="D468" s="169">
        <v>26.601704529721381</v>
      </c>
      <c r="E468" s="169">
        <f t="shared" si="35"/>
        <v>26.601704529721381</v>
      </c>
      <c r="F468" s="190" t="str">
        <f t="shared" si="32"/>
        <v/>
      </c>
      <c r="H468" t="str">
        <f t="shared" si="34"/>
        <v/>
      </c>
      <c r="I468" s="190" t="str">
        <f t="shared" si="33"/>
        <v/>
      </c>
    </row>
    <row r="469" spans="1:9">
      <c r="A469">
        <v>466</v>
      </c>
      <c r="B469" s="46">
        <v>45118</v>
      </c>
      <c r="C469" s="169">
        <v>31.277200037000512</v>
      </c>
      <c r="D469" s="169">
        <v>26.601704529721381</v>
      </c>
      <c r="E469" s="169">
        <f t="shared" si="35"/>
        <v>26.601704529721381</v>
      </c>
      <c r="F469" s="190" t="str">
        <f t="shared" si="32"/>
        <v/>
      </c>
      <c r="H469" t="str">
        <f t="shared" si="34"/>
        <v/>
      </c>
      <c r="I469" s="190" t="str">
        <f t="shared" si="33"/>
        <v/>
      </c>
    </row>
    <row r="470" spans="1:9">
      <c r="A470">
        <v>467</v>
      </c>
      <c r="B470" s="46">
        <v>45119</v>
      </c>
      <c r="C470" s="169">
        <v>14.402760333087565</v>
      </c>
      <c r="D470" s="169">
        <v>26.601704529721381</v>
      </c>
      <c r="E470" s="169">
        <f t="shared" si="35"/>
        <v>14.402760333087565</v>
      </c>
      <c r="F470" s="190" t="str">
        <f t="shared" si="32"/>
        <v/>
      </c>
      <c r="H470" t="str">
        <f t="shared" si="34"/>
        <v/>
      </c>
      <c r="I470" s="190" t="str">
        <f t="shared" si="33"/>
        <v/>
      </c>
    </row>
    <row r="471" spans="1:9">
      <c r="A471">
        <v>468</v>
      </c>
      <c r="B471" s="46">
        <v>45120</v>
      </c>
      <c r="C471" s="169">
        <v>10.548450363085699</v>
      </c>
      <c r="D471" s="169">
        <v>26.601704529721381</v>
      </c>
      <c r="E471" s="169">
        <f t="shared" si="35"/>
        <v>10.548450363085699</v>
      </c>
      <c r="F471" s="190" t="str">
        <f t="shared" si="32"/>
        <v/>
      </c>
      <c r="H471" t="str">
        <f t="shared" si="34"/>
        <v/>
      </c>
      <c r="I471" s="190" t="str">
        <f t="shared" si="33"/>
        <v/>
      </c>
    </row>
    <row r="472" spans="1:9">
      <c r="A472">
        <v>469</v>
      </c>
      <c r="B472" s="46">
        <v>45121</v>
      </c>
      <c r="C472" s="169">
        <v>5.0072190490875581</v>
      </c>
      <c r="D472" s="169">
        <v>26.601704529721381</v>
      </c>
      <c r="E472" s="169">
        <f t="shared" si="35"/>
        <v>5.0072190490875581</v>
      </c>
      <c r="F472" s="190" t="str">
        <f t="shared" si="32"/>
        <v/>
      </c>
      <c r="H472" t="str">
        <f t="shared" si="34"/>
        <v/>
      </c>
      <c r="I472" s="190" t="str">
        <f t="shared" si="33"/>
        <v/>
      </c>
    </row>
    <row r="473" spans="1:9">
      <c r="A473">
        <v>470</v>
      </c>
      <c r="B473" s="46">
        <v>45122</v>
      </c>
      <c r="C473" s="169">
        <v>1.2442010510875625</v>
      </c>
      <c r="D473" s="169">
        <v>26.601704529721381</v>
      </c>
      <c r="E473" s="169">
        <f t="shared" si="35"/>
        <v>1.2442010510875625</v>
      </c>
      <c r="F473" s="190" t="str">
        <f t="shared" si="32"/>
        <v>J</v>
      </c>
      <c r="G473" s="191">
        <f>IF(DAY(B473)=15,D473,"")</f>
        <v>26.601704529721381</v>
      </c>
      <c r="H473" t="str">
        <f t="shared" si="34"/>
        <v/>
      </c>
      <c r="I473" s="190" t="str">
        <f t="shared" si="33"/>
        <v>J</v>
      </c>
    </row>
    <row r="474" spans="1:9">
      <c r="A474">
        <v>471</v>
      </c>
      <c r="B474" s="46">
        <v>45123</v>
      </c>
      <c r="C474" s="169">
        <v>1.3627097760875622</v>
      </c>
      <c r="D474" s="169">
        <v>26.601704529721381</v>
      </c>
      <c r="E474" s="169">
        <f t="shared" si="35"/>
        <v>1.3627097760875622</v>
      </c>
      <c r="F474" s="190" t="str">
        <f t="shared" si="32"/>
        <v/>
      </c>
      <c r="H474" t="str">
        <f t="shared" si="34"/>
        <v/>
      </c>
      <c r="I474" s="190" t="str">
        <f t="shared" si="33"/>
        <v/>
      </c>
    </row>
    <row r="475" spans="1:9">
      <c r="A475">
        <v>472</v>
      </c>
      <c r="B475" s="46">
        <v>45124</v>
      </c>
      <c r="C475" s="169">
        <v>9.6227560880875611</v>
      </c>
      <c r="D475" s="169">
        <v>26.601704529721381</v>
      </c>
      <c r="E475" s="169">
        <f t="shared" si="35"/>
        <v>9.6227560880875611</v>
      </c>
      <c r="F475" s="190" t="str">
        <f t="shared" si="32"/>
        <v/>
      </c>
      <c r="H475" t="str">
        <f t="shared" si="34"/>
        <v/>
      </c>
      <c r="I475" s="190" t="str">
        <f t="shared" si="33"/>
        <v/>
      </c>
    </row>
    <row r="476" spans="1:9">
      <c r="A476">
        <v>473</v>
      </c>
      <c r="B476" s="46">
        <v>45125</v>
      </c>
      <c r="C476" s="169">
        <v>21.350697024087559</v>
      </c>
      <c r="D476" s="169">
        <v>26.601704529721381</v>
      </c>
      <c r="E476" s="169">
        <f t="shared" si="35"/>
        <v>21.350697024087559</v>
      </c>
      <c r="F476" s="190" t="str">
        <f t="shared" si="32"/>
        <v/>
      </c>
      <c r="H476" t="str">
        <f t="shared" si="34"/>
        <v/>
      </c>
      <c r="I476" s="190" t="str">
        <f t="shared" si="33"/>
        <v/>
      </c>
    </row>
    <row r="477" spans="1:9">
      <c r="A477">
        <v>474</v>
      </c>
      <c r="B477" s="46">
        <v>45126</v>
      </c>
      <c r="C477" s="169">
        <v>14.805249948133191</v>
      </c>
      <c r="D477" s="169">
        <v>26.601704529721381</v>
      </c>
      <c r="E477" s="169">
        <f t="shared" si="35"/>
        <v>14.805249948133191</v>
      </c>
      <c r="F477" s="190" t="str">
        <f t="shared" si="32"/>
        <v/>
      </c>
      <c r="H477" t="str">
        <f t="shared" si="34"/>
        <v/>
      </c>
      <c r="I477" s="190" t="str">
        <f t="shared" si="33"/>
        <v/>
      </c>
    </row>
    <row r="478" spans="1:9">
      <c r="A478">
        <v>475</v>
      </c>
      <c r="B478" s="46">
        <v>45127</v>
      </c>
      <c r="C478" s="169">
        <v>4.4855053001350536</v>
      </c>
      <c r="D478" s="169">
        <v>26.601704529721381</v>
      </c>
      <c r="E478" s="169">
        <f t="shared" si="35"/>
        <v>4.4855053001350536</v>
      </c>
      <c r="F478" s="190" t="str">
        <f t="shared" si="32"/>
        <v/>
      </c>
      <c r="H478" t="str">
        <f t="shared" si="34"/>
        <v/>
      </c>
      <c r="I478" s="190" t="str">
        <f t="shared" si="33"/>
        <v/>
      </c>
    </row>
    <row r="479" spans="1:9">
      <c r="A479">
        <v>476</v>
      </c>
      <c r="B479" s="46">
        <v>45128</v>
      </c>
      <c r="C479" s="169">
        <v>2.8683411081313244</v>
      </c>
      <c r="D479" s="169">
        <v>26.601704529721381</v>
      </c>
      <c r="E479" s="169">
        <f t="shared" si="35"/>
        <v>2.8683411081313244</v>
      </c>
      <c r="F479" s="190" t="str">
        <f t="shared" si="32"/>
        <v/>
      </c>
      <c r="H479" t="str">
        <f t="shared" si="34"/>
        <v/>
      </c>
      <c r="I479" s="190" t="str">
        <f t="shared" si="33"/>
        <v/>
      </c>
    </row>
    <row r="480" spans="1:9">
      <c r="A480">
        <v>477</v>
      </c>
      <c r="B480" s="46">
        <v>45129</v>
      </c>
      <c r="C480" s="169">
        <v>3.4894988281331898</v>
      </c>
      <c r="D480" s="169">
        <v>26.601704529721381</v>
      </c>
      <c r="E480" s="169">
        <f t="shared" si="35"/>
        <v>3.4894988281331898</v>
      </c>
      <c r="F480" s="190" t="str">
        <f t="shared" si="32"/>
        <v/>
      </c>
      <c r="H480" t="str">
        <f t="shared" si="34"/>
        <v/>
      </c>
      <c r="I480" s="190" t="str">
        <f t="shared" si="33"/>
        <v/>
      </c>
    </row>
    <row r="481" spans="1:9">
      <c r="A481">
        <v>478</v>
      </c>
      <c r="B481" s="46">
        <v>45130</v>
      </c>
      <c r="C481" s="169">
        <v>0.74367702413319059</v>
      </c>
      <c r="D481" s="169">
        <v>26.601704529721381</v>
      </c>
      <c r="E481" s="169">
        <f t="shared" si="35"/>
        <v>0.74367702413319059</v>
      </c>
      <c r="F481" s="190" t="str">
        <f t="shared" si="32"/>
        <v/>
      </c>
      <c r="H481" t="str">
        <f t="shared" si="34"/>
        <v/>
      </c>
      <c r="I481" s="190" t="str">
        <f t="shared" si="33"/>
        <v/>
      </c>
    </row>
    <row r="482" spans="1:9">
      <c r="A482">
        <v>479</v>
      </c>
      <c r="B482" s="46">
        <v>45131</v>
      </c>
      <c r="C482" s="169">
        <v>2.4391617521331863</v>
      </c>
      <c r="D482" s="169">
        <v>26.601704529721381</v>
      </c>
      <c r="E482" s="169">
        <f t="shared" si="35"/>
        <v>2.4391617521331863</v>
      </c>
      <c r="F482" s="190" t="str">
        <f t="shared" si="32"/>
        <v/>
      </c>
      <c r="H482" t="str">
        <f t="shared" si="34"/>
        <v/>
      </c>
      <c r="I482" s="190" t="str">
        <f t="shared" si="33"/>
        <v/>
      </c>
    </row>
    <row r="483" spans="1:9">
      <c r="A483">
        <v>480</v>
      </c>
      <c r="B483" s="46">
        <v>45132</v>
      </c>
      <c r="C483" s="169">
        <v>1.3738553881341213</v>
      </c>
      <c r="D483" s="169">
        <v>26.601704529721381</v>
      </c>
      <c r="E483" s="169">
        <f t="shared" si="35"/>
        <v>1.3738553881341213</v>
      </c>
      <c r="F483" s="190" t="str">
        <f t="shared" si="32"/>
        <v/>
      </c>
      <c r="H483" t="str">
        <f t="shared" si="34"/>
        <v/>
      </c>
      <c r="I483" s="190" t="str">
        <f t="shared" si="33"/>
        <v/>
      </c>
    </row>
    <row r="484" spans="1:9">
      <c r="A484">
        <v>481</v>
      </c>
      <c r="B484" s="46">
        <v>45133</v>
      </c>
      <c r="C484" s="169">
        <v>6.9060940918694032</v>
      </c>
      <c r="D484" s="169">
        <v>26.601704529721381</v>
      </c>
      <c r="E484" s="169">
        <f t="shared" si="35"/>
        <v>6.9060940918694032</v>
      </c>
      <c r="F484" s="190" t="str">
        <f t="shared" si="32"/>
        <v/>
      </c>
      <c r="H484" t="str">
        <f t="shared" si="34"/>
        <v/>
      </c>
      <c r="I484" s="190" t="str">
        <f t="shared" si="33"/>
        <v/>
      </c>
    </row>
    <row r="485" spans="1:9">
      <c r="A485">
        <v>482</v>
      </c>
      <c r="B485" s="46">
        <v>45134</v>
      </c>
      <c r="C485" s="169">
        <v>4.8536661118684714</v>
      </c>
      <c r="D485" s="169">
        <v>26.601704529721381</v>
      </c>
      <c r="E485" s="169">
        <f t="shared" si="35"/>
        <v>4.8536661118684714</v>
      </c>
      <c r="F485" s="190" t="str">
        <f t="shared" si="32"/>
        <v/>
      </c>
      <c r="H485" t="str">
        <f t="shared" si="34"/>
        <v/>
      </c>
      <c r="I485" s="190" t="str">
        <f t="shared" si="33"/>
        <v/>
      </c>
    </row>
    <row r="486" spans="1:9">
      <c r="A486">
        <v>483</v>
      </c>
      <c r="B486" s="46">
        <v>45135</v>
      </c>
      <c r="C486" s="169">
        <v>6.8787281798703335</v>
      </c>
      <c r="D486" s="169">
        <v>26.601704529721381</v>
      </c>
      <c r="E486" s="169">
        <f t="shared" si="35"/>
        <v>6.8787281798703335</v>
      </c>
      <c r="F486" s="190" t="str">
        <f t="shared" si="32"/>
        <v/>
      </c>
      <c r="H486" t="str">
        <f t="shared" si="34"/>
        <v/>
      </c>
      <c r="I486" s="190" t="str">
        <f t="shared" si="33"/>
        <v/>
      </c>
    </row>
    <row r="487" spans="1:9">
      <c r="A487">
        <v>484</v>
      </c>
      <c r="B487" s="46">
        <v>45136</v>
      </c>
      <c r="C487" s="169">
        <v>3.8767496798684733</v>
      </c>
      <c r="D487" s="169">
        <v>26.601704529721381</v>
      </c>
      <c r="E487" s="169">
        <f t="shared" si="35"/>
        <v>3.8767496798684733</v>
      </c>
      <c r="F487" s="190" t="str">
        <f t="shared" si="32"/>
        <v/>
      </c>
      <c r="H487" t="str">
        <f t="shared" si="34"/>
        <v/>
      </c>
      <c r="I487" s="190" t="str">
        <f t="shared" si="33"/>
        <v/>
      </c>
    </row>
    <row r="488" spans="1:9">
      <c r="A488">
        <v>485</v>
      </c>
      <c r="B488" s="46">
        <v>45137</v>
      </c>
      <c r="C488" s="169">
        <v>1.4308949198694063</v>
      </c>
      <c r="D488" s="169">
        <v>26.601704529721381</v>
      </c>
      <c r="E488" s="169">
        <f t="shared" si="35"/>
        <v>1.4308949198694063</v>
      </c>
      <c r="F488" s="190" t="str">
        <f t="shared" si="32"/>
        <v/>
      </c>
      <c r="H488" t="str">
        <f t="shared" si="34"/>
        <v/>
      </c>
      <c r="I488" s="190" t="str">
        <f t="shared" si="33"/>
        <v/>
      </c>
    </row>
    <row r="489" spans="1:9">
      <c r="A489">
        <v>486</v>
      </c>
      <c r="B489" s="46">
        <v>45138</v>
      </c>
      <c r="C489" s="169">
        <v>1.6952542158694051</v>
      </c>
      <c r="D489" s="169">
        <v>26.601704529721381</v>
      </c>
      <c r="E489" s="169">
        <f t="shared" si="35"/>
        <v>1.6952542158694051</v>
      </c>
      <c r="F489" s="190" t="str">
        <f t="shared" si="32"/>
        <v/>
      </c>
      <c r="H489" t="str">
        <f t="shared" si="34"/>
        <v/>
      </c>
      <c r="I489" s="190" t="str">
        <f t="shared" si="33"/>
        <v/>
      </c>
    </row>
    <row r="490" spans="1:9">
      <c r="A490">
        <v>487</v>
      </c>
      <c r="B490" s="46">
        <v>45139</v>
      </c>
      <c r="C490" s="169">
        <v>2.0567678918694039</v>
      </c>
      <c r="D490" s="169">
        <v>15.940810769841702</v>
      </c>
      <c r="E490" s="169">
        <f t="shared" si="35"/>
        <v>2.0567678918694039</v>
      </c>
      <c r="F490" s="190" t="str">
        <f t="shared" si="32"/>
        <v/>
      </c>
      <c r="H490" t="str">
        <f t="shared" si="34"/>
        <v/>
      </c>
      <c r="I490" s="190" t="str">
        <f t="shared" si="33"/>
        <v/>
      </c>
    </row>
    <row r="491" spans="1:9">
      <c r="A491">
        <v>488</v>
      </c>
      <c r="B491" s="46">
        <v>45140</v>
      </c>
      <c r="C491" s="169">
        <v>3.1671972764460805</v>
      </c>
      <c r="D491" s="169">
        <v>15.940810769841702</v>
      </c>
      <c r="E491" s="169">
        <f t="shared" si="35"/>
        <v>3.1671972764460805</v>
      </c>
      <c r="F491" s="190" t="str">
        <f t="shared" si="32"/>
        <v/>
      </c>
      <c r="H491" t="str">
        <f t="shared" si="34"/>
        <v/>
      </c>
      <c r="I491" s="190" t="str">
        <f t="shared" si="33"/>
        <v/>
      </c>
    </row>
    <row r="492" spans="1:9">
      <c r="A492">
        <v>489</v>
      </c>
      <c r="B492" s="46">
        <v>45141</v>
      </c>
      <c r="C492" s="169">
        <v>1.259964076450742</v>
      </c>
      <c r="D492" s="169">
        <v>15.940810769841702</v>
      </c>
      <c r="E492" s="169">
        <f t="shared" si="35"/>
        <v>1.259964076450742</v>
      </c>
      <c r="F492" s="190" t="str">
        <f t="shared" si="32"/>
        <v/>
      </c>
      <c r="H492" t="str">
        <f t="shared" si="34"/>
        <v/>
      </c>
      <c r="I492" s="190" t="str">
        <f t="shared" si="33"/>
        <v/>
      </c>
    </row>
    <row r="493" spans="1:9">
      <c r="A493">
        <v>490</v>
      </c>
      <c r="B493" s="46">
        <v>45142</v>
      </c>
      <c r="C493" s="169">
        <v>1.4914715644470162</v>
      </c>
      <c r="D493" s="169">
        <v>15.940810769841702</v>
      </c>
      <c r="E493" s="169">
        <f t="shared" si="35"/>
        <v>1.4914715644470162</v>
      </c>
      <c r="F493" s="190" t="str">
        <f t="shared" si="32"/>
        <v/>
      </c>
      <c r="H493" t="str">
        <f t="shared" si="34"/>
        <v/>
      </c>
      <c r="I493" s="190" t="str">
        <f t="shared" si="33"/>
        <v/>
      </c>
    </row>
    <row r="494" spans="1:9">
      <c r="A494">
        <v>491</v>
      </c>
      <c r="B494" s="46">
        <v>45143</v>
      </c>
      <c r="C494" s="169">
        <v>2.0794868124498098</v>
      </c>
      <c r="D494" s="169">
        <v>15.940810769841702</v>
      </c>
      <c r="E494" s="169">
        <f t="shared" si="35"/>
        <v>2.0794868124498098</v>
      </c>
      <c r="F494" s="190" t="str">
        <f t="shared" si="32"/>
        <v/>
      </c>
      <c r="H494" t="str">
        <f t="shared" si="34"/>
        <v/>
      </c>
      <c r="I494" s="190" t="str">
        <f t="shared" si="33"/>
        <v/>
      </c>
    </row>
    <row r="495" spans="1:9">
      <c r="A495">
        <v>492</v>
      </c>
      <c r="B495" s="46">
        <v>45144</v>
      </c>
      <c r="C495" s="169">
        <v>1.3288751524479485</v>
      </c>
      <c r="D495" s="169">
        <v>15.940810769841702</v>
      </c>
      <c r="E495" s="169">
        <f t="shared" si="35"/>
        <v>1.3288751524479485</v>
      </c>
      <c r="F495" s="190" t="str">
        <f t="shared" si="32"/>
        <v/>
      </c>
      <c r="H495" t="str">
        <f t="shared" si="34"/>
        <v/>
      </c>
      <c r="I495" s="190" t="str">
        <f t="shared" si="33"/>
        <v/>
      </c>
    </row>
    <row r="496" spans="1:9">
      <c r="A496">
        <v>493</v>
      </c>
      <c r="B496" s="46">
        <v>45145</v>
      </c>
      <c r="C496" s="169">
        <v>1.2214171964488778</v>
      </c>
      <c r="D496" s="169">
        <v>15.940810769841702</v>
      </c>
      <c r="E496" s="169">
        <f t="shared" si="35"/>
        <v>1.2214171964488778</v>
      </c>
      <c r="F496" s="190" t="str">
        <f t="shared" si="32"/>
        <v/>
      </c>
      <c r="H496" t="str">
        <f t="shared" si="34"/>
        <v/>
      </c>
      <c r="I496" s="190" t="str">
        <f t="shared" si="33"/>
        <v/>
      </c>
    </row>
    <row r="497" spans="1:9">
      <c r="A497">
        <v>494</v>
      </c>
      <c r="B497" s="46">
        <v>45146</v>
      </c>
      <c r="C497" s="169">
        <v>5.6127602324488759</v>
      </c>
      <c r="D497" s="169">
        <v>15.940810769841702</v>
      </c>
      <c r="E497" s="169">
        <f t="shared" si="35"/>
        <v>5.6127602324488759</v>
      </c>
      <c r="F497" s="190" t="str">
        <f t="shared" si="32"/>
        <v/>
      </c>
      <c r="H497" t="str">
        <f t="shared" si="34"/>
        <v/>
      </c>
      <c r="I497" s="190" t="str">
        <f t="shared" si="33"/>
        <v/>
      </c>
    </row>
    <row r="498" spans="1:9">
      <c r="A498">
        <v>495</v>
      </c>
      <c r="B498" s="46">
        <v>45147</v>
      </c>
      <c r="C498" s="169">
        <v>10.558502378786354</v>
      </c>
      <c r="D498" s="169">
        <v>15.940810769841702</v>
      </c>
      <c r="E498" s="169">
        <f t="shared" si="35"/>
        <v>10.558502378786354</v>
      </c>
      <c r="F498" s="190" t="str">
        <f t="shared" si="32"/>
        <v/>
      </c>
      <c r="H498" t="str">
        <f t="shared" si="34"/>
        <v/>
      </c>
      <c r="I498" s="190" t="str">
        <f t="shared" si="33"/>
        <v/>
      </c>
    </row>
    <row r="499" spans="1:9">
      <c r="A499">
        <v>496</v>
      </c>
      <c r="B499" s="46">
        <v>45148</v>
      </c>
      <c r="C499" s="169">
        <v>1.162073298789146</v>
      </c>
      <c r="D499" s="169">
        <v>15.940810769841702</v>
      </c>
      <c r="E499" s="169">
        <f t="shared" si="35"/>
        <v>1.162073298789146</v>
      </c>
      <c r="F499" s="190" t="str">
        <f t="shared" si="32"/>
        <v/>
      </c>
      <c r="H499" t="str">
        <f t="shared" si="34"/>
        <v/>
      </c>
      <c r="I499" s="190" t="str">
        <f t="shared" si="33"/>
        <v/>
      </c>
    </row>
    <row r="500" spans="1:9">
      <c r="A500">
        <v>497</v>
      </c>
      <c r="B500" s="46">
        <v>45149</v>
      </c>
      <c r="C500" s="169">
        <v>5.9386223107863483</v>
      </c>
      <c r="D500" s="169">
        <v>15.940810769841702</v>
      </c>
      <c r="E500" s="169">
        <f t="shared" si="35"/>
        <v>5.9386223107863483</v>
      </c>
      <c r="F500" s="190" t="str">
        <f t="shared" si="32"/>
        <v/>
      </c>
      <c r="H500" t="str">
        <f t="shared" si="34"/>
        <v/>
      </c>
      <c r="I500" s="190" t="str">
        <f t="shared" si="33"/>
        <v/>
      </c>
    </row>
    <row r="501" spans="1:9">
      <c r="A501">
        <v>498</v>
      </c>
      <c r="B501" s="46">
        <v>45150</v>
      </c>
      <c r="C501" s="169">
        <v>1.1942129507872814</v>
      </c>
      <c r="D501" s="169">
        <v>15.940810769841702</v>
      </c>
      <c r="E501" s="169">
        <f t="shared" si="35"/>
        <v>1.1942129507872814</v>
      </c>
      <c r="F501" s="190" t="str">
        <f t="shared" si="32"/>
        <v/>
      </c>
      <c r="H501" t="str">
        <f t="shared" si="34"/>
        <v/>
      </c>
      <c r="I501" s="190" t="str">
        <f t="shared" si="33"/>
        <v/>
      </c>
    </row>
    <row r="502" spans="1:9">
      <c r="A502">
        <v>499</v>
      </c>
      <c r="B502" s="46">
        <v>45151</v>
      </c>
      <c r="C502" s="169">
        <v>1.3534781667872813</v>
      </c>
      <c r="D502" s="169">
        <v>15.940810769841702</v>
      </c>
      <c r="E502" s="169">
        <f t="shared" si="35"/>
        <v>1.3534781667872813</v>
      </c>
      <c r="F502" s="190" t="str">
        <f t="shared" si="32"/>
        <v/>
      </c>
      <c r="H502" t="str">
        <f t="shared" si="34"/>
        <v/>
      </c>
      <c r="I502" s="190" t="str">
        <f t="shared" si="33"/>
        <v/>
      </c>
    </row>
    <row r="503" spans="1:9">
      <c r="A503">
        <v>500</v>
      </c>
      <c r="B503" s="46">
        <v>45152</v>
      </c>
      <c r="C503" s="169">
        <v>1.2208629467872816</v>
      </c>
      <c r="D503" s="169">
        <v>15.940810769841702</v>
      </c>
      <c r="E503" s="169">
        <f t="shared" si="35"/>
        <v>1.2208629467872816</v>
      </c>
      <c r="F503" s="190" t="str">
        <f t="shared" si="32"/>
        <v/>
      </c>
      <c r="H503" t="str">
        <f t="shared" si="34"/>
        <v/>
      </c>
      <c r="I503" s="190" t="str">
        <f t="shared" si="33"/>
        <v/>
      </c>
    </row>
    <row r="504" spans="1:9">
      <c r="A504">
        <v>501</v>
      </c>
      <c r="B504" s="46">
        <v>45153</v>
      </c>
      <c r="C504" s="169">
        <v>1.4380009587863496</v>
      </c>
      <c r="D504" s="169">
        <v>15.940810769841702</v>
      </c>
      <c r="E504" s="169">
        <f t="shared" si="35"/>
        <v>1.4380009587863496</v>
      </c>
      <c r="F504" s="190" t="str">
        <f t="shared" si="32"/>
        <v>A</v>
      </c>
      <c r="G504" s="191">
        <f>IF(DAY(B504)=15,D504,"")</f>
        <v>15.940810769841702</v>
      </c>
      <c r="H504" t="str">
        <f t="shared" si="34"/>
        <v/>
      </c>
      <c r="I504" s="190" t="str">
        <f t="shared" si="33"/>
        <v>A</v>
      </c>
    </row>
    <row r="505" spans="1:9">
      <c r="A505">
        <v>502</v>
      </c>
      <c r="B505" s="46">
        <v>45154</v>
      </c>
      <c r="C505" s="169">
        <v>1.8177414894848845</v>
      </c>
      <c r="D505" s="169">
        <v>15.940810769841702</v>
      </c>
      <c r="E505" s="169">
        <f t="shared" si="35"/>
        <v>1.8177414894848845</v>
      </c>
      <c r="F505" s="190" t="str">
        <f t="shared" si="32"/>
        <v/>
      </c>
      <c r="H505" t="str">
        <f t="shared" si="34"/>
        <v/>
      </c>
      <c r="I505" s="190" t="str">
        <f t="shared" si="33"/>
        <v/>
      </c>
    </row>
    <row r="506" spans="1:9">
      <c r="A506">
        <v>503</v>
      </c>
      <c r="B506" s="46">
        <v>45155</v>
      </c>
      <c r="C506" s="169">
        <v>1.2516218494886089</v>
      </c>
      <c r="D506" s="169">
        <v>15.940810769841702</v>
      </c>
      <c r="E506" s="169">
        <f t="shared" si="35"/>
        <v>1.2516218494886089</v>
      </c>
      <c r="F506" s="190" t="str">
        <f t="shared" si="32"/>
        <v/>
      </c>
      <c r="H506" t="str">
        <f t="shared" si="34"/>
        <v/>
      </c>
      <c r="I506" s="190" t="str">
        <f t="shared" si="33"/>
        <v/>
      </c>
    </row>
    <row r="507" spans="1:9">
      <c r="A507">
        <v>504</v>
      </c>
      <c r="B507" s="46">
        <v>45156</v>
      </c>
      <c r="C507" s="169">
        <v>2.0038083974848853</v>
      </c>
      <c r="D507" s="169">
        <v>15.940810769841702</v>
      </c>
      <c r="E507" s="169">
        <f t="shared" si="35"/>
        <v>2.0038083974848853</v>
      </c>
      <c r="F507" s="190" t="str">
        <f t="shared" si="32"/>
        <v/>
      </c>
      <c r="H507" t="str">
        <f t="shared" si="34"/>
        <v/>
      </c>
      <c r="I507" s="190" t="str">
        <f t="shared" si="33"/>
        <v/>
      </c>
    </row>
    <row r="508" spans="1:9">
      <c r="A508">
        <v>505</v>
      </c>
      <c r="B508" s="46">
        <v>45157</v>
      </c>
      <c r="C508" s="169">
        <v>1.3961793294867457</v>
      </c>
      <c r="D508" s="169">
        <v>15.940810769841702</v>
      </c>
      <c r="E508" s="169">
        <f t="shared" si="35"/>
        <v>1.3961793294867457</v>
      </c>
      <c r="F508" s="190" t="str">
        <f t="shared" si="32"/>
        <v/>
      </c>
      <c r="H508" t="str">
        <f t="shared" si="34"/>
        <v/>
      </c>
      <c r="I508" s="190" t="str">
        <f t="shared" si="33"/>
        <v/>
      </c>
    </row>
    <row r="509" spans="1:9">
      <c r="A509">
        <v>506</v>
      </c>
      <c r="B509" s="46">
        <v>45158</v>
      </c>
      <c r="C509" s="169">
        <v>1.4214085774867453</v>
      </c>
      <c r="D509" s="169">
        <v>15.940810769841702</v>
      </c>
      <c r="E509" s="169">
        <f t="shared" si="35"/>
        <v>1.4214085774867453</v>
      </c>
      <c r="F509" s="190" t="str">
        <f t="shared" si="32"/>
        <v/>
      </c>
      <c r="H509" t="str">
        <f t="shared" si="34"/>
        <v/>
      </c>
      <c r="I509" s="190" t="str">
        <f t="shared" si="33"/>
        <v/>
      </c>
    </row>
    <row r="510" spans="1:9">
      <c r="A510">
        <v>507</v>
      </c>
      <c r="B510" s="46">
        <v>45159</v>
      </c>
      <c r="C510" s="169">
        <v>1.4009326014848849</v>
      </c>
      <c r="D510" s="169">
        <v>15.940810769841702</v>
      </c>
      <c r="E510" s="169">
        <f t="shared" si="35"/>
        <v>1.4009326014848849</v>
      </c>
      <c r="F510" s="190" t="str">
        <f t="shared" si="32"/>
        <v/>
      </c>
      <c r="H510" t="str">
        <f t="shared" si="34"/>
        <v/>
      </c>
      <c r="I510" s="190" t="str">
        <f t="shared" si="33"/>
        <v/>
      </c>
    </row>
    <row r="511" spans="1:9">
      <c r="A511">
        <v>508</v>
      </c>
      <c r="B511" s="46">
        <v>45160</v>
      </c>
      <c r="C511" s="169">
        <v>1.2931128454848804</v>
      </c>
      <c r="D511" s="169">
        <v>15.940810769841702</v>
      </c>
      <c r="E511" s="169">
        <f t="shared" si="35"/>
        <v>1.2931128454848804</v>
      </c>
      <c r="F511" s="190" t="str">
        <f t="shared" si="32"/>
        <v/>
      </c>
      <c r="H511" t="str">
        <f t="shared" si="34"/>
        <v/>
      </c>
      <c r="I511" s="190" t="str">
        <f t="shared" si="33"/>
        <v/>
      </c>
    </row>
    <row r="512" spans="1:9">
      <c r="A512">
        <v>509</v>
      </c>
      <c r="B512" s="46">
        <v>45161</v>
      </c>
      <c r="C512" s="169">
        <v>5.8665420599029092</v>
      </c>
      <c r="D512" s="169">
        <v>15.940810769841702</v>
      </c>
      <c r="E512" s="169">
        <f t="shared" si="35"/>
        <v>5.8665420599029092</v>
      </c>
      <c r="F512" s="190" t="str">
        <f t="shared" si="32"/>
        <v/>
      </c>
      <c r="H512" t="str">
        <f t="shared" si="34"/>
        <v/>
      </c>
      <c r="I512" s="190" t="str">
        <f t="shared" si="33"/>
        <v/>
      </c>
    </row>
    <row r="513" spans="1:9">
      <c r="A513">
        <v>510</v>
      </c>
      <c r="B513" s="46">
        <v>45162</v>
      </c>
      <c r="C513" s="169">
        <v>1.9923396158991817</v>
      </c>
      <c r="D513" s="169">
        <v>15.940810769841702</v>
      </c>
      <c r="E513" s="169">
        <f t="shared" si="35"/>
        <v>1.9923396158991817</v>
      </c>
      <c r="F513" s="190" t="str">
        <f t="shared" si="32"/>
        <v/>
      </c>
      <c r="H513" t="str">
        <f t="shared" si="34"/>
        <v/>
      </c>
      <c r="I513" s="190" t="str">
        <f t="shared" si="33"/>
        <v/>
      </c>
    </row>
    <row r="514" spans="1:9">
      <c r="A514">
        <v>511</v>
      </c>
      <c r="B514" s="46">
        <v>45163</v>
      </c>
      <c r="C514" s="169">
        <v>1.2629584079010456</v>
      </c>
      <c r="D514" s="169">
        <v>15.940810769841702</v>
      </c>
      <c r="E514" s="169">
        <f t="shared" si="35"/>
        <v>1.2629584079010456</v>
      </c>
      <c r="F514" s="190" t="str">
        <f t="shared" si="32"/>
        <v/>
      </c>
      <c r="H514" t="str">
        <f t="shared" si="34"/>
        <v/>
      </c>
      <c r="I514" s="190" t="str">
        <f t="shared" si="33"/>
        <v/>
      </c>
    </row>
    <row r="515" spans="1:9">
      <c r="A515">
        <v>512</v>
      </c>
      <c r="B515" s="46">
        <v>45164</v>
      </c>
      <c r="C515" s="169">
        <v>1.3772662439019769</v>
      </c>
      <c r="D515" s="169">
        <v>15.940810769841702</v>
      </c>
      <c r="E515" s="169">
        <f t="shared" si="35"/>
        <v>1.3772662439019769</v>
      </c>
      <c r="F515" s="190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90" t="str">
        <f t="shared" si="33"/>
        <v/>
      </c>
    </row>
    <row r="516" spans="1:9">
      <c r="A516">
        <v>513</v>
      </c>
      <c r="B516" s="46">
        <v>45165</v>
      </c>
      <c r="C516" s="169">
        <v>1.7928808999001122</v>
      </c>
      <c r="D516" s="169">
        <v>15.940810769841702</v>
      </c>
      <c r="E516" s="169">
        <f t="shared" si="35"/>
        <v>1.7928808999001122</v>
      </c>
      <c r="F516" s="190" t="str">
        <f t="shared" si="36"/>
        <v/>
      </c>
      <c r="H516" t="str">
        <f t="shared" si="34"/>
        <v/>
      </c>
      <c r="I516" s="190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45166</v>
      </c>
      <c r="C517" s="169">
        <v>1.0843151359001131</v>
      </c>
      <c r="D517" s="169">
        <v>15.940810769841702</v>
      </c>
      <c r="E517" s="169">
        <f t="shared" si="35"/>
        <v>1.0843151359001131</v>
      </c>
      <c r="F517" s="190" t="str">
        <f t="shared" si="36"/>
        <v/>
      </c>
      <c r="H517" t="str">
        <f t="shared" ref="H517:H580" si="38">IF(MONTH(B517)=1,IF(DAY(B517)=1,YEAR(B517),""),"")</f>
        <v/>
      </c>
      <c r="I517" s="190" t="str">
        <f t="shared" si="37"/>
        <v/>
      </c>
    </row>
    <row r="518" spans="1:9">
      <c r="A518">
        <v>515</v>
      </c>
      <c r="B518" s="46">
        <v>45167</v>
      </c>
      <c r="C518" s="169">
        <v>1.9521874078991823</v>
      </c>
      <c r="D518" s="169">
        <v>15.940810769841702</v>
      </c>
      <c r="E518" s="169">
        <f t="shared" si="35"/>
        <v>1.9521874078991823</v>
      </c>
      <c r="F518" s="190" t="str">
        <f t="shared" si="36"/>
        <v/>
      </c>
      <c r="H518" t="str">
        <f t="shared" si="38"/>
        <v/>
      </c>
      <c r="I518" s="190" t="str">
        <f t="shared" si="37"/>
        <v/>
      </c>
    </row>
    <row r="519" spans="1:9">
      <c r="A519">
        <v>516</v>
      </c>
      <c r="B519" s="46">
        <v>45168</v>
      </c>
      <c r="C519" s="169">
        <v>2.5609740729217809</v>
      </c>
      <c r="D519" s="169">
        <v>15.940810769841702</v>
      </c>
      <c r="E519" s="169">
        <f t="shared" si="35"/>
        <v>2.5609740729217809</v>
      </c>
      <c r="F519" s="190" t="str">
        <f t="shared" si="36"/>
        <v/>
      </c>
      <c r="H519" t="str">
        <f t="shared" si="38"/>
        <v/>
      </c>
      <c r="I519" s="190" t="str">
        <f t="shared" si="37"/>
        <v/>
      </c>
    </row>
    <row r="520" spans="1:9">
      <c r="A520">
        <v>517</v>
      </c>
      <c r="B520" s="46">
        <v>45169</v>
      </c>
      <c r="C520" s="169">
        <v>2.8037950889227141</v>
      </c>
      <c r="D520" s="169">
        <v>15.940810769841702</v>
      </c>
      <c r="E520" s="169">
        <f t="shared" si="35"/>
        <v>2.8037950889227141</v>
      </c>
      <c r="F520" s="190" t="str">
        <f t="shared" si="36"/>
        <v/>
      </c>
      <c r="H520" t="str">
        <f t="shared" si="38"/>
        <v/>
      </c>
      <c r="I520" s="190" t="str">
        <f t="shared" si="37"/>
        <v/>
      </c>
    </row>
    <row r="521" spans="1:9">
      <c r="A521">
        <v>518</v>
      </c>
      <c r="B521" s="46">
        <v>45170</v>
      </c>
      <c r="C521" s="169">
        <v>19.901597212921786</v>
      </c>
      <c r="D521" s="169">
        <v>20.220393285105605</v>
      </c>
      <c r="E521" s="169">
        <f t="shared" si="35"/>
        <v>19.901597212921786</v>
      </c>
      <c r="F521" s="190" t="str">
        <f t="shared" si="36"/>
        <v/>
      </c>
      <c r="H521" t="str">
        <f t="shared" si="38"/>
        <v/>
      </c>
      <c r="I521" s="190" t="str">
        <f t="shared" si="37"/>
        <v/>
      </c>
    </row>
    <row r="522" spans="1:9">
      <c r="A522">
        <v>519</v>
      </c>
      <c r="B522" s="46">
        <v>45171</v>
      </c>
      <c r="C522" s="169">
        <v>8.913845752920853</v>
      </c>
      <c r="D522" s="169">
        <v>20.220393285105605</v>
      </c>
      <c r="E522" s="169">
        <f t="shared" si="35"/>
        <v>8.913845752920853</v>
      </c>
      <c r="F522" s="190" t="str">
        <f t="shared" si="36"/>
        <v/>
      </c>
      <c r="H522" t="str">
        <f t="shared" si="38"/>
        <v/>
      </c>
      <c r="I522" s="190" t="str">
        <f t="shared" si="37"/>
        <v/>
      </c>
    </row>
    <row r="523" spans="1:9">
      <c r="A523">
        <v>520</v>
      </c>
      <c r="B523" s="46">
        <v>45172</v>
      </c>
      <c r="C523" s="169">
        <v>9.7827039929199202</v>
      </c>
      <c r="D523" s="169">
        <v>20.220393285105605</v>
      </c>
      <c r="E523" s="169">
        <f t="shared" si="35"/>
        <v>9.7827039929199202</v>
      </c>
      <c r="F523" s="190" t="str">
        <f t="shared" si="36"/>
        <v/>
      </c>
      <c r="H523" t="str">
        <f t="shared" si="38"/>
        <v/>
      </c>
      <c r="I523" s="190" t="str">
        <f t="shared" si="37"/>
        <v/>
      </c>
    </row>
    <row r="524" spans="1:9">
      <c r="A524">
        <v>521</v>
      </c>
      <c r="B524" s="46">
        <v>45173</v>
      </c>
      <c r="C524" s="169">
        <v>12.122720236922715</v>
      </c>
      <c r="D524" s="169">
        <v>20.220393285105605</v>
      </c>
      <c r="E524" s="169">
        <f t="shared" si="35"/>
        <v>12.122720236922715</v>
      </c>
      <c r="F524" s="190" t="str">
        <f t="shared" si="36"/>
        <v/>
      </c>
      <c r="H524" t="str">
        <f t="shared" si="38"/>
        <v/>
      </c>
      <c r="I524" s="190" t="str">
        <f t="shared" si="37"/>
        <v/>
      </c>
    </row>
    <row r="525" spans="1:9">
      <c r="A525">
        <v>522</v>
      </c>
      <c r="B525" s="46">
        <v>45174</v>
      </c>
      <c r="C525" s="169">
        <v>19.742828852921782</v>
      </c>
      <c r="D525" s="169">
        <v>20.220393285105605</v>
      </c>
      <c r="E525" s="169">
        <f t="shared" si="35"/>
        <v>19.742828852921782</v>
      </c>
      <c r="F525" s="190" t="str">
        <f t="shared" si="36"/>
        <v/>
      </c>
      <c r="H525" t="str">
        <f t="shared" si="38"/>
        <v/>
      </c>
      <c r="I525" s="190" t="str">
        <f t="shared" si="37"/>
        <v/>
      </c>
    </row>
    <row r="526" spans="1:9">
      <c r="A526">
        <v>523</v>
      </c>
      <c r="B526" s="46">
        <v>45175</v>
      </c>
      <c r="C526" s="169">
        <v>38.82376314857428</v>
      </c>
      <c r="D526" s="169">
        <v>20.220393285105605</v>
      </c>
      <c r="E526" s="169">
        <f t="shared" si="35"/>
        <v>20.220393285105605</v>
      </c>
      <c r="F526" s="190" t="str">
        <f t="shared" si="36"/>
        <v/>
      </c>
      <c r="H526" t="str">
        <f t="shared" si="38"/>
        <v/>
      </c>
      <c r="I526" s="190" t="str">
        <f t="shared" si="37"/>
        <v/>
      </c>
    </row>
    <row r="527" spans="1:9">
      <c r="A527">
        <v>524</v>
      </c>
      <c r="B527" s="46">
        <v>45176</v>
      </c>
      <c r="C527" s="169">
        <v>42.779808828575206</v>
      </c>
      <c r="D527" s="169">
        <v>20.220393285105605</v>
      </c>
      <c r="E527" s="169">
        <f t="shared" ref="E527:E590" si="39">IF(C527&lt;D527,C527,D527)</f>
        <v>20.220393285105605</v>
      </c>
      <c r="F527" s="190" t="str">
        <f t="shared" si="36"/>
        <v/>
      </c>
      <c r="H527" t="str">
        <f t="shared" si="38"/>
        <v/>
      </c>
      <c r="I527" s="190" t="str">
        <f t="shared" si="37"/>
        <v/>
      </c>
    </row>
    <row r="528" spans="1:9">
      <c r="A528">
        <v>525</v>
      </c>
      <c r="B528" s="46">
        <v>45177</v>
      </c>
      <c r="C528" s="169">
        <v>38.395821017574278</v>
      </c>
      <c r="D528" s="169">
        <v>20.220393285105605</v>
      </c>
      <c r="E528" s="169">
        <f t="shared" si="39"/>
        <v>20.220393285105605</v>
      </c>
      <c r="F528" s="190" t="str">
        <f t="shared" si="36"/>
        <v/>
      </c>
      <c r="H528" t="str">
        <f t="shared" si="38"/>
        <v/>
      </c>
      <c r="I528" s="190" t="str">
        <f t="shared" si="37"/>
        <v/>
      </c>
    </row>
    <row r="529" spans="1:9">
      <c r="A529">
        <v>526</v>
      </c>
      <c r="B529" s="46">
        <v>45178</v>
      </c>
      <c r="C529" s="169">
        <v>25.825047667576143</v>
      </c>
      <c r="D529" s="169">
        <v>20.220393285105605</v>
      </c>
      <c r="E529" s="169">
        <f t="shared" si="39"/>
        <v>20.220393285105605</v>
      </c>
      <c r="F529" s="190" t="str">
        <f t="shared" si="36"/>
        <v/>
      </c>
      <c r="H529" t="str">
        <f t="shared" si="38"/>
        <v/>
      </c>
      <c r="I529" s="190" t="str">
        <f t="shared" si="37"/>
        <v/>
      </c>
    </row>
    <row r="530" spans="1:9">
      <c r="A530">
        <v>527</v>
      </c>
      <c r="B530" s="46">
        <v>45179</v>
      </c>
      <c r="C530" s="169">
        <v>22.12214836057521</v>
      </c>
      <c r="D530" s="169">
        <v>20.220393285105605</v>
      </c>
      <c r="E530" s="169">
        <f t="shared" si="39"/>
        <v>20.220393285105605</v>
      </c>
      <c r="F530" s="190" t="str">
        <f t="shared" si="36"/>
        <v/>
      </c>
      <c r="H530" t="str">
        <f t="shared" si="38"/>
        <v/>
      </c>
      <c r="I530" s="190" t="str">
        <f t="shared" si="37"/>
        <v/>
      </c>
    </row>
    <row r="531" spans="1:9">
      <c r="A531">
        <v>528</v>
      </c>
      <c r="B531" s="46">
        <v>45180</v>
      </c>
      <c r="C531" s="169">
        <v>33.854138380574284</v>
      </c>
      <c r="D531" s="169">
        <v>20.220393285105605</v>
      </c>
      <c r="E531" s="169">
        <f t="shared" si="39"/>
        <v>20.220393285105605</v>
      </c>
      <c r="F531" s="190" t="str">
        <f t="shared" si="36"/>
        <v/>
      </c>
      <c r="H531" t="str">
        <f t="shared" si="38"/>
        <v/>
      </c>
      <c r="I531" s="190" t="str">
        <f t="shared" si="37"/>
        <v/>
      </c>
    </row>
    <row r="532" spans="1:9">
      <c r="A532">
        <v>529</v>
      </c>
      <c r="B532" s="46">
        <v>45181</v>
      </c>
      <c r="C532" s="169">
        <v>35.628153696575211</v>
      </c>
      <c r="D532" s="169">
        <v>20.220393285105605</v>
      </c>
      <c r="E532" s="169">
        <f t="shared" si="39"/>
        <v>20.220393285105605</v>
      </c>
      <c r="F532" s="190" t="str">
        <f t="shared" si="36"/>
        <v/>
      </c>
      <c r="H532" t="str">
        <f t="shared" si="38"/>
        <v/>
      </c>
      <c r="I532" s="190" t="str">
        <f t="shared" si="37"/>
        <v/>
      </c>
    </row>
    <row r="533" spans="1:9">
      <c r="A533">
        <v>530</v>
      </c>
      <c r="B533" s="46">
        <v>45182</v>
      </c>
      <c r="C533" s="169">
        <v>20.725729154021089</v>
      </c>
      <c r="D533" s="169">
        <v>20.220393285105605</v>
      </c>
      <c r="E533" s="169">
        <f t="shared" si="39"/>
        <v>20.220393285105605</v>
      </c>
      <c r="F533" s="190" t="str">
        <f t="shared" si="36"/>
        <v/>
      </c>
      <c r="H533" t="str">
        <f t="shared" si="38"/>
        <v/>
      </c>
      <c r="I533" s="190" t="str">
        <f t="shared" si="37"/>
        <v/>
      </c>
    </row>
    <row r="534" spans="1:9">
      <c r="A534">
        <v>531</v>
      </c>
      <c r="B534" s="46">
        <v>45183</v>
      </c>
      <c r="C534" s="169">
        <v>18.280564747020158</v>
      </c>
      <c r="D534" s="169">
        <v>20.220393285105605</v>
      </c>
      <c r="E534" s="169">
        <f t="shared" si="39"/>
        <v>18.280564747020158</v>
      </c>
      <c r="F534" s="190" t="str">
        <f t="shared" si="36"/>
        <v/>
      </c>
      <c r="H534" t="str">
        <f t="shared" si="38"/>
        <v/>
      </c>
      <c r="I534" s="190" t="str">
        <f t="shared" si="37"/>
        <v/>
      </c>
    </row>
    <row r="535" spans="1:9">
      <c r="A535">
        <v>532</v>
      </c>
      <c r="B535" s="46">
        <v>45184</v>
      </c>
      <c r="C535" s="169">
        <v>24.527595957019226</v>
      </c>
      <c r="D535" s="169">
        <v>20.220393285105605</v>
      </c>
      <c r="E535" s="169">
        <f t="shared" si="39"/>
        <v>20.220393285105605</v>
      </c>
      <c r="F535" s="190" t="str">
        <f t="shared" si="36"/>
        <v>S</v>
      </c>
      <c r="G535" s="191">
        <f>IF(DAY(B535)=15,D535,"")</f>
        <v>20.220393285105605</v>
      </c>
      <c r="H535" t="str">
        <f t="shared" si="38"/>
        <v/>
      </c>
      <c r="I535" s="190" t="str">
        <f t="shared" si="37"/>
        <v>S</v>
      </c>
    </row>
    <row r="536" spans="1:9">
      <c r="A536">
        <v>533</v>
      </c>
      <c r="B536" s="46">
        <v>45185</v>
      </c>
      <c r="C536" s="169">
        <v>17.627827146022021</v>
      </c>
      <c r="D536" s="169">
        <v>20.220393285105605</v>
      </c>
      <c r="E536" s="169">
        <f t="shared" si="39"/>
        <v>17.627827146022021</v>
      </c>
      <c r="F536" s="190" t="str">
        <f t="shared" si="36"/>
        <v/>
      </c>
      <c r="H536" t="str">
        <f t="shared" si="38"/>
        <v/>
      </c>
      <c r="I536" s="190" t="str">
        <f t="shared" si="37"/>
        <v/>
      </c>
    </row>
    <row r="537" spans="1:9">
      <c r="A537">
        <v>534</v>
      </c>
      <c r="B537" s="46">
        <v>45186</v>
      </c>
      <c r="C537" s="169">
        <v>9.032721378019227</v>
      </c>
      <c r="D537" s="169">
        <v>20.220393285105605</v>
      </c>
      <c r="E537" s="169">
        <f t="shared" si="39"/>
        <v>9.032721378019227</v>
      </c>
      <c r="F537" s="190" t="str">
        <f t="shared" si="36"/>
        <v/>
      </c>
      <c r="H537" t="str">
        <f t="shared" si="38"/>
        <v/>
      </c>
      <c r="I537" s="190" t="str">
        <f t="shared" si="37"/>
        <v/>
      </c>
    </row>
    <row r="538" spans="1:9">
      <c r="A538">
        <v>535</v>
      </c>
      <c r="B538" s="46">
        <v>45187</v>
      </c>
      <c r="C538" s="169">
        <v>25.254581350022022</v>
      </c>
      <c r="D538" s="169">
        <v>20.220393285105605</v>
      </c>
      <c r="E538" s="169">
        <f t="shared" si="39"/>
        <v>20.220393285105605</v>
      </c>
      <c r="F538" s="190" t="str">
        <f t="shared" si="36"/>
        <v/>
      </c>
      <c r="H538" t="str">
        <f t="shared" si="38"/>
        <v/>
      </c>
      <c r="I538" s="190" t="str">
        <f t="shared" si="37"/>
        <v/>
      </c>
    </row>
    <row r="539" spans="1:9">
      <c r="A539">
        <v>536</v>
      </c>
      <c r="B539" s="46">
        <v>45188</v>
      </c>
      <c r="C539" s="169">
        <v>26.548652466020162</v>
      </c>
      <c r="D539" s="169">
        <v>20.220393285105605</v>
      </c>
      <c r="E539" s="169">
        <f t="shared" si="39"/>
        <v>20.220393285105605</v>
      </c>
      <c r="F539" s="190" t="str">
        <f t="shared" si="36"/>
        <v/>
      </c>
      <c r="H539" t="str">
        <f t="shared" si="38"/>
        <v/>
      </c>
      <c r="I539" s="190" t="str">
        <f t="shared" si="37"/>
        <v/>
      </c>
    </row>
    <row r="540" spans="1:9">
      <c r="A540">
        <v>537</v>
      </c>
      <c r="B540" s="46">
        <v>45189</v>
      </c>
      <c r="C540" s="169">
        <v>22.231549107410476</v>
      </c>
      <c r="D540" s="169">
        <v>20.220393285105605</v>
      </c>
      <c r="E540" s="169">
        <f t="shared" si="39"/>
        <v>20.220393285105605</v>
      </c>
      <c r="F540" s="190" t="str">
        <f t="shared" si="36"/>
        <v/>
      </c>
      <c r="H540" t="str">
        <f t="shared" si="38"/>
        <v/>
      </c>
      <c r="I540" s="190" t="str">
        <f t="shared" si="37"/>
        <v/>
      </c>
    </row>
    <row r="541" spans="1:9">
      <c r="A541">
        <v>538</v>
      </c>
      <c r="B541" s="46">
        <v>45190</v>
      </c>
      <c r="C541" s="169">
        <v>13.364341731411409</v>
      </c>
      <c r="D541" s="169">
        <v>20.220393285105605</v>
      </c>
      <c r="E541" s="169">
        <f t="shared" si="39"/>
        <v>13.364341731411409</v>
      </c>
      <c r="F541" s="190" t="str">
        <f t="shared" si="36"/>
        <v/>
      </c>
      <c r="H541" t="str">
        <f t="shared" si="38"/>
        <v/>
      </c>
      <c r="I541" s="190" t="str">
        <f t="shared" si="37"/>
        <v/>
      </c>
    </row>
    <row r="542" spans="1:9">
      <c r="A542">
        <v>539</v>
      </c>
      <c r="B542" s="46">
        <v>45191</v>
      </c>
      <c r="C542" s="169">
        <v>24.269787983410474</v>
      </c>
      <c r="D542" s="169">
        <v>20.220393285105605</v>
      </c>
      <c r="E542" s="169">
        <f t="shared" si="39"/>
        <v>20.220393285105605</v>
      </c>
      <c r="F542" s="190" t="str">
        <f t="shared" si="36"/>
        <v/>
      </c>
      <c r="H542" t="str">
        <f t="shared" si="38"/>
        <v/>
      </c>
      <c r="I542" s="190" t="str">
        <f t="shared" si="37"/>
        <v/>
      </c>
    </row>
    <row r="543" spans="1:9">
      <c r="A543">
        <v>540</v>
      </c>
      <c r="B543" s="46">
        <v>45192</v>
      </c>
      <c r="C543" s="169">
        <v>17.486814947411407</v>
      </c>
      <c r="D543" s="169">
        <v>20.220393285105605</v>
      </c>
      <c r="E543" s="169">
        <f t="shared" si="39"/>
        <v>17.486814947411407</v>
      </c>
      <c r="F543" s="190" t="str">
        <f t="shared" si="36"/>
        <v/>
      </c>
      <c r="H543" t="str">
        <f t="shared" si="38"/>
        <v/>
      </c>
      <c r="I543" s="190" t="str">
        <f t="shared" si="37"/>
        <v/>
      </c>
    </row>
    <row r="544" spans="1:9">
      <c r="A544">
        <v>541</v>
      </c>
      <c r="B544" s="46">
        <v>45193</v>
      </c>
      <c r="C544" s="169">
        <v>16.463663575408614</v>
      </c>
      <c r="D544" s="169">
        <v>20.220393285105605</v>
      </c>
      <c r="E544" s="169">
        <f t="shared" si="39"/>
        <v>16.463663575408614</v>
      </c>
      <c r="F544" s="190" t="str">
        <f t="shared" si="36"/>
        <v/>
      </c>
      <c r="H544" t="str">
        <f t="shared" si="38"/>
        <v/>
      </c>
      <c r="I544" s="190" t="str">
        <f t="shared" si="37"/>
        <v/>
      </c>
    </row>
    <row r="545" spans="1:9">
      <c r="A545">
        <v>542</v>
      </c>
      <c r="B545" s="46">
        <v>45194</v>
      </c>
      <c r="C545" s="169">
        <v>32.121659671412338</v>
      </c>
      <c r="D545" s="169">
        <v>20.220393285105605</v>
      </c>
      <c r="E545" s="169">
        <f t="shared" si="39"/>
        <v>20.220393285105605</v>
      </c>
      <c r="F545" s="190" t="str">
        <f t="shared" si="36"/>
        <v/>
      </c>
      <c r="H545" t="str">
        <f t="shared" si="38"/>
        <v/>
      </c>
      <c r="I545" s="190" t="str">
        <f t="shared" si="37"/>
        <v/>
      </c>
    </row>
    <row r="546" spans="1:9">
      <c r="A546">
        <v>543</v>
      </c>
      <c r="B546" s="46">
        <v>45195</v>
      </c>
      <c r="C546" s="169">
        <v>33.959315899409546</v>
      </c>
      <c r="D546" s="169">
        <v>20.220393285105605</v>
      </c>
      <c r="E546" s="169">
        <f t="shared" si="39"/>
        <v>20.220393285105605</v>
      </c>
      <c r="F546" s="190" t="str">
        <f t="shared" si="36"/>
        <v/>
      </c>
      <c r="H546" t="str">
        <f t="shared" si="38"/>
        <v/>
      </c>
      <c r="I546" s="190" t="str">
        <f t="shared" si="37"/>
        <v/>
      </c>
    </row>
    <row r="547" spans="1:9">
      <c r="A547">
        <v>544</v>
      </c>
      <c r="B547" s="46">
        <v>45196</v>
      </c>
      <c r="C547" s="169">
        <v>20.924745369558106</v>
      </c>
      <c r="D547" s="169">
        <v>20.220393285105605</v>
      </c>
      <c r="E547" s="169">
        <f t="shared" si="39"/>
        <v>20.220393285105605</v>
      </c>
      <c r="F547" s="190" t="str">
        <f t="shared" si="36"/>
        <v/>
      </c>
      <c r="H547" t="str">
        <f t="shared" si="38"/>
        <v/>
      </c>
      <c r="I547" s="190" t="str">
        <f t="shared" si="37"/>
        <v/>
      </c>
    </row>
    <row r="548" spans="1:9">
      <c r="A548">
        <v>545</v>
      </c>
      <c r="B548" s="46">
        <v>45197</v>
      </c>
      <c r="C548" s="169">
        <v>18.354848873559042</v>
      </c>
      <c r="D548" s="169">
        <v>20.220393285105605</v>
      </c>
      <c r="E548" s="169">
        <f t="shared" si="39"/>
        <v>18.354848873559042</v>
      </c>
      <c r="F548" s="190" t="str">
        <f t="shared" si="36"/>
        <v/>
      </c>
      <c r="H548" t="str">
        <f t="shared" si="38"/>
        <v/>
      </c>
      <c r="I548" s="190" t="str">
        <f t="shared" si="37"/>
        <v/>
      </c>
    </row>
    <row r="549" spans="1:9">
      <c r="A549">
        <v>546</v>
      </c>
      <c r="B549" s="46">
        <v>45198</v>
      </c>
      <c r="C549" s="169">
        <v>20.153751989558106</v>
      </c>
      <c r="D549" s="169">
        <v>20.220393285105605</v>
      </c>
      <c r="E549" s="169">
        <f t="shared" si="39"/>
        <v>20.153751989558106</v>
      </c>
      <c r="F549" s="190" t="str">
        <f t="shared" si="36"/>
        <v/>
      </c>
      <c r="H549" t="str">
        <f t="shared" si="38"/>
        <v/>
      </c>
      <c r="I549" s="190" t="str">
        <f t="shared" si="37"/>
        <v/>
      </c>
    </row>
    <row r="550" spans="1:9">
      <c r="A550">
        <v>547</v>
      </c>
      <c r="B550" s="46">
        <v>45199</v>
      </c>
      <c r="C550" s="169">
        <v>4.0966366895590403</v>
      </c>
      <c r="D550" s="169">
        <v>20.220393285105605</v>
      </c>
      <c r="E550" s="169">
        <f t="shared" si="39"/>
        <v>4.0966366895590403</v>
      </c>
      <c r="F550" s="190" t="str">
        <f t="shared" si="36"/>
        <v/>
      </c>
      <c r="H550" t="str">
        <f t="shared" si="38"/>
        <v/>
      </c>
      <c r="I550" s="190" t="str">
        <f t="shared" si="37"/>
        <v/>
      </c>
    </row>
    <row r="551" spans="1:9">
      <c r="A551">
        <v>548</v>
      </c>
      <c r="B551" s="46">
        <v>45200</v>
      </c>
      <c r="C551" s="169">
        <v>2.1574244495590391</v>
      </c>
      <c r="D551" s="169">
        <v>40.400211353346023</v>
      </c>
      <c r="E551" s="169">
        <f t="shared" si="39"/>
        <v>2.1574244495590391</v>
      </c>
      <c r="F551" s="190" t="str">
        <f t="shared" si="36"/>
        <v/>
      </c>
      <c r="H551" t="str">
        <f t="shared" si="38"/>
        <v/>
      </c>
      <c r="I551" s="190" t="str">
        <f t="shared" si="37"/>
        <v/>
      </c>
    </row>
    <row r="552" spans="1:9">
      <c r="A552">
        <v>549</v>
      </c>
      <c r="B552" s="46">
        <v>45201</v>
      </c>
      <c r="C552" s="169">
        <v>0.98753413755810837</v>
      </c>
      <c r="D552" s="169">
        <v>40.400211353346023</v>
      </c>
      <c r="E552" s="169">
        <f t="shared" si="39"/>
        <v>0.98753413755810837</v>
      </c>
      <c r="F552" s="190" t="str">
        <f t="shared" si="36"/>
        <v/>
      </c>
      <c r="H552" t="str">
        <f t="shared" si="38"/>
        <v/>
      </c>
      <c r="I552" s="190" t="str">
        <f t="shared" si="37"/>
        <v/>
      </c>
    </row>
    <row r="553" spans="1:9">
      <c r="A553">
        <v>550</v>
      </c>
      <c r="B553" s="46">
        <v>45202</v>
      </c>
      <c r="C553" s="169">
        <v>3.2331491695590411</v>
      </c>
      <c r="D553" s="169">
        <v>40.400211353346023</v>
      </c>
      <c r="E553" s="169">
        <f t="shared" si="39"/>
        <v>3.2331491695590411</v>
      </c>
      <c r="F553" s="190" t="str">
        <f t="shared" si="36"/>
        <v/>
      </c>
      <c r="H553" t="str">
        <f t="shared" si="38"/>
        <v/>
      </c>
      <c r="I553" s="190" t="str">
        <f t="shared" si="37"/>
        <v/>
      </c>
    </row>
    <row r="554" spans="1:9">
      <c r="A554">
        <v>551</v>
      </c>
      <c r="B554" s="46">
        <v>45203</v>
      </c>
      <c r="C554" s="169">
        <v>7.7389653218427084</v>
      </c>
      <c r="D554" s="169">
        <v>40.400211353346023</v>
      </c>
      <c r="E554" s="169">
        <f t="shared" si="39"/>
        <v>7.7389653218427084</v>
      </c>
      <c r="F554" s="190" t="str">
        <f t="shared" si="36"/>
        <v/>
      </c>
      <c r="H554" t="str">
        <f t="shared" si="38"/>
        <v/>
      </c>
      <c r="I554" s="190" t="str">
        <f t="shared" si="37"/>
        <v/>
      </c>
    </row>
    <row r="555" spans="1:9">
      <c r="A555">
        <v>552</v>
      </c>
      <c r="B555" s="46">
        <v>45204</v>
      </c>
      <c r="C555" s="169">
        <v>18.862793646844569</v>
      </c>
      <c r="D555" s="169">
        <v>40.400211353346023</v>
      </c>
      <c r="E555" s="169">
        <f t="shared" si="39"/>
        <v>18.862793646844569</v>
      </c>
      <c r="F555" s="190" t="str">
        <f t="shared" si="36"/>
        <v/>
      </c>
      <c r="H555" t="str">
        <f t="shared" si="38"/>
        <v/>
      </c>
      <c r="I555" s="190" t="str">
        <f t="shared" si="37"/>
        <v/>
      </c>
    </row>
    <row r="556" spans="1:9">
      <c r="A556">
        <v>553</v>
      </c>
      <c r="B556" s="46">
        <v>45205</v>
      </c>
      <c r="C556" s="169">
        <v>21.645349225843638</v>
      </c>
      <c r="D556" s="169">
        <v>40.400211353346023</v>
      </c>
      <c r="E556" s="169">
        <f t="shared" si="39"/>
        <v>21.645349225843638</v>
      </c>
      <c r="F556" s="190" t="str">
        <f t="shared" si="36"/>
        <v/>
      </c>
      <c r="H556" t="str">
        <f t="shared" si="38"/>
        <v/>
      </c>
      <c r="I556" s="190" t="str">
        <f t="shared" si="37"/>
        <v/>
      </c>
    </row>
    <row r="557" spans="1:9">
      <c r="A557">
        <v>554</v>
      </c>
      <c r="B557" s="46">
        <v>45206</v>
      </c>
      <c r="C557" s="169">
        <v>4.6479343218445717</v>
      </c>
      <c r="D557" s="169">
        <v>40.400211353346023</v>
      </c>
      <c r="E557" s="169">
        <f t="shared" si="39"/>
        <v>4.6479343218445717</v>
      </c>
      <c r="F557" s="190" t="str">
        <f t="shared" si="36"/>
        <v/>
      </c>
      <c r="H557" t="str">
        <f t="shared" si="38"/>
        <v/>
      </c>
      <c r="I557" s="190" t="str">
        <f t="shared" si="37"/>
        <v/>
      </c>
    </row>
    <row r="558" spans="1:9">
      <c r="A558">
        <v>555</v>
      </c>
      <c r="B558" s="46">
        <v>45207</v>
      </c>
      <c r="C558" s="169">
        <v>2.9888472828436425</v>
      </c>
      <c r="D558" s="169">
        <v>40.400211353346023</v>
      </c>
      <c r="E558" s="169">
        <f t="shared" si="39"/>
        <v>2.9888472828436425</v>
      </c>
      <c r="F558" s="190" t="str">
        <f t="shared" si="36"/>
        <v/>
      </c>
      <c r="H558" t="str">
        <f t="shared" si="38"/>
        <v/>
      </c>
      <c r="I558" s="190" t="str">
        <f t="shared" si="37"/>
        <v/>
      </c>
    </row>
    <row r="559" spans="1:9">
      <c r="A559">
        <v>556</v>
      </c>
      <c r="B559" s="46">
        <v>45208</v>
      </c>
      <c r="C559" s="169">
        <v>22.058485284844572</v>
      </c>
      <c r="D559" s="169">
        <v>40.400211353346023</v>
      </c>
      <c r="E559" s="169">
        <f t="shared" si="39"/>
        <v>22.058485284844572</v>
      </c>
      <c r="F559" s="190" t="str">
        <f t="shared" si="36"/>
        <v/>
      </c>
      <c r="H559" t="str">
        <f t="shared" si="38"/>
        <v/>
      </c>
      <c r="I559" s="190" t="str">
        <f t="shared" si="37"/>
        <v/>
      </c>
    </row>
    <row r="560" spans="1:9">
      <c r="A560">
        <v>557</v>
      </c>
      <c r="B560" s="46">
        <v>45209</v>
      </c>
      <c r="C560" s="169">
        <v>23.826062561843639</v>
      </c>
      <c r="D560" s="169">
        <v>40.400211353346023</v>
      </c>
      <c r="E560" s="169">
        <f t="shared" si="39"/>
        <v>23.826062561843639</v>
      </c>
      <c r="F560" s="190" t="str">
        <f t="shared" si="36"/>
        <v/>
      </c>
      <c r="H560" t="str">
        <f t="shared" si="38"/>
        <v/>
      </c>
      <c r="I560" s="190" t="str">
        <f t="shared" si="37"/>
        <v/>
      </c>
    </row>
    <row r="561" spans="1:9">
      <c r="A561">
        <v>558</v>
      </c>
      <c r="B561" s="46">
        <v>45210</v>
      </c>
      <c r="C561" s="169">
        <v>16.235678536526954</v>
      </c>
      <c r="D561" s="169">
        <v>40.400211353346023</v>
      </c>
      <c r="E561" s="169">
        <f t="shared" si="39"/>
        <v>16.235678536526954</v>
      </c>
      <c r="F561" s="190" t="str">
        <f t="shared" si="36"/>
        <v/>
      </c>
      <c r="H561" t="str">
        <f t="shared" si="38"/>
        <v/>
      </c>
      <c r="I561" s="190" t="str">
        <f t="shared" si="37"/>
        <v/>
      </c>
    </row>
    <row r="562" spans="1:9">
      <c r="A562">
        <v>559</v>
      </c>
      <c r="B562" s="46">
        <v>45211</v>
      </c>
      <c r="C562" s="169">
        <v>8.2451969895250876</v>
      </c>
      <c r="D562" s="169">
        <v>40.400211353346023</v>
      </c>
      <c r="E562" s="169">
        <f t="shared" si="39"/>
        <v>8.2451969895250876</v>
      </c>
      <c r="F562" s="190" t="str">
        <f t="shared" si="36"/>
        <v/>
      </c>
      <c r="H562" t="str">
        <f t="shared" si="38"/>
        <v/>
      </c>
      <c r="I562" s="190" t="str">
        <f t="shared" si="37"/>
        <v/>
      </c>
    </row>
    <row r="563" spans="1:9">
      <c r="A563">
        <v>560</v>
      </c>
      <c r="B563" s="46">
        <v>45212</v>
      </c>
      <c r="C563" s="169">
        <v>3.3181902715278846</v>
      </c>
      <c r="D563" s="169">
        <v>40.400211353346023</v>
      </c>
      <c r="E563" s="169">
        <f t="shared" si="39"/>
        <v>3.3181902715278846</v>
      </c>
      <c r="F563" s="190" t="str">
        <f t="shared" si="36"/>
        <v/>
      </c>
      <c r="H563" t="str">
        <f t="shared" si="38"/>
        <v/>
      </c>
      <c r="I563" s="190" t="str">
        <f t="shared" si="37"/>
        <v/>
      </c>
    </row>
    <row r="564" spans="1:9">
      <c r="A564">
        <v>561</v>
      </c>
      <c r="B564" s="46">
        <v>45213</v>
      </c>
      <c r="C564" s="169">
        <v>11.156382864526954</v>
      </c>
      <c r="D564" s="169">
        <v>40.400211353346023</v>
      </c>
      <c r="E564" s="169">
        <f t="shared" si="39"/>
        <v>11.156382864526954</v>
      </c>
      <c r="F564" s="190" t="str">
        <f t="shared" si="36"/>
        <v/>
      </c>
      <c r="H564" t="str">
        <f t="shared" si="38"/>
        <v/>
      </c>
      <c r="I564" s="190" t="str">
        <f t="shared" si="37"/>
        <v/>
      </c>
    </row>
    <row r="565" spans="1:9">
      <c r="A565">
        <v>562</v>
      </c>
      <c r="B565" s="46">
        <v>45214</v>
      </c>
      <c r="C565" s="169">
        <v>4.9460030605269498</v>
      </c>
      <c r="D565" s="169">
        <v>40.400211353346023</v>
      </c>
      <c r="E565" s="169">
        <f t="shared" si="39"/>
        <v>4.9460030605269498</v>
      </c>
      <c r="F565" s="190" t="str">
        <f t="shared" si="36"/>
        <v>O</v>
      </c>
      <c r="G565" s="191">
        <f>IF(DAY(B565)=15,D565,"")</f>
        <v>40.400211353346023</v>
      </c>
      <c r="H565" t="str">
        <f t="shared" si="38"/>
        <v/>
      </c>
      <c r="I565" s="190" t="str">
        <f t="shared" si="37"/>
        <v>O</v>
      </c>
    </row>
    <row r="566" spans="1:9">
      <c r="A566">
        <v>563</v>
      </c>
      <c r="B566" s="46">
        <v>45215</v>
      </c>
      <c r="C566" s="169">
        <v>27.063808200526953</v>
      </c>
      <c r="D566" s="169">
        <v>40.400211353346023</v>
      </c>
      <c r="E566" s="169">
        <f t="shared" si="39"/>
        <v>27.063808200526953</v>
      </c>
      <c r="F566" s="190" t="str">
        <f t="shared" si="36"/>
        <v/>
      </c>
      <c r="H566" t="str">
        <f t="shared" si="38"/>
        <v/>
      </c>
      <c r="I566" s="190" t="str">
        <f t="shared" si="37"/>
        <v/>
      </c>
    </row>
    <row r="567" spans="1:9">
      <c r="A567">
        <v>564</v>
      </c>
      <c r="B567" s="46">
        <v>45216</v>
      </c>
      <c r="C567" s="169">
        <v>4.8549849325269534</v>
      </c>
      <c r="D567" s="169">
        <v>40.400211353346023</v>
      </c>
      <c r="E567" s="169">
        <f t="shared" si="39"/>
        <v>4.8549849325269534</v>
      </c>
      <c r="F567" s="190" t="str">
        <f t="shared" si="36"/>
        <v/>
      </c>
      <c r="H567" t="str">
        <f t="shared" si="38"/>
        <v/>
      </c>
      <c r="I567" s="190" t="str">
        <f t="shared" si="37"/>
        <v/>
      </c>
    </row>
    <row r="568" spans="1:9">
      <c r="A568">
        <v>565</v>
      </c>
      <c r="B568" s="46">
        <v>45217</v>
      </c>
      <c r="C568" s="169">
        <v>69.455240732977401</v>
      </c>
      <c r="D568" s="169">
        <v>40.400211353346023</v>
      </c>
      <c r="E568" s="169">
        <f t="shared" si="39"/>
        <v>40.400211353346023</v>
      </c>
      <c r="F568" s="190" t="str">
        <f t="shared" si="36"/>
        <v/>
      </c>
      <c r="H568" t="str">
        <f t="shared" si="38"/>
        <v/>
      </c>
      <c r="I568" s="190" t="str">
        <f t="shared" si="37"/>
        <v/>
      </c>
    </row>
    <row r="569" spans="1:9">
      <c r="A569">
        <v>566</v>
      </c>
      <c r="B569" s="46">
        <v>45218</v>
      </c>
      <c r="C569" s="169">
        <v>77.001288715978347</v>
      </c>
      <c r="D569" s="169">
        <v>40.400211353346023</v>
      </c>
      <c r="E569" s="169">
        <f t="shared" si="39"/>
        <v>40.400211353346023</v>
      </c>
      <c r="F569" s="190" t="str">
        <f t="shared" si="36"/>
        <v/>
      </c>
      <c r="H569" t="str">
        <f t="shared" si="38"/>
        <v/>
      </c>
      <c r="I569" s="190" t="str">
        <f t="shared" si="37"/>
        <v/>
      </c>
    </row>
    <row r="570" spans="1:9">
      <c r="A570">
        <v>567</v>
      </c>
      <c r="B570" s="46">
        <v>45219</v>
      </c>
      <c r="C570" s="169">
        <v>88.83209940097926</v>
      </c>
      <c r="D570" s="169">
        <v>40.400211353346023</v>
      </c>
      <c r="E570" s="169">
        <f t="shared" si="39"/>
        <v>40.400211353346023</v>
      </c>
      <c r="F570" s="190" t="str">
        <f t="shared" si="36"/>
        <v/>
      </c>
      <c r="H570" t="str">
        <f t="shared" si="38"/>
        <v/>
      </c>
      <c r="I570" s="190" t="str">
        <f t="shared" si="37"/>
        <v/>
      </c>
    </row>
    <row r="571" spans="1:9">
      <c r="A571">
        <v>568</v>
      </c>
      <c r="B571" s="46">
        <v>45220</v>
      </c>
      <c r="C571" s="169">
        <v>94.972363856979271</v>
      </c>
      <c r="D571" s="169">
        <v>40.400211353346023</v>
      </c>
      <c r="E571" s="169">
        <f t="shared" si="39"/>
        <v>40.400211353346023</v>
      </c>
      <c r="F571" s="190" t="str">
        <f t="shared" si="36"/>
        <v/>
      </c>
      <c r="H571" t="str">
        <f t="shared" si="38"/>
        <v/>
      </c>
      <c r="I571" s="190" t="str">
        <f t="shared" si="37"/>
        <v/>
      </c>
    </row>
    <row r="572" spans="1:9">
      <c r="A572">
        <v>569</v>
      </c>
      <c r="B572" s="46">
        <v>45221</v>
      </c>
      <c r="C572" s="169">
        <v>103.3175379489774</v>
      </c>
      <c r="D572" s="169">
        <v>40.400211353346023</v>
      </c>
      <c r="E572" s="169">
        <f t="shared" si="39"/>
        <v>40.400211353346023</v>
      </c>
      <c r="F572" s="190" t="str">
        <f t="shared" si="36"/>
        <v/>
      </c>
      <c r="H572" t="str">
        <f t="shared" si="38"/>
        <v/>
      </c>
      <c r="I572" s="190" t="str">
        <f t="shared" si="37"/>
        <v/>
      </c>
    </row>
    <row r="573" spans="1:9">
      <c r="A573">
        <v>570</v>
      </c>
      <c r="B573" s="46">
        <v>45222</v>
      </c>
      <c r="C573" s="169">
        <v>121.91762867297928</v>
      </c>
      <c r="D573" s="169">
        <v>40.400211353346023</v>
      </c>
      <c r="E573" s="169">
        <f t="shared" si="39"/>
        <v>40.400211353346023</v>
      </c>
      <c r="F573" s="190" t="str">
        <f t="shared" si="36"/>
        <v/>
      </c>
      <c r="H573" t="str">
        <f t="shared" si="38"/>
        <v/>
      </c>
      <c r="I573" s="190" t="str">
        <f t="shared" si="37"/>
        <v/>
      </c>
    </row>
    <row r="574" spans="1:9">
      <c r="A574">
        <v>571</v>
      </c>
      <c r="B574" s="46">
        <v>45223</v>
      </c>
      <c r="C574" s="169">
        <v>99.73702340097833</v>
      </c>
      <c r="D574" s="169">
        <v>40.400211353346023</v>
      </c>
      <c r="E574" s="169">
        <f t="shared" si="39"/>
        <v>40.400211353346023</v>
      </c>
      <c r="F574" s="190" t="str">
        <f t="shared" si="36"/>
        <v/>
      </c>
      <c r="H574" t="str">
        <f t="shared" si="38"/>
        <v/>
      </c>
      <c r="I574" s="190" t="str">
        <f t="shared" si="37"/>
        <v/>
      </c>
    </row>
    <row r="575" spans="1:9">
      <c r="A575">
        <v>572</v>
      </c>
      <c r="B575" s="46">
        <v>45224</v>
      </c>
      <c r="C575" s="169">
        <v>153.55247943682235</v>
      </c>
      <c r="D575" s="169">
        <v>40.400211353346023</v>
      </c>
      <c r="E575" s="169">
        <f t="shared" si="39"/>
        <v>40.400211353346023</v>
      </c>
      <c r="F575" s="190" t="str">
        <f t="shared" si="36"/>
        <v/>
      </c>
      <c r="H575" t="str">
        <f t="shared" si="38"/>
        <v/>
      </c>
      <c r="I575" s="190" t="str">
        <f t="shared" si="37"/>
        <v/>
      </c>
    </row>
    <row r="576" spans="1:9">
      <c r="A576">
        <v>573</v>
      </c>
      <c r="B576" s="46">
        <v>45225</v>
      </c>
      <c r="C576" s="169">
        <v>159.44098339982142</v>
      </c>
      <c r="D576" s="169">
        <v>40.400211353346023</v>
      </c>
      <c r="E576" s="169">
        <f t="shared" si="39"/>
        <v>40.400211353346023</v>
      </c>
      <c r="F576" s="190" t="str">
        <f t="shared" si="36"/>
        <v/>
      </c>
      <c r="H576" t="str">
        <f t="shared" si="38"/>
        <v/>
      </c>
      <c r="I576" s="190" t="str">
        <f t="shared" si="37"/>
        <v/>
      </c>
    </row>
    <row r="577" spans="1:9">
      <c r="A577">
        <v>574</v>
      </c>
      <c r="B577" s="46">
        <v>45226</v>
      </c>
      <c r="C577" s="169">
        <v>171.62040610182234</v>
      </c>
      <c r="D577" s="169">
        <v>40.400211353346023</v>
      </c>
      <c r="E577" s="169">
        <f t="shared" si="39"/>
        <v>40.400211353346023</v>
      </c>
      <c r="F577" s="190" t="str">
        <f t="shared" si="36"/>
        <v/>
      </c>
      <c r="H577" t="str">
        <f t="shared" si="38"/>
        <v/>
      </c>
      <c r="I577" s="190" t="str">
        <f t="shared" si="37"/>
        <v/>
      </c>
    </row>
    <row r="578" spans="1:9">
      <c r="A578">
        <v>575</v>
      </c>
      <c r="B578" s="46">
        <v>45227</v>
      </c>
      <c r="C578" s="169">
        <v>165.84324548382139</v>
      </c>
      <c r="D578" s="169">
        <v>40.400211353346023</v>
      </c>
      <c r="E578" s="169">
        <f t="shared" si="39"/>
        <v>40.400211353346023</v>
      </c>
      <c r="F578" s="190" t="str">
        <f t="shared" si="36"/>
        <v/>
      </c>
      <c r="H578" t="str">
        <f t="shared" si="38"/>
        <v/>
      </c>
      <c r="I578" s="190" t="str">
        <f t="shared" si="37"/>
        <v/>
      </c>
    </row>
    <row r="579" spans="1:9">
      <c r="A579">
        <v>576</v>
      </c>
      <c r="B579" s="46">
        <v>45228</v>
      </c>
      <c r="C579" s="169">
        <v>176.63126728882233</v>
      </c>
      <c r="D579" s="169">
        <v>40.400211353346023</v>
      </c>
      <c r="E579" s="169">
        <f t="shared" si="39"/>
        <v>40.400211353346023</v>
      </c>
      <c r="F579" s="190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90" t="str">
        <f t="shared" si="37"/>
        <v/>
      </c>
    </row>
    <row r="580" spans="1:9">
      <c r="A580">
        <v>577</v>
      </c>
      <c r="B580" s="46">
        <v>45229</v>
      </c>
      <c r="C580" s="169">
        <v>177.60259101782233</v>
      </c>
      <c r="D580" s="169">
        <v>40.400211353346023</v>
      </c>
      <c r="E580" s="169">
        <f t="shared" si="39"/>
        <v>40.400211353346023</v>
      </c>
      <c r="F580" s="190" t="str">
        <f t="shared" si="40"/>
        <v/>
      </c>
      <c r="H580" t="str">
        <f t="shared" si="38"/>
        <v/>
      </c>
      <c r="I580" s="190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45230</v>
      </c>
      <c r="C581" s="169">
        <v>217.85814162782046</v>
      </c>
      <c r="D581" s="169">
        <v>40.400211353346023</v>
      </c>
      <c r="E581" s="169">
        <f t="shared" si="39"/>
        <v>40.400211353346023</v>
      </c>
      <c r="F581" s="190" t="str">
        <f t="shared" si="40"/>
        <v/>
      </c>
      <c r="H581" t="str">
        <f t="shared" ref="H581:H644" si="42">IF(MONTH(B581)=1,IF(DAY(B581)=1,YEAR(B581),""),"")</f>
        <v/>
      </c>
      <c r="I581" s="190" t="str">
        <f t="shared" si="41"/>
        <v/>
      </c>
    </row>
    <row r="582" spans="1:9">
      <c r="A582">
        <v>579</v>
      </c>
      <c r="B582" s="46">
        <v>45231</v>
      </c>
      <c r="C582" s="169">
        <v>252.3652375318982</v>
      </c>
      <c r="D582" s="169">
        <v>80.938788836501317</v>
      </c>
      <c r="E582" s="169">
        <f t="shared" si="39"/>
        <v>80.938788836501317</v>
      </c>
      <c r="F582" s="190" t="str">
        <f t="shared" si="40"/>
        <v/>
      </c>
      <c r="H582" t="str">
        <f t="shared" si="42"/>
        <v/>
      </c>
      <c r="I582" s="190" t="str">
        <f t="shared" si="41"/>
        <v/>
      </c>
    </row>
    <row r="583" spans="1:9">
      <c r="A583">
        <v>580</v>
      </c>
      <c r="B583" s="46">
        <v>45232</v>
      </c>
      <c r="C583" s="169">
        <v>252.86147348389821</v>
      </c>
      <c r="D583" s="169">
        <v>80.938788836501317</v>
      </c>
      <c r="E583" s="169">
        <f t="shared" si="39"/>
        <v>80.938788836501317</v>
      </c>
      <c r="F583" s="190" t="str">
        <f t="shared" si="40"/>
        <v/>
      </c>
      <c r="H583" t="str">
        <f t="shared" si="42"/>
        <v/>
      </c>
      <c r="I583" s="190" t="str">
        <f t="shared" si="41"/>
        <v/>
      </c>
    </row>
    <row r="584" spans="1:9">
      <c r="A584">
        <v>581</v>
      </c>
      <c r="B584" s="46">
        <v>45233</v>
      </c>
      <c r="C584" s="169">
        <v>262.53834228789816</v>
      </c>
      <c r="D584" s="169">
        <v>80.938788836501317</v>
      </c>
      <c r="E584" s="169">
        <f t="shared" si="39"/>
        <v>80.938788836501317</v>
      </c>
      <c r="F584" s="190" t="str">
        <f t="shared" si="40"/>
        <v/>
      </c>
      <c r="H584" t="str">
        <f t="shared" si="42"/>
        <v/>
      </c>
      <c r="I584" s="190" t="str">
        <f t="shared" si="41"/>
        <v/>
      </c>
    </row>
    <row r="585" spans="1:9">
      <c r="A585">
        <v>582</v>
      </c>
      <c r="B585" s="46">
        <v>45234</v>
      </c>
      <c r="C585" s="169">
        <v>260.09934461189818</v>
      </c>
      <c r="D585" s="169">
        <v>80.938788836501317</v>
      </c>
      <c r="E585" s="169">
        <f t="shared" si="39"/>
        <v>80.938788836501317</v>
      </c>
      <c r="F585" s="190" t="str">
        <f t="shared" si="40"/>
        <v/>
      </c>
      <c r="H585" t="str">
        <f t="shared" si="42"/>
        <v/>
      </c>
      <c r="I585" s="190" t="str">
        <f t="shared" si="41"/>
        <v/>
      </c>
    </row>
    <row r="586" spans="1:9">
      <c r="A586">
        <v>583</v>
      </c>
      <c r="B586" s="46">
        <v>45235</v>
      </c>
      <c r="C586" s="169">
        <v>259.23785464389914</v>
      </c>
      <c r="D586" s="169">
        <v>80.938788836501317</v>
      </c>
      <c r="E586" s="169">
        <f t="shared" si="39"/>
        <v>80.938788836501317</v>
      </c>
      <c r="F586" s="190" t="str">
        <f t="shared" si="40"/>
        <v/>
      </c>
      <c r="H586" t="str">
        <f t="shared" si="42"/>
        <v/>
      </c>
      <c r="I586" s="190" t="str">
        <f t="shared" si="41"/>
        <v/>
      </c>
    </row>
    <row r="587" spans="1:9">
      <c r="A587">
        <v>584</v>
      </c>
      <c r="B587" s="46">
        <v>45236</v>
      </c>
      <c r="C587" s="169">
        <v>270.59388865289725</v>
      </c>
      <c r="D587" s="169">
        <v>80.938788836501317</v>
      </c>
      <c r="E587" s="169">
        <f t="shared" si="39"/>
        <v>80.938788836501317</v>
      </c>
      <c r="F587" s="190" t="str">
        <f t="shared" si="40"/>
        <v/>
      </c>
      <c r="H587" t="str">
        <f t="shared" si="42"/>
        <v/>
      </c>
      <c r="I587" s="190" t="str">
        <f t="shared" si="41"/>
        <v/>
      </c>
    </row>
    <row r="588" spans="1:9">
      <c r="A588">
        <v>585</v>
      </c>
      <c r="B588" s="46">
        <v>45237</v>
      </c>
      <c r="C588" s="169">
        <v>287.0780279698991</v>
      </c>
      <c r="D588" s="169">
        <v>80.938788836501317</v>
      </c>
      <c r="E588" s="169">
        <f t="shared" si="39"/>
        <v>80.938788836501317</v>
      </c>
      <c r="F588" s="190" t="str">
        <f t="shared" si="40"/>
        <v/>
      </c>
      <c r="H588" t="str">
        <f t="shared" si="42"/>
        <v/>
      </c>
      <c r="I588" s="190" t="str">
        <f t="shared" si="41"/>
        <v/>
      </c>
    </row>
    <row r="589" spans="1:9">
      <c r="A589">
        <v>586</v>
      </c>
      <c r="B589" s="46">
        <v>45238</v>
      </c>
      <c r="C589" s="169">
        <v>200.31608127970352</v>
      </c>
      <c r="D589" s="169">
        <v>80.938788836501317</v>
      </c>
      <c r="E589" s="169">
        <f t="shared" si="39"/>
        <v>80.938788836501317</v>
      </c>
      <c r="F589" s="190" t="str">
        <f t="shared" si="40"/>
        <v/>
      </c>
      <c r="H589" t="str">
        <f t="shared" si="42"/>
        <v/>
      </c>
      <c r="I589" s="190" t="str">
        <f t="shared" si="41"/>
        <v/>
      </c>
    </row>
    <row r="590" spans="1:9">
      <c r="A590">
        <v>587</v>
      </c>
      <c r="B590" s="46">
        <v>45239</v>
      </c>
      <c r="C590" s="169">
        <v>191.21936201370164</v>
      </c>
      <c r="D590" s="169">
        <v>80.938788836501317</v>
      </c>
      <c r="E590" s="169">
        <f t="shared" si="39"/>
        <v>80.938788836501317</v>
      </c>
      <c r="F590" s="190" t="str">
        <f t="shared" si="40"/>
        <v/>
      </c>
      <c r="H590" t="str">
        <f t="shared" si="42"/>
        <v/>
      </c>
      <c r="I590" s="190" t="str">
        <f t="shared" si="41"/>
        <v/>
      </c>
    </row>
    <row r="591" spans="1:9">
      <c r="A591">
        <v>588</v>
      </c>
      <c r="B591" s="46">
        <v>45240</v>
      </c>
      <c r="C591" s="169">
        <v>188.97351986770164</v>
      </c>
      <c r="D591" s="169">
        <v>80.938788836501317</v>
      </c>
      <c r="E591" s="169">
        <f t="shared" ref="E591:E654" si="43">IF(C591&lt;D591,C591,D591)</f>
        <v>80.938788836501317</v>
      </c>
      <c r="F591" s="190" t="str">
        <f t="shared" si="40"/>
        <v/>
      </c>
      <c r="H591" t="str">
        <f t="shared" si="42"/>
        <v/>
      </c>
      <c r="I591" s="190" t="str">
        <f t="shared" si="41"/>
        <v/>
      </c>
    </row>
    <row r="592" spans="1:9">
      <c r="A592">
        <v>589</v>
      </c>
      <c r="B592" s="46">
        <v>45241</v>
      </c>
      <c r="C592" s="169">
        <v>163.9943349897035</v>
      </c>
      <c r="D592" s="169">
        <v>80.938788836501317</v>
      </c>
      <c r="E592" s="169">
        <f t="shared" si="43"/>
        <v>80.938788836501317</v>
      </c>
      <c r="F592" s="190" t="str">
        <f t="shared" si="40"/>
        <v/>
      </c>
      <c r="H592" t="str">
        <f t="shared" si="42"/>
        <v/>
      </c>
      <c r="I592" s="190" t="str">
        <f t="shared" si="41"/>
        <v/>
      </c>
    </row>
    <row r="593" spans="1:9">
      <c r="A593">
        <v>590</v>
      </c>
      <c r="B593" s="46">
        <v>45242</v>
      </c>
      <c r="C593" s="169">
        <v>170.23901479870352</v>
      </c>
      <c r="D593" s="169">
        <v>80.938788836501317</v>
      </c>
      <c r="E593" s="169">
        <f t="shared" si="43"/>
        <v>80.938788836501317</v>
      </c>
      <c r="F593" s="190" t="str">
        <f t="shared" si="40"/>
        <v/>
      </c>
      <c r="H593" t="str">
        <f t="shared" si="42"/>
        <v/>
      </c>
      <c r="I593" s="190" t="str">
        <f t="shared" si="41"/>
        <v/>
      </c>
    </row>
    <row r="594" spans="1:9">
      <c r="A594">
        <v>591</v>
      </c>
      <c r="B594" s="46">
        <v>45243</v>
      </c>
      <c r="C594" s="169">
        <v>185.73735072670354</v>
      </c>
      <c r="D594" s="169">
        <v>80.938788836501317</v>
      </c>
      <c r="E594" s="169">
        <f t="shared" si="43"/>
        <v>80.938788836501317</v>
      </c>
      <c r="F594" s="190" t="str">
        <f t="shared" si="40"/>
        <v/>
      </c>
      <c r="H594" t="str">
        <f t="shared" si="42"/>
        <v/>
      </c>
      <c r="I594" s="190" t="str">
        <f t="shared" si="41"/>
        <v/>
      </c>
    </row>
    <row r="595" spans="1:9">
      <c r="A595">
        <v>592</v>
      </c>
      <c r="B595" s="46">
        <v>45244</v>
      </c>
      <c r="C595" s="169">
        <v>194.28850073870166</v>
      </c>
      <c r="D595" s="169">
        <v>80.938788836501317</v>
      </c>
      <c r="E595" s="169">
        <f t="shared" si="43"/>
        <v>80.938788836501317</v>
      </c>
      <c r="F595" s="190" t="str">
        <f t="shared" si="40"/>
        <v/>
      </c>
      <c r="H595" t="str">
        <f t="shared" si="42"/>
        <v/>
      </c>
      <c r="I595" s="190" t="str">
        <f t="shared" si="41"/>
        <v/>
      </c>
    </row>
    <row r="596" spans="1:9">
      <c r="A596">
        <v>593</v>
      </c>
      <c r="B596" s="46">
        <v>45245</v>
      </c>
      <c r="C596" s="169">
        <v>136.17323427041907</v>
      </c>
      <c r="D596" s="169">
        <v>80.938788836501317</v>
      </c>
      <c r="E596" s="169">
        <f t="shared" si="43"/>
        <v>80.938788836501317</v>
      </c>
      <c r="F596" s="190" t="str">
        <f t="shared" si="40"/>
        <v>N</v>
      </c>
      <c r="G596" s="191">
        <f>IF(DAY(B596)=15,D596,"")</f>
        <v>80.938788836501317</v>
      </c>
      <c r="H596" t="str">
        <f t="shared" si="42"/>
        <v/>
      </c>
      <c r="I596" s="190" t="str">
        <f t="shared" si="41"/>
        <v>N</v>
      </c>
    </row>
    <row r="597" spans="1:9">
      <c r="A597">
        <v>594</v>
      </c>
      <c r="B597" s="46">
        <v>45246</v>
      </c>
      <c r="C597" s="169">
        <v>137.09973502641907</v>
      </c>
      <c r="D597" s="169">
        <v>80.938788836501317</v>
      </c>
      <c r="E597" s="169">
        <f t="shared" si="43"/>
        <v>80.938788836501317</v>
      </c>
      <c r="F597" s="190" t="str">
        <f t="shared" si="40"/>
        <v/>
      </c>
      <c r="H597" t="str">
        <f t="shared" si="42"/>
        <v/>
      </c>
      <c r="I597" s="190" t="str">
        <f t="shared" si="41"/>
        <v/>
      </c>
    </row>
    <row r="598" spans="1:9">
      <c r="A598">
        <v>595</v>
      </c>
      <c r="B598" s="46">
        <v>45247</v>
      </c>
      <c r="C598" s="169">
        <v>153.38900835041906</v>
      </c>
      <c r="D598" s="169">
        <v>80.938788836501317</v>
      </c>
      <c r="E598" s="169">
        <f t="shared" si="43"/>
        <v>80.938788836501317</v>
      </c>
      <c r="F598" s="190" t="str">
        <f t="shared" si="40"/>
        <v/>
      </c>
      <c r="H598" t="str">
        <f t="shared" si="42"/>
        <v/>
      </c>
      <c r="I598" s="190" t="str">
        <f t="shared" si="41"/>
        <v/>
      </c>
    </row>
    <row r="599" spans="1:9">
      <c r="A599">
        <v>596</v>
      </c>
      <c r="B599" s="46">
        <v>45248</v>
      </c>
      <c r="C599" s="169">
        <v>146.82716578242093</v>
      </c>
      <c r="D599" s="169">
        <v>80.938788836501317</v>
      </c>
      <c r="E599" s="169">
        <f t="shared" si="43"/>
        <v>80.938788836501317</v>
      </c>
      <c r="F599" s="190" t="str">
        <f t="shared" si="40"/>
        <v/>
      </c>
      <c r="H599" t="str">
        <f t="shared" si="42"/>
        <v/>
      </c>
      <c r="I599" s="190" t="str">
        <f t="shared" si="41"/>
        <v/>
      </c>
    </row>
    <row r="600" spans="1:9">
      <c r="A600">
        <v>597</v>
      </c>
      <c r="B600" s="46">
        <v>45249</v>
      </c>
      <c r="C600" s="169">
        <v>112.97007877041908</v>
      </c>
      <c r="D600" s="169">
        <v>80.938788836501317</v>
      </c>
      <c r="E600" s="169">
        <f t="shared" si="43"/>
        <v>80.938788836501317</v>
      </c>
      <c r="F600" s="190" t="str">
        <f t="shared" si="40"/>
        <v/>
      </c>
      <c r="H600" t="str">
        <f t="shared" si="42"/>
        <v/>
      </c>
      <c r="I600" s="190" t="str">
        <f t="shared" si="41"/>
        <v/>
      </c>
    </row>
    <row r="601" spans="1:9">
      <c r="A601">
        <v>598</v>
      </c>
      <c r="B601" s="46">
        <v>45250</v>
      </c>
      <c r="C601" s="169">
        <v>132.85493211441906</v>
      </c>
      <c r="D601" s="169">
        <v>80.938788836501317</v>
      </c>
      <c r="E601" s="169">
        <f t="shared" si="43"/>
        <v>80.938788836501317</v>
      </c>
      <c r="F601" s="190" t="str">
        <f t="shared" si="40"/>
        <v/>
      </c>
      <c r="H601" t="str">
        <f t="shared" si="42"/>
        <v/>
      </c>
      <c r="I601" s="190" t="str">
        <f t="shared" si="41"/>
        <v/>
      </c>
    </row>
    <row r="602" spans="1:9">
      <c r="A602">
        <v>599</v>
      </c>
      <c r="B602" s="46">
        <v>45251</v>
      </c>
      <c r="C602" s="169">
        <v>95.889306298420919</v>
      </c>
      <c r="D602" s="169">
        <v>80.938788836501317</v>
      </c>
      <c r="E602" s="169">
        <f t="shared" si="43"/>
        <v>80.938788836501317</v>
      </c>
      <c r="F602" s="190" t="str">
        <f t="shared" si="40"/>
        <v/>
      </c>
      <c r="H602" t="str">
        <f t="shared" si="42"/>
        <v/>
      </c>
      <c r="I602" s="190" t="str">
        <f t="shared" si="41"/>
        <v/>
      </c>
    </row>
    <row r="603" spans="1:9">
      <c r="A603">
        <v>600</v>
      </c>
      <c r="B603" s="46">
        <v>45252</v>
      </c>
      <c r="C603" s="169">
        <v>53.810678812797732</v>
      </c>
      <c r="D603" s="169">
        <v>80.938788836501317</v>
      </c>
      <c r="E603" s="169">
        <f t="shared" si="43"/>
        <v>53.810678812797732</v>
      </c>
      <c r="F603" s="190" t="str">
        <f t="shared" si="40"/>
        <v/>
      </c>
      <c r="H603" t="str">
        <f t="shared" si="42"/>
        <v/>
      </c>
      <c r="I603" s="190" t="str">
        <f t="shared" si="41"/>
        <v/>
      </c>
    </row>
    <row r="604" spans="1:9">
      <c r="A604">
        <v>601</v>
      </c>
      <c r="B604" s="46">
        <v>45253</v>
      </c>
      <c r="C604" s="169">
        <v>68.869514128795871</v>
      </c>
      <c r="D604" s="169">
        <v>80.938788836501317</v>
      </c>
      <c r="E604" s="169">
        <f t="shared" si="43"/>
        <v>68.869514128795871</v>
      </c>
      <c r="F604" s="190" t="str">
        <f t="shared" si="40"/>
        <v/>
      </c>
      <c r="H604" t="str">
        <f t="shared" si="42"/>
        <v/>
      </c>
      <c r="I604" s="190" t="str">
        <f t="shared" si="41"/>
        <v/>
      </c>
    </row>
    <row r="605" spans="1:9">
      <c r="A605">
        <v>602</v>
      </c>
      <c r="B605" s="46">
        <v>45254</v>
      </c>
      <c r="C605" s="169">
        <v>81.78898898879774</v>
      </c>
      <c r="D605" s="169">
        <v>80.938788836501317</v>
      </c>
      <c r="E605" s="169">
        <f t="shared" si="43"/>
        <v>80.938788836501317</v>
      </c>
      <c r="F605" s="190" t="str">
        <f t="shared" si="40"/>
        <v/>
      </c>
      <c r="H605" t="str">
        <f t="shared" si="42"/>
        <v/>
      </c>
      <c r="I605" s="190" t="str">
        <f t="shared" si="41"/>
        <v/>
      </c>
    </row>
    <row r="606" spans="1:9">
      <c r="A606">
        <v>603</v>
      </c>
      <c r="B606" s="46">
        <v>45255</v>
      </c>
      <c r="C606" s="169">
        <v>77.787277240797735</v>
      </c>
      <c r="D606" s="169">
        <v>80.938788836501317</v>
      </c>
      <c r="E606" s="169">
        <f t="shared" si="43"/>
        <v>77.787277240797735</v>
      </c>
      <c r="F606" s="190" t="str">
        <f t="shared" si="40"/>
        <v/>
      </c>
      <c r="H606" t="str">
        <f t="shared" si="42"/>
        <v/>
      </c>
      <c r="I606" s="190" t="str">
        <f t="shared" si="41"/>
        <v/>
      </c>
    </row>
    <row r="607" spans="1:9">
      <c r="A607">
        <v>604</v>
      </c>
      <c r="B607" s="46">
        <v>45256</v>
      </c>
      <c r="C607" s="169">
        <v>119.26218444079775</v>
      </c>
      <c r="D607" s="169">
        <v>80.938788836501317</v>
      </c>
      <c r="E607" s="169">
        <f t="shared" si="43"/>
        <v>80.938788836501317</v>
      </c>
      <c r="F607" s="190" t="str">
        <f t="shared" si="40"/>
        <v/>
      </c>
      <c r="H607" t="str">
        <f t="shared" si="42"/>
        <v/>
      </c>
      <c r="I607" s="190" t="str">
        <f t="shared" si="41"/>
        <v/>
      </c>
    </row>
    <row r="608" spans="1:9">
      <c r="A608">
        <v>605</v>
      </c>
      <c r="B608" s="46">
        <v>45257</v>
      </c>
      <c r="C608" s="169">
        <v>115.98283880879588</v>
      </c>
      <c r="D608" s="169">
        <v>80.938788836501317</v>
      </c>
      <c r="E608" s="169">
        <f t="shared" si="43"/>
        <v>80.938788836501317</v>
      </c>
      <c r="F608" s="190" t="str">
        <f t="shared" si="40"/>
        <v/>
      </c>
      <c r="H608" t="str">
        <f t="shared" si="42"/>
        <v/>
      </c>
      <c r="I608" s="190" t="str">
        <f t="shared" si="41"/>
        <v/>
      </c>
    </row>
    <row r="609" spans="1:9">
      <c r="A609">
        <v>606</v>
      </c>
      <c r="B609" s="46">
        <v>45258</v>
      </c>
      <c r="C609" s="169">
        <v>111.39821023679772</v>
      </c>
      <c r="D609" s="169">
        <v>80.938788836501317</v>
      </c>
      <c r="E609" s="169">
        <f t="shared" si="43"/>
        <v>80.938788836501317</v>
      </c>
      <c r="F609" s="190" t="str">
        <f t="shared" si="40"/>
        <v/>
      </c>
      <c r="H609" t="str">
        <f t="shared" si="42"/>
        <v/>
      </c>
      <c r="I609" s="190" t="str">
        <f t="shared" si="41"/>
        <v/>
      </c>
    </row>
    <row r="610" spans="1:9">
      <c r="A610">
        <v>607</v>
      </c>
      <c r="B610" s="46">
        <v>45259</v>
      </c>
      <c r="C610" s="169">
        <v>137.84926717065375</v>
      </c>
      <c r="D610" s="169">
        <v>80.938788836501317</v>
      </c>
      <c r="E610" s="169">
        <f t="shared" si="43"/>
        <v>80.938788836501317</v>
      </c>
      <c r="F610" s="190" t="str">
        <f t="shared" si="40"/>
        <v/>
      </c>
      <c r="H610" t="str">
        <f t="shared" si="42"/>
        <v/>
      </c>
      <c r="I610" s="190" t="str">
        <f t="shared" si="41"/>
        <v/>
      </c>
    </row>
    <row r="611" spans="1:9">
      <c r="A611">
        <v>608</v>
      </c>
      <c r="B611" s="46">
        <v>45260</v>
      </c>
      <c r="C611" s="169">
        <v>160.88017939865748</v>
      </c>
      <c r="D611" s="169">
        <v>80.938788836501317</v>
      </c>
      <c r="E611" s="169">
        <f t="shared" si="43"/>
        <v>80.938788836501317</v>
      </c>
      <c r="F611" s="190" t="str">
        <f t="shared" si="40"/>
        <v/>
      </c>
      <c r="H611" t="str">
        <f t="shared" si="42"/>
        <v/>
      </c>
      <c r="I611" s="190" t="str">
        <f t="shared" si="41"/>
        <v/>
      </c>
    </row>
    <row r="612" spans="1:9">
      <c r="A612">
        <v>609</v>
      </c>
      <c r="B612" s="46">
        <v>45261</v>
      </c>
      <c r="C612" s="169">
        <v>160.02230128265373</v>
      </c>
      <c r="D612" s="169">
        <v>105.77564059458246</v>
      </c>
      <c r="E612" s="169">
        <f t="shared" si="43"/>
        <v>105.77564059458246</v>
      </c>
      <c r="F612" s="190" t="str">
        <f t="shared" si="40"/>
        <v/>
      </c>
      <c r="H612" t="str">
        <f t="shared" si="42"/>
        <v/>
      </c>
      <c r="I612" s="190" t="str">
        <f t="shared" si="41"/>
        <v/>
      </c>
    </row>
    <row r="613" spans="1:9">
      <c r="A613">
        <v>610</v>
      </c>
      <c r="B613" s="46">
        <v>45262</v>
      </c>
      <c r="C613" s="169">
        <v>156.8765963266556</v>
      </c>
      <c r="D613" s="169">
        <v>105.77564059458246</v>
      </c>
      <c r="E613" s="169">
        <f t="shared" si="43"/>
        <v>105.77564059458246</v>
      </c>
      <c r="F613" s="190" t="str">
        <f t="shared" si="40"/>
        <v/>
      </c>
      <c r="H613" t="str">
        <f t="shared" si="42"/>
        <v/>
      </c>
      <c r="I613" s="190" t="str">
        <f t="shared" si="41"/>
        <v/>
      </c>
    </row>
    <row r="614" spans="1:9">
      <c r="A614">
        <v>611</v>
      </c>
      <c r="B614" s="46">
        <v>45263</v>
      </c>
      <c r="C614" s="169">
        <v>163.60383361465372</v>
      </c>
      <c r="D614" s="169">
        <v>105.77564059458246</v>
      </c>
      <c r="E614" s="169">
        <f t="shared" si="43"/>
        <v>105.77564059458246</v>
      </c>
      <c r="F614" s="190" t="str">
        <f t="shared" si="40"/>
        <v/>
      </c>
      <c r="H614" t="str">
        <f t="shared" si="42"/>
        <v/>
      </c>
      <c r="I614" s="190" t="str">
        <f t="shared" si="41"/>
        <v/>
      </c>
    </row>
    <row r="615" spans="1:9">
      <c r="A615">
        <v>612</v>
      </c>
      <c r="B615" s="46">
        <v>45264</v>
      </c>
      <c r="C615" s="169">
        <v>170.80185295065746</v>
      </c>
      <c r="D615" s="169">
        <v>105.77564059458246</v>
      </c>
      <c r="E615" s="169">
        <f t="shared" si="43"/>
        <v>105.77564059458246</v>
      </c>
      <c r="F615" s="190" t="str">
        <f t="shared" si="40"/>
        <v/>
      </c>
      <c r="H615" t="str">
        <f t="shared" si="42"/>
        <v/>
      </c>
      <c r="I615" s="190" t="str">
        <f t="shared" si="41"/>
        <v/>
      </c>
    </row>
    <row r="616" spans="1:9">
      <c r="A616">
        <v>613</v>
      </c>
      <c r="B616" s="46">
        <v>45265</v>
      </c>
      <c r="C616" s="169">
        <v>200.19432958265372</v>
      </c>
      <c r="D616" s="169">
        <v>105.77564059458246</v>
      </c>
      <c r="E616" s="169">
        <f t="shared" si="43"/>
        <v>105.77564059458246</v>
      </c>
      <c r="F616" s="190" t="str">
        <f t="shared" si="40"/>
        <v/>
      </c>
      <c r="H616" t="str">
        <f t="shared" si="42"/>
        <v/>
      </c>
      <c r="I616" s="190" t="str">
        <f t="shared" si="41"/>
        <v/>
      </c>
    </row>
    <row r="617" spans="1:9">
      <c r="A617">
        <v>614</v>
      </c>
      <c r="B617" s="46">
        <v>45266</v>
      </c>
      <c r="C617" s="169">
        <v>203.33718013522719</v>
      </c>
      <c r="D617" s="169">
        <v>105.77564059458246</v>
      </c>
      <c r="E617" s="169">
        <f t="shared" si="43"/>
        <v>105.77564059458246</v>
      </c>
      <c r="F617" s="190" t="str">
        <f t="shared" si="40"/>
        <v/>
      </c>
      <c r="H617" t="str">
        <f t="shared" si="42"/>
        <v/>
      </c>
      <c r="I617" s="190" t="str">
        <f t="shared" si="41"/>
        <v/>
      </c>
    </row>
    <row r="618" spans="1:9">
      <c r="A618">
        <v>615</v>
      </c>
      <c r="B618" s="46">
        <v>45267</v>
      </c>
      <c r="C618" s="169">
        <v>174.39427492322719</v>
      </c>
      <c r="D618" s="169">
        <v>105.77564059458246</v>
      </c>
      <c r="E618" s="169">
        <f t="shared" si="43"/>
        <v>105.77564059458246</v>
      </c>
      <c r="F618" s="190" t="str">
        <f t="shared" si="40"/>
        <v/>
      </c>
      <c r="H618" t="str">
        <f t="shared" si="42"/>
        <v/>
      </c>
      <c r="I618" s="190" t="str">
        <f t="shared" si="41"/>
        <v/>
      </c>
    </row>
    <row r="619" spans="1:9">
      <c r="A619">
        <v>616</v>
      </c>
      <c r="B619" s="46">
        <v>45268</v>
      </c>
      <c r="C619" s="169">
        <v>129.03605772722534</v>
      </c>
      <c r="D619" s="169">
        <v>105.77564059458246</v>
      </c>
      <c r="E619" s="169">
        <f t="shared" si="43"/>
        <v>105.77564059458246</v>
      </c>
      <c r="F619" s="190" t="str">
        <f t="shared" si="40"/>
        <v/>
      </c>
      <c r="H619" t="str">
        <f t="shared" si="42"/>
        <v/>
      </c>
      <c r="I619" s="190" t="str">
        <f t="shared" si="41"/>
        <v/>
      </c>
    </row>
    <row r="620" spans="1:9">
      <c r="A620">
        <v>617</v>
      </c>
      <c r="B620" s="46">
        <v>45269</v>
      </c>
      <c r="C620" s="169">
        <v>132.41654455122719</v>
      </c>
      <c r="D620" s="169">
        <v>105.77564059458246</v>
      </c>
      <c r="E620" s="169">
        <f t="shared" si="43"/>
        <v>105.77564059458246</v>
      </c>
      <c r="F620" s="190" t="str">
        <f t="shared" si="40"/>
        <v/>
      </c>
      <c r="H620" t="str">
        <f t="shared" si="42"/>
        <v/>
      </c>
      <c r="I620" s="190" t="str">
        <f t="shared" si="41"/>
        <v/>
      </c>
    </row>
    <row r="621" spans="1:9">
      <c r="A621">
        <v>618</v>
      </c>
      <c r="B621" s="46">
        <v>45270</v>
      </c>
      <c r="C621" s="169">
        <v>139.11177337922535</v>
      </c>
      <c r="D621" s="169">
        <v>105.77564059458246</v>
      </c>
      <c r="E621" s="169">
        <f t="shared" si="43"/>
        <v>105.77564059458246</v>
      </c>
      <c r="F621" s="190" t="str">
        <f t="shared" si="40"/>
        <v/>
      </c>
      <c r="H621" t="str">
        <f t="shared" si="42"/>
        <v/>
      </c>
      <c r="I621" s="190" t="str">
        <f t="shared" si="41"/>
        <v/>
      </c>
    </row>
    <row r="622" spans="1:9">
      <c r="A622">
        <v>619</v>
      </c>
      <c r="B622" s="46">
        <v>45271</v>
      </c>
      <c r="C622" s="169">
        <v>159.5807926972272</v>
      </c>
      <c r="D622" s="169">
        <v>105.77564059458246</v>
      </c>
      <c r="E622" s="169">
        <f t="shared" si="43"/>
        <v>105.77564059458246</v>
      </c>
      <c r="F622" s="190" t="str">
        <f t="shared" si="40"/>
        <v/>
      </c>
      <c r="H622" t="str">
        <f t="shared" si="42"/>
        <v/>
      </c>
      <c r="I622" s="190" t="str">
        <f t="shared" si="41"/>
        <v/>
      </c>
    </row>
    <row r="623" spans="1:9">
      <c r="A623">
        <v>620</v>
      </c>
      <c r="B623" s="46">
        <v>45272</v>
      </c>
      <c r="C623" s="169">
        <v>171.70179109122716</v>
      </c>
      <c r="D623" s="169">
        <v>105.77564059458246</v>
      </c>
      <c r="E623" s="169">
        <f t="shared" si="43"/>
        <v>105.77564059458246</v>
      </c>
      <c r="F623" s="190" t="str">
        <f t="shared" si="40"/>
        <v/>
      </c>
      <c r="H623" t="str">
        <f t="shared" si="42"/>
        <v/>
      </c>
      <c r="I623" s="190" t="str">
        <f t="shared" si="41"/>
        <v/>
      </c>
    </row>
    <row r="624" spans="1:9">
      <c r="A624">
        <v>621</v>
      </c>
      <c r="B624" s="46">
        <v>45273</v>
      </c>
      <c r="C624" s="169">
        <v>142.39942020657489</v>
      </c>
      <c r="D624" s="169">
        <v>105.77564059458246</v>
      </c>
      <c r="E624" s="169">
        <f t="shared" si="43"/>
        <v>105.77564059458246</v>
      </c>
      <c r="F624" s="190" t="str">
        <f t="shared" si="40"/>
        <v/>
      </c>
      <c r="H624" t="str">
        <f t="shared" si="42"/>
        <v/>
      </c>
      <c r="I624" s="190" t="str">
        <f t="shared" si="41"/>
        <v/>
      </c>
    </row>
    <row r="625" spans="1:9">
      <c r="A625">
        <v>622</v>
      </c>
      <c r="B625" s="46">
        <v>45274</v>
      </c>
      <c r="C625" s="169">
        <v>141.47229057457304</v>
      </c>
      <c r="D625" s="169">
        <v>105.77564059458246</v>
      </c>
      <c r="E625" s="169">
        <f t="shared" si="43"/>
        <v>105.77564059458246</v>
      </c>
      <c r="F625" s="190" t="str">
        <f t="shared" si="40"/>
        <v/>
      </c>
      <c r="H625" t="str">
        <f t="shared" si="42"/>
        <v/>
      </c>
      <c r="I625" s="190" t="str">
        <f t="shared" si="41"/>
        <v/>
      </c>
    </row>
    <row r="626" spans="1:9">
      <c r="A626">
        <v>623</v>
      </c>
      <c r="B626" s="46">
        <v>45275</v>
      </c>
      <c r="C626" s="169">
        <v>153.98167803057305</v>
      </c>
      <c r="D626" s="169">
        <v>105.77564059458246</v>
      </c>
      <c r="E626" s="169">
        <f t="shared" si="43"/>
        <v>105.77564059458246</v>
      </c>
      <c r="F626" s="190" t="str">
        <f t="shared" si="40"/>
        <v>D</v>
      </c>
      <c r="G626" s="191">
        <f>IF(DAY(B626)=15,D626,"")</f>
        <v>105.77564059458246</v>
      </c>
      <c r="H626" t="str">
        <f t="shared" si="42"/>
        <v/>
      </c>
      <c r="I626" s="190" t="str">
        <f t="shared" si="41"/>
        <v>D</v>
      </c>
    </row>
    <row r="627" spans="1:9">
      <c r="A627">
        <v>624</v>
      </c>
      <c r="B627" s="46">
        <v>45276</v>
      </c>
      <c r="C627" s="169">
        <v>155.33181704257305</v>
      </c>
      <c r="D627" s="169">
        <v>105.77564059458246</v>
      </c>
      <c r="E627" s="169">
        <f t="shared" si="43"/>
        <v>105.77564059458246</v>
      </c>
      <c r="F627" s="190" t="str">
        <f t="shared" si="40"/>
        <v/>
      </c>
      <c r="H627" t="str">
        <f t="shared" si="42"/>
        <v/>
      </c>
      <c r="I627" s="190" t="str">
        <f t="shared" si="41"/>
        <v/>
      </c>
    </row>
    <row r="628" spans="1:9">
      <c r="A628">
        <v>625</v>
      </c>
      <c r="B628" s="46">
        <v>45277</v>
      </c>
      <c r="C628" s="169">
        <v>162.8268041745749</v>
      </c>
      <c r="D628" s="169">
        <v>105.77564059458246</v>
      </c>
      <c r="E628" s="169">
        <f t="shared" si="43"/>
        <v>105.77564059458246</v>
      </c>
      <c r="F628" s="190" t="str">
        <f t="shared" si="40"/>
        <v/>
      </c>
      <c r="H628" t="str">
        <f t="shared" si="42"/>
        <v/>
      </c>
      <c r="I628" s="190" t="str">
        <f t="shared" si="41"/>
        <v/>
      </c>
    </row>
    <row r="629" spans="1:9">
      <c r="A629">
        <v>626</v>
      </c>
      <c r="B629" s="46">
        <v>45278</v>
      </c>
      <c r="C629" s="169">
        <v>188.14638225057305</v>
      </c>
      <c r="D629" s="169">
        <v>105.77564059458246</v>
      </c>
      <c r="E629" s="169">
        <f t="shared" si="43"/>
        <v>105.77564059458246</v>
      </c>
      <c r="F629" s="190" t="str">
        <f t="shared" si="40"/>
        <v/>
      </c>
      <c r="H629" t="str">
        <f t="shared" si="42"/>
        <v/>
      </c>
      <c r="I629" s="190" t="str">
        <f t="shared" si="41"/>
        <v/>
      </c>
    </row>
    <row r="630" spans="1:9">
      <c r="A630">
        <v>627</v>
      </c>
      <c r="B630" s="46">
        <v>45279</v>
      </c>
      <c r="C630" s="169">
        <v>183.50281605057305</v>
      </c>
      <c r="D630" s="169">
        <v>105.77564059458246</v>
      </c>
      <c r="E630" s="169">
        <f t="shared" si="43"/>
        <v>105.77564059458246</v>
      </c>
      <c r="F630" s="190" t="str">
        <f t="shared" si="40"/>
        <v/>
      </c>
      <c r="H630" t="str">
        <f t="shared" si="42"/>
        <v/>
      </c>
      <c r="I630" s="190" t="str">
        <f t="shared" si="41"/>
        <v/>
      </c>
    </row>
    <row r="631" spans="1:9">
      <c r="A631">
        <v>628</v>
      </c>
      <c r="B631" s="46">
        <v>45280</v>
      </c>
      <c r="C631" s="169">
        <v>90.541645069493569</v>
      </c>
      <c r="D631" s="169">
        <v>105.77564059458246</v>
      </c>
      <c r="E631" s="169">
        <f t="shared" si="43"/>
        <v>90.541645069493569</v>
      </c>
      <c r="F631" s="190" t="str">
        <f t="shared" si="40"/>
        <v/>
      </c>
      <c r="H631" t="str">
        <f t="shared" si="42"/>
        <v/>
      </c>
      <c r="I631" s="190" t="str">
        <f t="shared" si="41"/>
        <v/>
      </c>
    </row>
    <row r="632" spans="1:9">
      <c r="A632">
        <v>629</v>
      </c>
      <c r="B632" s="46">
        <v>45281</v>
      </c>
      <c r="C632" s="169">
        <v>95.428625213493561</v>
      </c>
      <c r="D632" s="169">
        <v>105.77564059458246</v>
      </c>
      <c r="E632" s="169">
        <f t="shared" si="43"/>
        <v>95.428625213493561</v>
      </c>
      <c r="F632" s="190" t="str">
        <f t="shared" si="40"/>
        <v/>
      </c>
      <c r="H632" t="str">
        <f t="shared" si="42"/>
        <v/>
      </c>
      <c r="I632" s="190" t="str">
        <f t="shared" si="41"/>
        <v/>
      </c>
    </row>
    <row r="633" spans="1:9">
      <c r="A633">
        <v>630</v>
      </c>
      <c r="B633" s="46">
        <v>45282</v>
      </c>
      <c r="C633" s="169">
        <v>84.189741525495421</v>
      </c>
      <c r="D633" s="169">
        <v>105.77564059458246</v>
      </c>
      <c r="E633" s="169">
        <f t="shared" si="43"/>
        <v>84.189741525495421</v>
      </c>
      <c r="F633" s="190" t="str">
        <f t="shared" si="40"/>
        <v/>
      </c>
      <c r="H633" t="str">
        <f t="shared" si="42"/>
        <v/>
      </c>
      <c r="I633" s="190" t="str">
        <f t="shared" si="41"/>
        <v/>
      </c>
    </row>
    <row r="634" spans="1:9">
      <c r="A634">
        <v>631</v>
      </c>
      <c r="B634" s="46">
        <v>45283</v>
      </c>
      <c r="C634" s="169">
        <v>81.954695937491707</v>
      </c>
      <c r="D634" s="169">
        <v>105.77564059458246</v>
      </c>
      <c r="E634" s="169">
        <f t="shared" si="43"/>
        <v>81.954695937491707</v>
      </c>
      <c r="F634" s="190" t="str">
        <f t="shared" si="40"/>
        <v/>
      </c>
      <c r="H634" t="str">
        <f t="shared" si="42"/>
        <v/>
      </c>
      <c r="I634" s="190" t="str">
        <f t="shared" si="41"/>
        <v/>
      </c>
    </row>
    <row r="635" spans="1:9">
      <c r="A635">
        <v>632</v>
      </c>
      <c r="B635" s="46">
        <v>45284</v>
      </c>
      <c r="C635" s="169">
        <v>105.69303443349543</v>
      </c>
      <c r="D635" s="169">
        <v>105.77564059458246</v>
      </c>
      <c r="E635" s="169">
        <f t="shared" si="43"/>
        <v>105.69303443349543</v>
      </c>
      <c r="F635" s="190" t="str">
        <f t="shared" si="40"/>
        <v/>
      </c>
      <c r="H635" t="str">
        <f t="shared" si="42"/>
        <v/>
      </c>
      <c r="I635" s="190" t="str">
        <f t="shared" si="41"/>
        <v/>
      </c>
    </row>
    <row r="636" spans="1:9">
      <c r="A636">
        <v>633</v>
      </c>
      <c r="B636" s="46">
        <v>45285</v>
      </c>
      <c r="C636" s="169">
        <v>86.753080425495426</v>
      </c>
      <c r="D636" s="169">
        <v>105.77564059458246</v>
      </c>
      <c r="E636" s="169">
        <f t="shared" si="43"/>
        <v>86.753080425495426</v>
      </c>
      <c r="F636" s="190" t="str">
        <f t="shared" si="40"/>
        <v/>
      </c>
      <c r="H636" t="str">
        <f t="shared" si="42"/>
        <v/>
      </c>
      <c r="I636" s="190" t="str">
        <f t="shared" si="41"/>
        <v/>
      </c>
    </row>
    <row r="637" spans="1:9">
      <c r="A637">
        <v>634</v>
      </c>
      <c r="B637" s="46">
        <v>45286</v>
      </c>
      <c r="C637" s="169">
        <v>121.07046378949357</v>
      </c>
      <c r="D637" s="169">
        <v>105.77564059458246</v>
      </c>
      <c r="E637" s="169">
        <f t="shared" si="43"/>
        <v>105.77564059458246</v>
      </c>
      <c r="F637" s="190" t="str">
        <f t="shared" si="40"/>
        <v/>
      </c>
      <c r="H637" t="str">
        <f t="shared" si="42"/>
        <v/>
      </c>
      <c r="I637" s="190" t="str">
        <f t="shared" si="41"/>
        <v/>
      </c>
    </row>
    <row r="638" spans="1:9">
      <c r="A638">
        <v>635</v>
      </c>
      <c r="B638" s="46">
        <v>45287</v>
      </c>
      <c r="C638" s="169">
        <v>130.46747255014625</v>
      </c>
      <c r="D638" s="169">
        <v>105.77564059458246</v>
      </c>
      <c r="E638" s="169">
        <f t="shared" si="43"/>
        <v>105.77564059458246</v>
      </c>
      <c r="F638" s="190" t="str">
        <f t="shared" si="40"/>
        <v/>
      </c>
      <c r="H638" t="str">
        <f t="shared" si="42"/>
        <v/>
      </c>
      <c r="I638" s="190" t="str">
        <f t="shared" si="41"/>
        <v/>
      </c>
    </row>
    <row r="639" spans="1:9">
      <c r="A639">
        <v>636</v>
      </c>
      <c r="B639" s="46">
        <v>45288</v>
      </c>
      <c r="C639" s="169">
        <v>126.01592622614812</v>
      </c>
      <c r="D639" s="169">
        <v>105.77564059458246</v>
      </c>
      <c r="E639" s="169">
        <f t="shared" si="43"/>
        <v>105.77564059458246</v>
      </c>
      <c r="F639" s="190" t="str">
        <f t="shared" si="40"/>
        <v/>
      </c>
      <c r="H639" t="str">
        <f t="shared" si="42"/>
        <v/>
      </c>
      <c r="I639" s="190" t="str">
        <f t="shared" si="41"/>
        <v/>
      </c>
    </row>
    <row r="640" spans="1:9">
      <c r="A640">
        <v>637</v>
      </c>
      <c r="B640" s="46">
        <v>45289</v>
      </c>
      <c r="C640" s="169">
        <v>137.24377890614628</v>
      </c>
      <c r="D640" s="169">
        <v>105.77564059458246</v>
      </c>
      <c r="E640" s="169">
        <f t="shared" si="43"/>
        <v>105.77564059458246</v>
      </c>
      <c r="F640" s="190" t="str">
        <f t="shared" si="40"/>
        <v/>
      </c>
      <c r="H640" t="str">
        <f t="shared" si="42"/>
        <v/>
      </c>
      <c r="I640" s="190" t="str">
        <f t="shared" si="41"/>
        <v/>
      </c>
    </row>
    <row r="641" spans="1:9">
      <c r="A641">
        <v>638</v>
      </c>
      <c r="B641" s="46">
        <v>45290</v>
      </c>
      <c r="C641" s="169">
        <v>80.772191482146255</v>
      </c>
      <c r="D641" s="169">
        <v>105.77564059458246</v>
      </c>
      <c r="E641" s="169">
        <f t="shared" si="43"/>
        <v>80.772191482146255</v>
      </c>
      <c r="F641" s="190" t="str">
        <f t="shared" si="40"/>
        <v/>
      </c>
      <c r="H641" t="str">
        <f t="shared" si="42"/>
        <v/>
      </c>
      <c r="I641" s="190" t="str">
        <f t="shared" si="41"/>
        <v/>
      </c>
    </row>
    <row r="642" spans="1:9">
      <c r="A642">
        <v>639</v>
      </c>
      <c r="B642" s="46">
        <v>45291</v>
      </c>
      <c r="C642" s="169">
        <v>58.310094374148129</v>
      </c>
      <c r="D642" s="169">
        <v>105.77564059458246</v>
      </c>
      <c r="E642" s="169">
        <f t="shared" si="43"/>
        <v>58.310094374148129</v>
      </c>
      <c r="F642" s="190" t="str">
        <f t="shared" si="40"/>
        <v/>
      </c>
      <c r="H642" t="str">
        <f t="shared" si="42"/>
        <v/>
      </c>
      <c r="I642" s="190" t="str">
        <f t="shared" si="41"/>
        <v/>
      </c>
    </row>
    <row r="643" spans="1:9">
      <c r="A643">
        <v>640</v>
      </c>
      <c r="B643" s="46">
        <v>45292</v>
      </c>
      <c r="C643" s="169">
        <v>43.978376766148124</v>
      </c>
      <c r="D643" s="169">
        <v>117.73333309338341</v>
      </c>
      <c r="E643" s="169">
        <f t="shared" si="43"/>
        <v>43.978376766148124</v>
      </c>
      <c r="F643" s="190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>
        <f t="shared" si="42"/>
        <v>2024</v>
      </c>
      <c r="I643" s="190" t="str">
        <f t="shared" si="41"/>
        <v/>
      </c>
    </row>
    <row r="644" spans="1:9">
      <c r="A644">
        <v>641</v>
      </c>
      <c r="B644" s="46">
        <v>45293</v>
      </c>
      <c r="C644" s="169">
        <v>53.364102536146262</v>
      </c>
      <c r="D644" s="169">
        <v>117.73333309338341</v>
      </c>
      <c r="E644" s="169">
        <f t="shared" si="43"/>
        <v>53.364102536146262</v>
      </c>
      <c r="F644" s="190" t="str">
        <f t="shared" si="44"/>
        <v/>
      </c>
      <c r="H644" t="str">
        <f t="shared" si="42"/>
        <v/>
      </c>
      <c r="I644" s="190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45294</v>
      </c>
      <c r="C645" s="169">
        <v>93.546231938338025</v>
      </c>
      <c r="D645" s="169">
        <v>117.73333309338341</v>
      </c>
      <c r="E645" s="169">
        <f t="shared" si="43"/>
        <v>93.546231938338025</v>
      </c>
      <c r="F645" s="190" t="str">
        <f t="shared" si="44"/>
        <v/>
      </c>
      <c r="H645" t="str">
        <f t="shared" ref="H645:H708" si="46">IF(MONTH(B645)=1,IF(DAY(B645)=1,YEAR(B645),""),"")</f>
        <v/>
      </c>
      <c r="I645" s="190" t="str">
        <f t="shared" si="45"/>
        <v/>
      </c>
    </row>
    <row r="646" spans="1:9">
      <c r="A646">
        <v>643</v>
      </c>
      <c r="B646" s="46">
        <v>45295</v>
      </c>
      <c r="C646" s="169">
        <v>139.47287947033803</v>
      </c>
      <c r="D646" s="169">
        <v>117.73333309338341</v>
      </c>
      <c r="E646" s="169">
        <f t="shared" si="43"/>
        <v>117.73333309338341</v>
      </c>
      <c r="F646" s="190" t="str">
        <f t="shared" si="44"/>
        <v/>
      </c>
      <c r="H646" t="str">
        <f t="shared" si="46"/>
        <v/>
      </c>
      <c r="I646" s="190" t="str">
        <f t="shared" si="45"/>
        <v/>
      </c>
    </row>
    <row r="647" spans="1:9">
      <c r="A647">
        <v>644</v>
      </c>
      <c r="B647" s="46">
        <v>45296</v>
      </c>
      <c r="C647" s="169">
        <v>83.475556142339897</v>
      </c>
      <c r="D647" s="169">
        <v>117.73333309338341</v>
      </c>
      <c r="E647" s="169">
        <f t="shared" si="43"/>
        <v>83.475556142339897</v>
      </c>
      <c r="F647" s="190" t="str">
        <f t="shared" si="44"/>
        <v/>
      </c>
      <c r="H647" t="str">
        <f t="shared" si="46"/>
        <v/>
      </c>
      <c r="I647" s="190" t="str">
        <f t="shared" si="45"/>
        <v/>
      </c>
    </row>
    <row r="648" spans="1:9">
      <c r="A648">
        <v>645</v>
      </c>
      <c r="B648" s="46">
        <v>45297</v>
      </c>
      <c r="C648" s="169">
        <v>78.496923654339881</v>
      </c>
      <c r="D648" s="169">
        <v>117.73333309338341</v>
      </c>
      <c r="E648" s="169">
        <f t="shared" si="43"/>
        <v>78.496923654339881</v>
      </c>
      <c r="F648" s="190" t="str">
        <f t="shared" si="44"/>
        <v/>
      </c>
      <c r="H648" t="str">
        <f t="shared" si="46"/>
        <v/>
      </c>
      <c r="I648" s="190" t="str">
        <f t="shared" si="45"/>
        <v/>
      </c>
    </row>
    <row r="649" spans="1:9">
      <c r="A649">
        <v>646</v>
      </c>
      <c r="B649" s="46">
        <v>45298</v>
      </c>
      <c r="C649" s="169">
        <v>89.795117702336171</v>
      </c>
      <c r="D649" s="169">
        <v>117.73333309338341</v>
      </c>
      <c r="E649" s="169">
        <f t="shared" si="43"/>
        <v>89.795117702336171</v>
      </c>
      <c r="F649" s="190" t="str">
        <f t="shared" si="44"/>
        <v/>
      </c>
      <c r="H649" t="str">
        <f t="shared" si="46"/>
        <v/>
      </c>
      <c r="I649" s="190" t="str">
        <f t="shared" si="45"/>
        <v/>
      </c>
    </row>
    <row r="650" spans="1:9">
      <c r="A650">
        <v>647</v>
      </c>
      <c r="B650" s="46">
        <v>45299</v>
      </c>
      <c r="C650" s="169">
        <v>145.82558132633989</v>
      </c>
      <c r="D650" s="169">
        <v>117.73333309338341</v>
      </c>
      <c r="E650" s="169">
        <f t="shared" si="43"/>
        <v>117.73333309338341</v>
      </c>
      <c r="F650" s="190" t="str">
        <f t="shared" si="44"/>
        <v/>
      </c>
      <c r="H650" t="str">
        <f t="shared" si="46"/>
        <v/>
      </c>
      <c r="I650" s="190" t="str">
        <f t="shared" si="45"/>
        <v/>
      </c>
    </row>
    <row r="651" spans="1:9">
      <c r="A651">
        <v>648</v>
      </c>
      <c r="B651" s="46">
        <v>45300</v>
      </c>
      <c r="C651" s="169">
        <v>172.83102464133989</v>
      </c>
      <c r="D651" s="169">
        <v>117.73333309338341</v>
      </c>
      <c r="E651" s="169">
        <f t="shared" si="43"/>
        <v>117.73333309338341</v>
      </c>
      <c r="F651" s="190" t="str">
        <f t="shared" si="44"/>
        <v/>
      </c>
      <c r="H651" t="str">
        <f t="shared" si="46"/>
        <v/>
      </c>
      <c r="I651" s="190" t="str">
        <f t="shared" si="45"/>
        <v/>
      </c>
    </row>
    <row r="652" spans="1:9">
      <c r="A652">
        <v>649</v>
      </c>
      <c r="B652" s="46">
        <v>45301</v>
      </c>
      <c r="C652" s="169">
        <v>126.51042041382534</v>
      </c>
      <c r="D652" s="169">
        <v>117.73333309338341</v>
      </c>
      <c r="E652" s="169">
        <f t="shared" si="43"/>
        <v>117.73333309338341</v>
      </c>
      <c r="F652" s="190" t="str">
        <f t="shared" si="44"/>
        <v/>
      </c>
      <c r="H652" t="str">
        <f t="shared" si="46"/>
        <v/>
      </c>
      <c r="I652" s="190" t="str">
        <f t="shared" si="45"/>
        <v/>
      </c>
    </row>
    <row r="653" spans="1:9">
      <c r="A653">
        <v>650</v>
      </c>
      <c r="B653" s="46">
        <v>45302</v>
      </c>
      <c r="C653" s="169">
        <v>120.5498673498272</v>
      </c>
      <c r="D653" s="169">
        <v>117.73333309338341</v>
      </c>
      <c r="E653" s="169">
        <f t="shared" si="43"/>
        <v>117.73333309338341</v>
      </c>
      <c r="F653" s="190" t="str">
        <f t="shared" si="44"/>
        <v/>
      </c>
      <c r="H653" t="str">
        <f t="shared" si="46"/>
        <v/>
      </c>
      <c r="I653" s="190" t="str">
        <f t="shared" si="45"/>
        <v/>
      </c>
    </row>
    <row r="654" spans="1:9">
      <c r="A654">
        <v>651</v>
      </c>
      <c r="B654" s="46">
        <v>45303</v>
      </c>
      <c r="C654" s="169">
        <v>88.719347729827206</v>
      </c>
      <c r="D654" s="169">
        <v>117.73333309338341</v>
      </c>
      <c r="E654" s="169">
        <f t="shared" si="43"/>
        <v>88.719347729827206</v>
      </c>
      <c r="F654" s="190" t="str">
        <f t="shared" si="44"/>
        <v/>
      </c>
      <c r="H654" t="str">
        <f t="shared" si="46"/>
        <v/>
      </c>
      <c r="I654" s="190" t="str">
        <f t="shared" si="45"/>
        <v/>
      </c>
    </row>
    <row r="655" spans="1:9">
      <c r="A655">
        <v>652</v>
      </c>
      <c r="B655" s="46">
        <v>45304</v>
      </c>
      <c r="C655" s="169">
        <v>99.254246573825341</v>
      </c>
      <c r="D655" s="169">
        <v>117.73333309338341</v>
      </c>
      <c r="E655" s="169">
        <f t="shared" ref="E655:E718" si="47">IF(C655&lt;D655,C655,D655)</f>
        <v>99.254246573825341</v>
      </c>
      <c r="F655" s="190" t="str">
        <f t="shared" si="44"/>
        <v/>
      </c>
      <c r="H655" t="str">
        <f t="shared" si="46"/>
        <v/>
      </c>
      <c r="I655" s="190" t="str">
        <f t="shared" si="45"/>
        <v/>
      </c>
    </row>
    <row r="656" spans="1:9">
      <c r="A656">
        <v>653</v>
      </c>
      <c r="B656" s="46">
        <v>45305</v>
      </c>
      <c r="C656" s="169">
        <v>71.098077441827201</v>
      </c>
      <c r="D656" s="169">
        <v>117.73333309338341</v>
      </c>
      <c r="E656" s="169">
        <f t="shared" si="47"/>
        <v>71.098077441827201</v>
      </c>
      <c r="F656" s="190" t="str">
        <f t="shared" si="44"/>
        <v/>
      </c>
      <c r="H656" t="str">
        <f t="shared" si="46"/>
        <v/>
      </c>
      <c r="I656" s="190" t="str">
        <f t="shared" si="45"/>
        <v/>
      </c>
    </row>
    <row r="657" spans="1:9">
      <c r="A657">
        <v>654</v>
      </c>
      <c r="B657" s="46">
        <v>45306</v>
      </c>
      <c r="C657" s="169">
        <v>99.29645613382533</v>
      </c>
      <c r="D657" s="169">
        <v>117.73333309338341</v>
      </c>
      <c r="E657" s="169">
        <f t="shared" si="47"/>
        <v>99.29645613382533</v>
      </c>
      <c r="F657" s="190" t="str">
        <f t="shared" si="44"/>
        <v>E</v>
      </c>
      <c r="G657" s="191">
        <f>IF(DAY(B657)=15,D657,"")</f>
        <v>117.73333309338341</v>
      </c>
      <c r="H657" t="str">
        <f t="shared" si="46"/>
        <v/>
      </c>
      <c r="I657" s="190" t="str">
        <f t="shared" si="45"/>
        <v>E</v>
      </c>
    </row>
    <row r="658" spans="1:9">
      <c r="A658">
        <v>655</v>
      </c>
      <c r="B658" s="46">
        <v>45307</v>
      </c>
      <c r="C658" s="169">
        <v>74.099682177829067</v>
      </c>
      <c r="D658" s="169">
        <v>117.73333309338341</v>
      </c>
      <c r="E658" s="169">
        <f t="shared" si="47"/>
        <v>74.099682177829067</v>
      </c>
      <c r="F658" s="190" t="str">
        <f t="shared" si="44"/>
        <v/>
      </c>
      <c r="H658" t="str">
        <f t="shared" si="46"/>
        <v/>
      </c>
      <c r="I658" s="190" t="str">
        <f t="shared" si="45"/>
        <v/>
      </c>
    </row>
    <row r="659" spans="1:9">
      <c r="A659">
        <v>656</v>
      </c>
      <c r="B659" s="46">
        <v>45308</v>
      </c>
      <c r="C659" s="169">
        <v>289.1864394933985</v>
      </c>
      <c r="D659" s="169">
        <v>117.73333309338341</v>
      </c>
      <c r="E659" s="169">
        <f t="shared" si="47"/>
        <v>117.73333309338341</v>
      </c>
      <c r="F659" s="190" t="str">
        <f t="shared" si="44"/>
        <v/>
      </c>
      <c r="H659" t="str">
        <f t="shared" si="46"/>
        <v/>
      </c>
      <c r="I659" s="190" t="str">
        <f t="shared" si="45"/>
        <v/>
      </c>
    </row>
    <row r="660" spans="1:9">
      <c r="A660">
        <v>657</v>
      </c>
      <c r="B660" s="46">
        <v>45309</v>
      </c>
      <c r="C660" s="169">
        <v>304.43209794139852</v>
      </c>
      <c r="D660" s="169">
        <v>117.73333309338341</v>
      </c>
      <c r="E660" s="169">
        <f t="shared" si="47"/>
        <v>117.73333309338341</v>
      </c>
      <c r="F660" s="190" t="str">
        <f t="shared" si="44"/>
        <v/>
      </c>
      <c r="H660" t="str">
        <f t="shared" si="46"/>
        <v/>
      </c>
      <c r="I660" s="190" t="str">
        <f t="shared" si="45"/>
        <v/>
      </c>
    </row>
    <row r="661" spans="1:9">
      <c r="A661">
        <v>658</v>
      </c>
      <c r="B661" s="46">
        <v>45310</v>
      </c>
      <c r="C661" s="169">
        <v>321.96016262540036</v>
      </c>
      <c r="D661" s="169">
        <v>117.73333309338341</v>
      </c>
      <c r="E661" s="169">
        <f t="shared" si="47"/>
        <v>117.73333309338341</v>
      </c>
      <c r="F661" s="190" t="str">
        <f t="shared" si="44"/>
        <v/>
      </c>
      <c r="H661" t="str">
        <f t="shared" si="46"/>
        <v/>
      </c>
      <c r="I661" s="190" t="str">
        <f t="shared" si="45"/>
        <v/>
      </c>
    </row>
    <row r="662" spans="1:9">
      <c r="A662">
        <v>659</v>
      </c>
      <c r="B662" s="46">
        <v>45311</v>
      </c>
      <c r="C662" s="169">
        <v>322.87639908940031</v>
      </c>
      <c r="D662" s="169">
        <v>117.73333309338341</v>
      </c>
      <c r="E662" s="169">
        <f t="shared" si="47"/>
        <v>117.73333309338341</v>
      </c>
      <c r="F662" s="190" t="str">
        <f t="shared" si="44"/>
        <v/>
      </c>
      <c r="H662" t="str">
        <f t="shared" si="46"/>
        <v/>
      </c>
      <c r="I662" s="190" t="str">
        <f t="shared" si="45"/>
        <v/>
      </c>
    </row>
    <row r="663" spans="1:9">
      <c r="A663">
        <v>660</v>
      </c>
      <c r="B663" s="46">
        <v>45312</v>
      </c>
      <c r="C663" s="169">
        <v>323.72202005340029</v>
      </c>
      <c r="D663" s="169">
        <v>117.73333309338341</v>
      </c>
      <c r="E663" s="169">
        <f t="shared" si="47"/>
        <v>117.73333309338341</v>
      </c>
      <c r="F663" s="190" t="str">
        <f t="shared" si="44"/>
        <v/>
      </c>
      <c r="H663" t="str">
        <f t="shared" si="46"/>
        <v/>
      </c>
      <c r="I663" s="190" t="str">
        <f t="shared" si="45"/>
        <v/>
      </c>
    </row>
    <row r="664" spans="1:9">
      <c r="A664">
        <v>661</v>
      </c>
      <c r="B664" s="46">
        <v>45313</v>
      </c>
      <c r="C664" s="169">
        <v>327.92907840239849</v>
      </c>
      <c r="D664" s="169">
        <v>117.73333309338341</v>
      </c>
      <c r="E664" s="169">
        <f t="shared" si="47"/>
        <v>117.73333309338341</v>
      </c>
      <c r="F664" s="190" t="str">
        <f t="shared" si="44"/>
        <v/>
      </c>
      <c r="H664" t="str">
        <f t="shared" si="46"/>
        <v/>
      </c>
      <c r="I664" s="190" t="str">
        <f t="shared" si="45"/>
        <v/>
      </c>
    </row>
    <row r="665" spans="1:9">
      <c r="A665">
        <v>662</v>
      </c>
      <c r="B665" s="46">
        <v>45314</v>
      </c>
      <c r="C665" s="169">
        <v>334.11098145240032</v>
      </c>
      <c r="D665" s="169">
        <v>117.73333309338341</v>
      </c>
      <c r="E665" s="169">
        <f t="shared" si="47"/>
        <v>117.73333309338341</v>
      </c>
      <c r="F665" s="190" t="str">
        <f t="shared" si="44"/>
        <v/>
      </c>
      <c r="H665" t="str">
        <f t="shared" si="46"/>
        <v/>
      </c>
      <c r="I665" s="190" t="str">
        <f t="shared" si="45"/>
        <v/>
      </c>
    </row>
    <row r="666" spans="1:9">
      <c r="A666">
        <v>663</v>
      </c>
      <c r="B666" s="46">
        <v>45315</v>
      </c>
      <c r="C666" s="169">
        <v>172.32037386489702</v>
      </c>
      <c r="D666" s="169">
        <v>117.73333309338341</v>
      </c>
      <c r="E666" s="169">
        <f t="shared" si="47"/>
        <v>117.73333309338341</v>
      </c>
      <c r="F666" s="190" t="str">
        <f t="shared" si="44"/>
        <v/>
      </c>
      <c r="H666" t="str">
        <f t="shared" si="46"/>
        <v/>
      </c>
      <c r="I666" s="190" t="str">
        <f t="shared" si="45"/>
        <v/>
      </c>
    </row>
    <row r="667" spans="1:9">
      <c r="A667">
        <v>664</v>
      </c>
      <c r="B667" s="46">
        <v>45316</v>
      </c>
      <c r="C667" s="169">
        <v>187.79370131289889</v>
      </c>
      <c r="D667" s="169">
        <v>117.73333309338341</v>
      </c>
      <c r="E667" s="169">
        <f t="shared" si="47"/>
        <v>117.73333309338341</v>
      </c>
      <c r="F667" s="190" t="str">
        <f t="shared" si="44"/>
        <v/>
      </c>
      <c r="H667" t="str">
        <f t="shared" si="46"/>
        <v/>
      </c>
      <c r="I667" s="190" t="str">
        <f t="shared" si="45"/>
        <v/>
      </c>
    </row>
    <row r="668" spans="1:9">
      <c r="A668">
        <v>665</v>
      </c>
      <c r="B668" s="46">
        <v>45317</v>
      </c>
      <c r="C668" s="169">
        <v>197.32705762889333</v>
      </c>
      <c r="D668" s="169">
        <v>117.73333309338341</v>
      </c>
      <c r="E668" s="169">
        <f t="shared" si="47"/>
        <v>117.73333309338341</v>
      </c>
      <c r="F668" s="190" t="str">
        <f t="shared" si="44"/>
        <v/>
      </c>
      <c r="H668" t="str">
        <f t="shared" si="46"/>
        <v/>
      </c>
      <c r="I668" s="190" t="str">
        <f t="shared" si="45"/>
        <v/>
      </c>
    </row>
    <row r="669" spans="1:9">
      <c r="A669">
        <v>666</v>
      </c>
      <c r="B669" s="46">
        <v>45318</v>
      </c>
      <c r="C669" s="169">
        <v>155.08426256089891</v>
      </c>
      <c r="D669" s="169">
        <v>117.73333309338341</v>
      </c>
      <c r="E669" s="169">
        <f t="shared" si="47"/>
        <v>117.73333309338341</v>
      </c>
      <c r="F669" s="190" t="str">
        <f t="shared" si="44"/>
        <v/>
      </c>
      <c r="H669" t="str">
        <f t="shared" si="46"/>
        <v/>
      </c>
      <c r="I669" s="190" t="str">
        <f t="shared" si="45"/>
        <v/>
      </c>
    </row>
    <row r="670" spans="1:9">
      <c r="A670">
        <v>667</v>
      </c>
      <c r="B670" s="46">
        <v>45319</v>
      </c>
      <c r="C670" s="169">
        <v>142.18681571289892</v>
      </c>
      <c r="D670" s="169">
        <v>117.73333309338341</v>
      </c>
      <c r="E670" s="169">
        <f t="shared" si="47"/>
        <v>117.73333309338341</v>
      </c>
      <c r="F670" s="190" t="str">
        <f t="shared" si="44"/>
        <v/>
      </c>
      <c r="H670" t="str">
        <f t="shared" si="46"/>
        <v/>
      </c>
      <c r="I670" s="190" t="str">
        <f t="shared" si="45"/>
        <v/>
      </c>
    </row>
    <row r="671" spans="1:9">
      <c r="A671">
        <v>668</v>
      </c>
      <c r="B671" s="46">
        <v>45320</v>
      </c>
      <c r="C671" s="169">
        <v>166.59244850889704</v>
      </c>
      <c r="D671" s="169">
        <v>117.73333309338341</v>
      </c>
      <c r="E671" s="169">
        <f t="shared" si="47"/>
        <v>117.73333309338341</v>
      </c>
      <c r="F671" s="190" t="str">
        <f t="shared" si="44"/>
        <v/>
      </c>
      <c r="H671" t="str">
        <f t="shared" si="46"/>
        <v/>
      </c>
      <c r="I671" s="190" t="str">
        <f t="shared" si="45"/>
        <v/>
      </c>
    </row>
    <row r="672" spans="1:9">
      <c r="A672">
        <v>669</v>
      </c>
      <c r="B672" s="46">
        <v>45321</v>
      </c>
      <c r="C672" s="169">
        <v>191.84682496889516</v>
      </c>
      <c r="D672" s="169">
        <v>117.73333309338341</v>
      </c>
      <c r="E672" s="169">
        <f t="shared" si="47"/>
        <v>117.73333309338341</v>
      </c>
      <c r="F672" s="190" t="str">
        <f t="shared" si="44"/>
        <v/>
      </c>
      <c r="H672" t="str">
        <f t="shared" si="46"/>
        <v/>
      </c>
      <c r="I672" s="190" t="str">
        <f t="shared" si="45"/>
        <v/>
      </c>
    </row>
    <row r="673" spans="1:9">
      <c r="A673">
        <v>670</v>
      </c>
      <c r="B673" s="46">
        <v>45322</v>
      </c>
      <c r="C673" s="169">
        <v>124.61037929313773</v>
      </c>
      <c r="D673" s="169">
        <v>117.73333309338341</v>
      </c>
      <c r="E673" s="169">
        <f t="shared" si="47"/>
        <v>117.73333309338341</v>
      </c>
      <c r="F673" s="190" t="str">
        <f t="shared" si="44"/>
        <v/>
      </c>
      <c r="H673" t="str">
        <f t="shared" si="46"/>
        <v/>
      </c>
      <c r="I673" s="190" t="str">
        <f t="shared" si="45"/>
        <v/>
      </c>
    </row>
    <row r="674" spans="1:9">
      <c r="A674">
        <v>671</v>
      </c>
      <c r="B674" s="46">
        <v>45323</v>
      </c>
      <c r="C674" s="169">
        <v>113.61144992513587</v>
      </c>
      <c r="D674" s="169">
        <v>123.24675909882176</v>
      </c>
      <c r="E674" s="169">
        <f t="shared" si="47"/>
        <v>113.61144992513587</v>
      </c>
      <c r="F674" s="190" t="str">
        <f t="shared" si="44"/>
        <v/>
      </c>
      <c r="H674" t="str">
        <f t="shared" si="46"/>
        <v/>
      </c>
      <c r="I674" s="190" t="str">
        <f t="shared" si="45"/>
        <v/>
      </c>
    </row>
    <row r="675" spans="1:9">
      <c r="A675">
        <v>672</v>
      </c>
      <c r="B675" s="46">
        <v>45324</v>
      </c>
      <c r="C675" s="169">
        <v>86.168504877137735</v>
      </c>
      <c r="D675" s="169">
        <v>123.24675909882176</v>
      </c>
      <c r="E675" s="169">
        <f t="shared" si="47"/>
        <v>86.168504877137735</v>
      </c>
      <c r="F675" s="190" t="str">
        <f t="shared" si="44"/>
        <v/>
      </c>
      <c r="H675" t="str">
        <f t="shared" si="46"/>
        <v/>
      </c>
      <c r="I675" s="190" t="str">
        <f t="shared" si="45"/>
        <v/>
      </c>
    </row>
    <row r="676" spans="1:9">
      <c r="A676">
        <v>673</v>
      </c>
      <c r="B676" s="46">
        <v>45325</v>
      </c>
      <c r="C676" s="169">
        <v>68.485321005135859</v>
      </c>
      <c r="D676" s="169">
        <v>123.24675909882176</v>
      </c>
      <c r="E676" s="169">
        <f t="shared" si="47"/>
        <v>68.485321005135859</v>
      </c>
      <c r="F676" s="190" t="str">
        <f t="shared" si="44"/>
        <v/>
      </c>
      <c r="H676" t="str">
        <f t="shared" si="46"/>
        <v/>
      </c>
      <c r="I676" s="190" t="str">
        <f t="shared" si="45"/>
        <v/>
      </c>
    </row>
    <row r="677" spans="1:9">
      <c r="A677">
        <v>674</v>
      </c>
      <c r="B677" s="46">
        <v>45326</v>
      </c>
      <c r="C677" s="169">
        <v>54.309322513139591</v>
      </c>
      <c r="D677" s="169">
        <v>123.24675909882176</v>
      </c>
      <c r="E677" s="169">
        <f t="shared" si="47"/>
        <v>54.309322513139591</v>
      </c>
      <c r="F677" s="190" t="str">
        <f t="shared" si="44"/>
        <v/>
      </c>
      <c r="H677" t="str">
        <f t="shared" si="46"/>
        <v/>
      </c>
      <c r="I677" s="190" t="str">
        <f t="shared" si="45"/>
        <v/>
      </c>
    </row>
    <row r="678" spans="1:9">
      <c r="A678">
        <v>675</v>
      </c>
      <c r="B678" s="46">
        <v>45327</v>
      </c>
      <c r="C678" s="169">
        <v>105.76662061713773</v>
      </c>
      <c r="D678" s="169">
        <v>123.24675909882176</v>
      </c>
      <c r="E678" s="169">
        <f t="shared" si="47"/>
        <v>105.76662061713773</v>
      </c>
      <c r="F678" s="190" t="str">
        <f t="shared" si="44"/>
        <v/>
      </c>
      <c r="H678" t="str">
        <f t="shared" si="46"/>
        <v/>
      </c>
      <c r="I678" s="190" t="str">
        <f t="shared" si="45"/>
        <v/>
      </c>
    </row>
    <row r="679" spans="1:9">
      <c r="A679">
        <v>676</v>
      </c>
      <c r="B679" s="46">
        <v>45328</v>
      </c>
      <c r="C679" s="169">
        <v>101.06598587713586</v>
      </c>
      <c r="D679" s="169">
        <v>123.24675909882176</v>
      </c>
      <c r="E679" s="169">
        <f t="shared" si="47"/>
        <v>101.06598587713586</v>
      </c>
      <c r="F679" s="190" t="str">
        <f t="shared" si="44"/>
        <v/>
      </c>
      <c r="H679" t="str">
        <f t="shared" si="46"/>
        <v/>
      </c>
      <c r="I679" s="190" t="str">
        <f t="shared" si="45"/>
        <v/>
      </c>
    </row>
    <row r="680" spans="1:9">
      <c r="A680">
        <v>677</v>
      </c>
      <c r="B680" s="46">
        <v>45329</v>
      </c>
      <c r="C680" s="169">
        <v>122.28854868134586</v>
      </c>
      <c r="D680" s="169">
        <v>123.24675909882176</v>
      </c>
      <c r="E680" s="169">
        <f t="shared" si="47"/>
        <v>122.28854868134586</v>
      </c>
      <c r="F680" s="190" t="str">
        <f t="shared" si="44"/>
        <v/>
      </c>
      <c r="H680" t="str">
        <f t="shared" si="46"/>
        <v/>
      </c>
      <c r="I680" s="190" t="str">
        <f t="shared" si="45"/>
        <v/>
      </c>
    </row>
    <row r="681" spans="1:9">
      <c r="A681">
        <v>678</v>
      </c>
      <c r="B681" s="46">
        <v>45330</v>
      </c>
      <c r="C681" s="169">
        <v>119.15357943334958</v>
      </c>
      <c r="D681" s="169">
        <v>123.24675909882176</v>
      </c>
      <c r="E681" s="169">
        <f t="shared" si="47"/>
        <v>119.15357943334958</v>
      </c>
      <c r="F681" s="190" t="str">
        <f t="shared" si="44"/>
        <v/>
      </c>
      <c r="H681" t="str">
        <f t="shared" si="46"/>
        <v/>
      </c>
      <c r="I681" s="190" t="str">
        <f t="shared" si="45"/>
        <v/>
      </c>
    </row>
    <row r="682" spans="1:9">
      <c r="A682">
        <v>679</v>
      </c>
      <c r="B682" s="46">
        <v>45331</v>
      </c>
      <c r="C682" s="169">
        <v>120.39103317734399</v>
      </c>
      <c r="D682" s="169">
        <v>123.24675909882176</v>
      </c>
      <c r="E682" s="169">
        <f t="shared" si="47"/>
        <v>120.39103317734399</v>
      </c>
      <c r="F682" s="190" t="str">
        <f t="shared" si="44"/>
        <v/>
      </c>
      <c r="H682" t="str">
        <f t="shared" si="46"/>
        <v/>
      </c>
      <c r="I682" s="190" t="str">
        <f t="shared" si="45"/>
        <v/>
      </c>
    </row>
    <row r="683" spans="1:9">
      <c r="A683">
        <v>680</v>
      </c>
      <c r="B683" s="46">
        <v>45332</v>
      </c>
      <c r="C683" s="169">
        <v>79.305829521347704</v>
      </c>
      <c r="D683" s="169">
        <v>123.24675909882176</v>
      </c>
      <c r="E683" s="169">
        <f t="shared" si="47"/>
        <v>79.305829521347704</v>
      </c>
      <c r="F683" s="190" t="str">
        <f t="shared" si="44"/>
        <v/>
      </c>
      <c r="H683" t="str">
        <f t="shared" si="46"/>
        <v/>
      </c>
      <c r="I683" s="190" t="str">
        <f t="shared" si="45"/>
        <v/>
      </c>
    </row>
    <row r="684" spans="1:9">
      <c r="A684">
        <v>681</v>
      </c>
      <c r="B684" s="46">
        <v>45333</v>
      </c>
      <c r="C684" s="169">
        <v>89.449654257349579</v>
      </c>
      <c r="D684" s="169">
        <v>123.24675909882176</v>
      </c>
      <c r="E684" s="169">
        <f t="shared" si="47"/>
        <v>89.449654257349579</v>
      </c>
      <c r="F684" s="190" t="str">
        <f t="shared" si="44"/>
        <v/>
      </c>
      <c r="H684" t="str">
        <f t="shared" si="46"/>
        <v/>
      </c>
      <c r="I684" s="190" t="str">
        <f t="shared" si="45"/>
        <v/>
      </c>
    </row>
    <row r="685" spans="1:9">
      <c r="A685">
        <v>682</v>
      </c>
      <c r="B685" s="46">
        <v>45334</v>
      </c>
      <c r="C685" s="169">
        <v>103.00871392534586</v>
      </c>
      <c r="D685" s="169">
        <v>123.24675909882176</v>
      </c>
      <c r="E685" s="169">
        <f t="shared" si="47"/>
        <v>103.00871392534586</v>
      </c>
      <c r="F685" s="190" t="str">
        <f t="shared" si="44"/>
        <v/>
      </c>
      <c r="H685" t="str">
        <f t="shared" si="46"/>
        <v/>
      </c>
      <c r="I685" s="190" t="str">
        <f t="shared" si="45"/>
        <v/>
      </c>
    </row>
    <row r="686" spans="1:9">
      <c r="A686">
        <v>683</v>
      </c>
      <c r="B686" s="46">
        <v>45335</v>
      </c>
      <c r="C686" s="169">
        <v>153.54620028534771</v>
      </c>
      <c r="D686" s="169">
        <v>123.24675909882176</v>
      </c>
      <c r="E686" s="169">
        <f t="shared" si="47"/>
        <v>123.24675909882176</v>
      </c>
      <c r="F686" s="190" t="str">
        <f t="shared" si="44"/>
        <v/>
      </c>
      <c r="H686" t="str">
        <f t="shared" si="46"/>
        <v/>
      </c>
      <c r="I686" s="190" t="str">
        <f t="shared" si="45"/>
        <v/>
      </c>
    </row>
    <row r="687" spans="1:9">
      <c r="A687">
        <v>684</v>
      </c>
      <c r="B687" s="46">
        <v>45336</v>
      </c>
      <c r="C687" s="169">
        <v>154.11643092467583</v>
      </c>
      <c r="D687" s="169">
        <v>123.24675909882176</v>
      </c>
      <c r="E687" s="169">
        <f t="shared" si="47"/>
        <v>123.24675909882176</v>
      </c>
      <c r="F687" s="190" t="str">
        <f t="shared" si="44"/>
        <v/>
      </c>
      <c r="H687" t="str">
        <f t="shared" si="46"/>
        <v/>
      </c>
      <c r="I687" s="190" t="str">
        <f t="shared" si="45"/>
        <v/>
      </c>
    </row>
    <row r="688" spans="1:9">
      <c r="A688">
        <v>685</v>
      </c>
      <c r="B688" s="46">
        <v>45337</v>
      </c>
      <c r="C688" s="169">
        <v>143.90651973267771</v>
      </c>
      <c r="D688" s="169">
        <v>123.24675909882176</v>
      </c>
      <c r="E688" s="169">
        <f t="shared" si="47"/>
        <v>123.24675909882176</v>
      </c>
      <c r="F688" s="190" t="str">
        <f t="shared" si="44"/>
        <v>F</v>
      </c>
      <c r="G688" s="191">
        <f>IF(DAY(B688)=15,D688,"")</f>
        <v>123.24675909882176</v>
      </c>
      <c r="H688" t="str">
        <f t="shared" si="46"/>
        <v/>
      </c>
      <c r="I688" s="190" t="str">
        <f t="shared" si="45"/>
        <v>F</v>
      </c>
    </row>
    <row r="689" spans="1:9">
      <c r="A689">
        <v>686</v>
      </c>
      <c r="B689" s="46">
        <v>45338</v>
      </c>
      <c r="C689" s="169">
        <v>132.00201114867582</v>
      </c>
      <c r="D689" s="169">
        <v>123.24675909882176</v>
      </c>
      <c r="E689" s="169">
        <f t="shared" si="47"/>
        <v>123.24675909882176</v>
      </c>
      <c r="F689" s="190" t="str">
        <f t="shared" si="44"/>
        <v/>
      </c>
      <c r="H689" t="str">
        <f t="shared" si="46"/>
        <v/>
      </c>
      <c r="I689" s="190" t="str">
        <f t="shared" si="45"/>
        <v/>
      </c>
    </row>
    <row r="690" spans="1:9">
      <c r="A690">
        <v>687</v>
      </c>
      <c r="B690" s="46">
        <v>45339</v>
      </c>
      <c r="C690" s="169">
        <v>117.47030697267397</v>
      </c>
      <c r="D690" s="169">
        <v>123.24675909882176</v>
      </c>
      <c r="E690" s="169">
        <f t="shared" si="47"/>
        <v>117.47030697267397</v>
      </c>
      <c r="F690" s="190" t="str">
        <f t="shared" si="44"/>
        <v/>
      </c>
      <c r="H690" t="str">
        <f t="shared" si="46"/>
        <v/>
      </c>
      <c r="I690" s="190" t="str">
        <f t="shared" si="45"/>
        <v/>
      </c>
    </row>
    <row r="691" spans="1:9">
      <c r="A691">
        <v>688</v>
      </c>
      <c r="B691" s="46">
        <v>45340</v>
      </c>
      <c r="C691" s="169">
        <v>109.5993949366777</v>
      </c>
      <c r="D691" s="169">
        <v>123.24675909882176</v>
      </c>
      <c r="E691" s="169">
        <f t="shared" si="47"/>
        <v>109.5993949366777</v>
      </c>
      <c r="F691" s="190" t="str">
        <f t="shared" si="44"/>
        <v/>
      </c>
      <c r="H691" t="str">
        <f t="shared" si="46"/>
        <v/>
      </c>
      <c r="I691" s="190" t="str">
        <f t="shared" si="45"/>
        <v/>
      </c>
    </row>
    <row r="692" spans="1:9">
      <c r="A692">
        <v>689</v>
      </c>
      <c r="B692" s="46">
        <v>45341</v>
      </c>
      <c r="C692" s="169">
        <v>102.83659453667582</v>
      </c>
      <c r="D692" s="169">
        <v>123.24675909882176</v>
      </c>
      <c r="E692" s="169">
        <f t="shared" si="47"/>
        <v>102.83659453667582</v>
      </c>
      <c r="F692" s="190" t="str">
        <f t="shared" si="44"/>
        <v/>
      </c>
      <c r="H692" t="str">
        <f t="shared" si="46"/>
        <v/>
      </c>
      <c r="I692" s="190" t="str">
        <f t="shared" si="45"/>
        <v/>
      </c>
    </row>
    <row r="693" spans="1:9">
      <c r="A693">
        <v>690</v>
      </c>
      <c r="B693" s="46">
        <v>45342</v>
      </c>
      <c r="C693" s="169">
        <v>140.39129904467583</v>
      </c>
      <c r="D693" s="169">
        <v>123.24675909882176</v>
      </c>
      <c r="E693" s="169">
        <f t="shared" si="47"/>
        <v>123.24675909882176</v>
      </c>
      <c r="F693" s="190" t="str">
        <f t="shared" si="44"/>
        <v/>
      </c>
      <c r="H693" t="str">
        <f t="shared" si="46"/>
        <v/>
      </c>
      <c r="I693" s="190" t="str">
        <f t="shared" si="45"/>
        <v/>
      </c>
    </row>
    <row r="694" spans="1:9">
      <c r="A694">
        <v>691</v>
      </c>
      <c r="B694" s="46">
        <v>45343</v>
      </c>
      <c r="C694" s="169">
        <v>178.83464696162031</v>
      </c>
      <c r="D694" s="169">
        <v>123.24675909882176</v>
      </c>
      <c r="E694" s="169">
        <f t="shared" si="47"/>
        <v>123.24675909882176</v>
      </c>
      <c r="F694" s="190" t="str">
        <f t="shared" si="44"/>
        <v/>
      </c>
      <c r="H694" t="str">
        <f t="shared" si="46"/>
        <v/>
      </c>
      <c r="I694" s="190" t="str">
        <f t="shared" si="45"/>
        <v/>
      </c>
    </row>
    <row r="695" spans="1:9">
      <c r="A695">
        <v>692</v>
      </c>
      <c r="B695" s="46">
        <v>45344</v>
      </c>
      <c r="C695" s="169">
        <v>123.10703588562218</v>
      </c>
      <c r="D695" s="169">
        <v>123.24675909882176</v>
      </c>
      <c r="E695" s="169">
        <f t="shared" si="47"/>
        <v>123.10703588562218</v>
      </c>
      <c r="F695" s="190" t="str">
        <f t="shared" si="44"/>
        <v/>
      </c>
      <c r="H695" t="str">
        <f t="shared" si="46"/>
        <v/>
      </c>
      <c r="I695" s="190" t="str">
        <f t="shared" si="45"/>
        <v/>
      </c>
    </row>
    <row r="696" spans="1:9">
      <c r="A696">
        <v>693</v>
      </c>
      <c r="B696" s="46">
        <v>45345</v>
      </c>
      <c r="C696" s="169">
        <v>108.95650575362032</v>
      </c>
      <c r="D696" s="169">
        <v>123.24675909882176</v>
      </c>
      <c r="E696" s="169">
        <f t="shared" si="47"/>
        <v>108.95650575362032</v>
      </c>
      <c r="F696" s="190" t="str">
        <f t="shared" si="44"/>
        <v/>
      </c>
      <c r="H696" t="str">
        <f t="shared" si="46"/>
        <v/>
      </c>
      <c r="I696" s="190" t="str">
        <f t="shared" si="45"/>
        <v/>
      </c>
    </row>
    <row r="697" spans="1:9">
      <c r="A697">
        <v>694</v>
      </c>
      <c r="B697" s="46">
        <v>45346</v>
      </c>
      <c r="C697" s="169">
        <v>102.35917537762033</v>
      </c>
      <c r="D697" s="169">
        <v>123.24675909882176</v>
      </c>
      <c r="E697" s="169">
        <f t="shared" si="47"/>
        <v>102.35917537762033</v>
      </c>
      <c r="F697" s="190" t="str">
        <f t="shared" si="44"/>
        <v/>
      </c>
      <c r="H697" t="str">
        <f t="shared" si="46"/>
        <v/>
      </c>
      <c r="I697" s="190" t="str">
        <f t="shared" si="45"/>
        <v/>
      </c>
    </row>
    <row r="698" spans="1:9">
      <c r="A698">
        <v>695</v>
      </c>
      <c r="B698" s="46">
        <v>45347</v>
      </c>
      <c r="C698" s="169">
        <v>101.28505481762032</v>
      </c>
      <c r="D698" s="169">
        <v>123.24675909882176</v>
      </c>
      <c r="E698" s="169">
        <f t="shared" si="47"/>
        <v>101.28505481762032</v>
      </c>
      <c r="F698" s="190" t="str">
        <f t="shared" si="44"/>
        <v/>
      </c>
      <c r="H698" t="str">
        <f t="shared" si="46"/>
        <v/>
      </c>
      <c r="I698" s="190" t="str">
        <f t="shared" si="45"/>
        <v/>
      </c>
    </row>
    <row r="699" spans="1:9">
      <c r="A699">
        <v>696</v>
      </c>
      <c r="B699" s="46">
        <v>45348</v>
      </c>
      <c r="C699" s="169">
        <v>132.23952649762407</v>
      </c>
      <c r="D699" s="169">
        <v>123.24675909882176</v>
      </c>
      <c r="E699" s="169">
        <f t="shared" si="47"/>
        <v>123.24675909882176</v>
      </c>
      <c r="F699" s="190" t="str">
        <f t="shared" si="44"/>
        <v/>
      </c>
      <c r="H699" t="str">
        <f t="shared" si="46"/>
        <v/>
      </c>
      <c r="I699" s="190" t="str">
        <f t="shared" si="45"/>
        <v/>
      </c>
    </row>
    <row r="700" spans="1:9">
      <c r="A700">
        <v>697</v>
      </c>
      <c r="B700" s="46">
        <v>45349</v>
      </c>
      <c r="C700" s="169">
        <v>143.34250574162033</v>
      </c>
      <c r="D700" s="169">
        <v>123.24675909882176</v>
      </c>
      <c r="E700" s="169">
        <f t="shared" si="47"/>
        <v>123.24675909882176</v>
      </c>
      <c r="F700" s="190" t="str">
        <f t="shared" si="44"/>
        <v/>
      </c>
      <c r="H700" t="str">
        <f t="shared" si="46"/>
        <v/>
      </c>
      <c r="I700" s="190" t="str">
        <f t="shared" si="45"/>
        <v/>
      </c>
    </row>
    <row r="701" spans="1:9">
      <c r="A701">
        <v>698</v>
      </c>
      <c r="B701" s="46">
        <v>45350</v>
      </c>
      <c r="C701" s="169">
        <v>202.49332748474106</v>
      </c>
      <c r="D701" s="169">
        <v>123.24675909882176</v>
      </c>
      <c r="E701" s="169">
        <f t="shared" si="47"/>
        <v>123.24675909882176</v>
      </c>
      <c r="F701" s="190" t="str">
        <f t="shared" si="44"/>
        <v/>
      </c>
      <c r="H701" t="str">
        <f t="shared" si="46"/>
        <v/>
      </c>
      <c r="I701" s="190" t="str">
        <f t="shared" si="45"/>
        <v/>
      </c>
    </row>
    <row r="702" spans="1:9">
      <c r="A702">
        <v>699</v>
      </c>
      <c r="B702" s="46">
        <v>45351</v>
      </c>
      <c r="C702" s="169">
        <v>207.01034946474479</v>
      </c>
      <c r="D702" s="169">
        <v>123.24675909882176</v>
      </c>
      <c r="E702" s="169">
        <f t="shared" si="47"/>
        <v>123.24675909882176</v>
      </c>
      <c r="F702" s="190" t="str">
        <f t="shared" si="44"/>
        <v/>
      </c>
      <c r="H702" t="str">
        <f t="shared" si="46"/>
        <v/>
      </c>
      <c r="I702" s="190" t="str">
        <f t="shared" si="45"/>
        <v/>
      </c>
    </row>
    <row r="703" spans="1:9">
      <c r="A703">
        <v>700</v>
      </c>
      <c r="B703" s="46">
        <v>45352</v>
      </c>
      <c r="C703" s="169">
        <v>208.86176576073922</v>
      </c>
      <c r="D703" s="169">
        <v>124.21094116612664</v>
      </c>
      <c r="E703" s="169">
        <f t="shared" si="47"/>
        <v>124.21094116612664</v>
      </c>
      <c r="F703" s="190" t="str">
        <f t="shared" si="44"/>
        <v/>
      </c>
      <c r="H703" t="str">
        <f t="shared" si="46"/>
        <v/>
      </c>
      <c r="I703" s="190" t="str">
        <f t="shared" si="45"/>
        <v/>
      </c>
    </row>
    <row r="704" spans="1:9">
      <c r="A704">
        <v>701</v>
      </c>
      <c r="B704" s="46">
        <v>45353</v>
      </c>
      <c r="C704" s="169">
        <v>209.11036981274293</v>
      </c>
      <c r="D704" s="169">
        <v>124.21094116612664</v>
      </c>
      <c r="E704" s="169">
        <f t="shared" si="47"/>
        <v>124.21094116612664</v>
      </c>
      <c r="F704" s="190" t="str">
        <f t="shared" si="44"/>
        <v/>
      </c>
      <c r="H704" t="str">
        <f t="shared" si="46"/>
        <v/>
      </c>
      <c r="I704" s="190" t="str">
        <f t="shared" si="45"/>
        <v/>
      </c>
    </row>
    <row r="705" spans="1:9">
      <c r="A705">
        <v>702</v>
      </c>
      <c r="B705" s="46">
        <v>45354</v>
      </c>
      <c r="C705" s="169">
        <v>195.23583224074105</v>
      </c>
      <c r="D705" s="169">
        <v>124.21094116612664</v>
      </c>
      <c r="E705" s="169">
        <f t="shared" si="47"/>
        <v>124.21094116612664</v>
      </c>
      <c r="F705" s="190" t="str">
        <f t="shared" si="44"/>
        <v/>
      </c>
      <c r="H705" t="str">
        <f t="shared" si="46"/>
        <v/>
      </c>
      <c r="I705" s="190" t="str">
        <f t="shared" si="45"/>
        <v/>
      </c>
    </row>
    <row r="706" spans="1:9">
      <c r="A706">
        <v>703</v>
      </c>
      <c r="B706" s="46">
        <v>45355</v>
      </c>
      <c r="C706" s="169">
        <v>210.94218839274293</v>
      </c>
      <c r="D706" s="169">
        <v>124.21094116612664</v>
      </c>
      <c r="E706" s="169">
        <f t="shared" si="47"/>
        <v>124.21094116612664</v>
      </c>
      <c r="F706" s="190" t="str">
        <f t="shared" si="44"/>
        <v/>
      </c>
      <c r="H706" t="str">
        <f t="shared" si="46"/>
        <v/>
      </c>
      <c r="I706" s="190" t="str">
        <f t="shared" si="45"/>
        <v/>
      </c>
    </row>
    <row r="707" spans="1:9">
      <c r="A707">
        <v>704</v>
      </c>
      <c r="B707" s="46">
        <v>45356</v>
      </c>
      <c r="C707" s="169">
        <v>235.52572274874106</v>
      </c>
      <c r="D707" s="169">
        <v>124.21094116612664</v>
      </c>
      <c r="E707" s="169">
        <f t="shared" si="47"/>
        <v>124.21094116612664</v>
      </c>
      <c r="F707" s="190" t="str">
        <f t="shared" ref="F707:F763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90" t="str">
        <f t="shared" si="45"/>
        <v/>
      </c>
    </row>
    <row r="708" spans="1:9">
      <c r="A708">
        <v>705</v>
      </c>
      <c r="B708" s="46">
        <v>45357</v>
      </c>
      <c r="C708" s="169">
        <v>231.9306936648228</v>
      </c>
      <c r="D708" s="169">
        <v>124.21094116612664</v>
      </c>
      <c r="E708" s="169">
        <f t="shared" si="47"/>
        <v>124.21094116612664</v>
      </c>
      <c r="F708" s="190" t="str">
        <f t="shared" si="48"/>
        <v/>
      </c>
      <c r="H708" t="str">
        <f t="shared" si="46"/>
        <v/>
      </c>
      <c r="I708" s="190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45358</v>
      </c>
      <c r="C709" s="169">
        <v>213.3224108448228</v>
      </c>
      <c r="D709" s="169">
        <v>124.21094116612664</v>
      </c>
      <c r="E709" s="169">
        <f t="shared" si="47"/>
        <v>124.21094116612664</v>
      </c>
      <c r="F709" s="190" t="str">
        <f t="shared" si="48"/>
        <v/>
      </c>
      <c r="H709" t="str">
        <f t="shared" ref="H709:H763" si="50">IF(MONTH(B709)=1,IF(DAY(B709)=1,YEAR(B709),""),"")</f>
        <v/>
      </c>
      <c r="I709" s="190" t="str">
        <f t="shared" si="49"/>
        <v/>
      </c>
    </row>
    <row r="710" spans="1:9">
      <c r="A710">
        <v>707</v>
      </c>
      <c r="B710" s="46">
        <v>45359</v>
      </c>
      <c r="C710" s="169">
        <v>219.19428945282465</v>
      </c>
      <c r="D710" s="169">
        <v>124.21094116612664</v>
      </c>
      <c r="E710" s="169">
        <f t="shared" si="47"/>
        <v>124.21094116612664</v>
      </c>
      <c r="F710" s="190" t="str">
        <f t="shared" si="48"/>
        <v/>
      </c>
      <c r="H710" t="str">
        <f t="shared" si="50"/>
        <v/>
      </c>
      <c r="I710" s="190" t="str">
        <f t="shared" si="49"/>
        <v/>
      </c>
    </row>
    <row r="711" spans="1:9">
      <c r="A711">
        <v>708</v>
      </c>
      <c r="B711" s="46">
        <v>45360</v>
      </c>
      <c r="C711" s="169">
        <v>216.03596525682278</v>
      </c>
      <c r="D711" s="169">
        <v>124.21094116612664</v>
      </c>
      <c r="E711" s="169">
        <f t="shared" si="47"/>
        <v>124.21094116612664</v>
      </c>
      <c r="F711" s="190" t="str">
        <f t="shared" si="48"/>
        <v/>
      </c>
      <c r="H711" t="str">
        <f t="shared" si="50"/>
        <v/>
      </c>
      <c r="I711" s="190" t="str">
        <f t="shared" si="49"/>
        <v/>
      </c>
    </row>
    <row r="712" spans="1:9">
      <c r="A712">
        <v>709</v>
      </c>
      <c r="B712" s="46">
        <v>45361</v>
      </c>
      <c r="C712" s="169">
        <v>199.52081670882092</v>
      </c>
      <c r="D712" s="169">
        <v>124.21094116612664</v>
      </c>
      <c r="E712" s="169">
        <f t="shared" si="47"/>
        <v>124.21094116612664</v>
      </c>
      <c r="F712" s="190" t="str">
        <f t="shared" si="48"/>
        <v/>
      </c>
      <c r="H712" t="str">
        <f t="shared" si="50"/>
        <v/>
      </c>
      <c r="I712" s="190" t="str">
        <f t="shared" si="49"/>
        <v/>
      </c>
    </row>
    <row r="713" spans="1:9">
      <c r="A713">
        <v>710</v>
      </c>
      <c r="B713" s="46">
        <v>45362</v>
      </c>
      <c r="C713" s="169">
        <v>218.60455964882465</v>
      </c>
      <c r="D713" s="169">
        <v>124.21094116612664</v>
      </c>
      <c r="E713" s="169">
        <f t="shared" si="47"/>
        <v>124.21094116612664</v>
      </c>
      <c r="F713" s="190" t="str">
        <f t="shared" si="48"/>
        <v/>
      </c>
      <c r="H713" t="str">
        <f t="shared" si="50"/>
        <v/>
      </c>
      <c r="I713" s="190" t="str">
        <f t="shared" si="49"/>
        <v/>
      </c>
    </row>
    <row r="714" spans="1:9">
      <c r="A714">
        <v>711</v>
      </c>
      <c r="B714" s="46">
        <v>45363</v>
      </c>
      <c r="C714" s="169">
        <v>232.09785128482466</v>
      </c>
      <c r="D714" s="169">
        <v>124.21094116612664</v>
      </c>
      <c r="E714" s="169">
        <f t="shared" si="47"/>
        <v>124.21094116612664</v>
      </c>
      <c r="F714" s="190" t="str">
        <f t="shared" si="48"/>
        <v/>
      </c>
      <c r="H714" t="str">
        <f t="shared" si="50"/>
        <v/>
      </c>
      <c r="I714" s="190" t="str">
        <f t="shared" si="49"/>
        <v/>
      </c>
    </row>
    <row r="715" spans="1:9">
      <c r="A715">
        <v>712</v>
      </c>
      <c r="B715" s="46">
        <v>45364</v>
      </c>
      <c r="C715" s="169">
        <v>209.50388243101571</v>
      </c>
      <c r="D715" s="169">
        <v>124.21094116612664</v>
      </c>
      <c r="E715" s="169">
        <f t="shared" si="47"/>
        <v>124.21094116612664</v>
      </c>
      <c r="F715" s="190" t="str">
        <f t="shared" si="48"/>
        <v/>
      </c>
      <c r="H715" t="str">
        <f t="shared" si="50"/>
        <v/>
      </c>
      <c r="I715" s="190" t="str">
        <f t="shared" si="49"/>
        <v/>
      </c>
    </row>
    <row r="716" spans="1:9">
      <c r="A716">
        <v>713</v>
      </c>
      <c r="B716" s="46">
        <v>45365</v>
      </c>
      <c r="C716" s="169">
        <v>213.71284133901571</v>
      </c>
      <c r="D716" s="169">
        <v>124.21094116612664</v>
      </c>
      <c r="E716" s="169">
        <f t="shared" si="47"/>
        <v>124.21094116612664</v>
      </c>
      <c r="F716" s="190" t="str">
        <f t="shared" si="48"/>
        <v/>
      </c>
      <c r="H716" t="str">
        <f t="shared" si="50"/>
        <v/>
      </c>
      <c r="I716" s="190" t="str">
        <f t="shared" si="49"/>
        <v/>
      </c>
    </row>
    <row r="717" spans="1:9">
      <c r="A717">
        <v>714</v>
      </c>
      <c r="B717" s="46">
        <v>45366</v>
      </c>
      <c r="C717" s="169">
        <v>220.62686756701942</v>
      </c>
      <c r="D717" s="169">
        <v>124.21094116612664</v>
      </c>
      <c r="E717" s="169">
        <f t="shared" si="47"/>
        <v>124.21094116612664</v>
      </c>
      <c r="F717" s="190" t="str">
        <f t="shared" si="48"/>
        <v>M</v>
      </c>
      <c r="G717" s="191">
        <f>IF(DAY(B717)=15,D717,"")</f>
        <v>124.21094116612664</v>
      </c>
      <c r="H717" t="str">
        <f t="shared" si="50"/>
        <v/>
      </c>
      <c r="I717" s="190" t="str">
        <f t="shared" si="49"/>
        <v>M</v>
      </c>
    </row>
    <row r="718" spans="1:9">
      <c r="A718">
        <v>715</v>
      </c>
      <c r="B718" s="46">
        <v>45367</v>
      </c>
      <c r="C718" s="169">
        <v>204.64757958701571</v>
      </c>
      <c r="D718" s="169">
        <v>124.21094116612664</v>
      </c>
      <c r="E718" s="169">
        <f t="shared" si="47"/>
        <v>124.21094116612664</v>
      </c>
      <c r="F718" s="190" t="str">
        <f t="shared" si="48"/>
        <v/>
      </c>
      <c r="H718" t="str">
        <f t="shared" si="50"/>
        <v/>
      </c>
      <c r="I718" s="190" t="str">
        <f t="shared" si="49"/>
        <v/>
      </c>
    </row>
    <row r="719" spans="1:9">
      <c r="A719">
        <v>716</v>
      </c>
      <c r="B719" s="46">
        <v>45368</v>
      </c>
      <c r="C719" s="169">
        <v>205.80028040701569</v>
      </c>
      <c r="D719" s="169">
        <v>124.21094116612664</v>
      </c>
      <c r="E719" s="169">
        <f t="shared" ref="E719:E761" si="51">IF(C719&lt;D719,C719,D719)</f>
        <v>124.21094116612664</v>
      </c>
      <c r="F719" s="190" t="str">
        <f t="shared" si="48"/>
        <v/>
      </c>
      <c r="H719" t="str">
        <f t="shared" si="50"/>
        <v/>
      </c>
      <c r="I719" s="190" t="str">
        <f t="shared" si="49"/>
        <v/>
      </c>
    </row>
    <row r="720" spans="1:9">
      <c r="A720">
        <v>717</v>
      </c>
      <c r="B720" s="46">
        <v>45369</v>
      </c>
      <c r="C720" s="169">
        <v>225.34181118701756</v>
      </c>
      <c r="D720" s="169">
        <v>124.21094116612664</v>
      </c>
      <c r="E720" s="169">
        <f t="shared" si="51"/>
        <v>124.21094116612664</v>
      </c>
      <c r="F720" s="190" t="str">
        <f t="shared" si="48"/>
        <v/>
      </c>
      <c r="H720" t="str">
        <f t="shared" si="50"/>
        <v/>
      </c>
      <c r="I720" s="190" t="str">
        <f t="shared" si="49"/>
        <v/>
      </c>
    </row>
    <row r="721" spans="1:9">
      <c r="A721">
        <v>718</v>
      </c>
      <c r="B721" s="46">
        <v>45370</v>
      </c>
      <c r="C721" s="169">
        <v>231.95094266701943</v>
      </c>
      <c r="D721" s="169">
        <v>124.21094116612664</v>
      </c>
      <c r="E721" s="169">
        <f t="shared" si="51"/>
        <v>124.21094116612664</v>
      </c>
      <c r="F721" s="190" t="str">
        <f t="shared" si="48"/>
        <v/>
      </c>
      <c r="H721" t="str">
        <f t="shared" si="50"/>
        <v/>
      </c>
      <c r="I721" s="190" t="str">
        <f t="shared" si="49"/>
        <v/>
      </c>
    </row>
    <row r="722" spans="1:9">
      <c r="A722">
        <v>719</v>
      </c>
      <c r="B722" s="46">
        <v>45371</v>
      </c>
      <c r="C722" s="169">
        <v>196.36262742418339</v>
      </c>
      <c r="D722" s="169">
        <v>124.21094116612664</v>
      </c>
      <c r="E722" s="169">
        <f t="shared" si="51"/>
        <v>124.21094116612664</v>
      </c>
      <c r="F722" s="190" t="str">
        <f t="shared" si="48"/>
        <v/>
      </c>
      <c r="H722" t="str">
        <f t="shared" si="50"/>
        <v/>
      </c>
      <c r="I722" s="190" t="str">
        <f t="shared" si="49"/>
        <v/>
      </c>
    </row>
    <row r="723" spans="1:9">
      <c r="A723">
        <v>720</v>
      </c>
      <c r="B723" s="46">
        <v>45372</v>
      </c>
      <c r="C723" s="169">
        <v>174.40513921218712</v>
      </c>
      <c r="D723" s="169">
        <v>124.21094116612664</v>
      </c>
      <c r="E723" s="169">
        <f t="shared" si="51"/>
        <v>124.21094116612664</v>
      </c>
      <c r="F723" s="190" t="str">
        <f t="shared" si="48"/>
        <v/>
      </c>
      <c r="H723" t="str">
        <f t="shared" si="50"/>
        <v/>
      </c>
      <c r="I723" s="190" t="str">
        <f t="shared" si="49"/>
        <v/>
      </c>
    </row>
    <row r="724" spans="1:9">
      <c r="A724">
        <v>721</v>
      </c>
      <c r="B724" s="46">
        <v>45373</v>
      </c>
      <c r="C724" s="169">
        <v>182.65841938818525</v>
      </c>
      <c r="D724" s="169">
        <v>124.21094116612664</v>
      </c>
      <c r="E724" s="169">
        <f t="shared" si="51"/>
        <v>124.21094116612664</v>
      </c>
      <c r="F724" s="190" t="str">
        <f t="shared" si="48"/>
        <v/>
      </c>
      <c r="H724" t="str">
        <f t="shared" si="50"/>
        <v/>
      </c>
      <c r="I724" s="190" t="str">
        <f t="shared" si="49"/>
        <v/>
      </c>
    </row>
    <row r="725" spans="1:9">
      <c r="A725">
        <v>722</v>
      </c>
      <c r="B725" s="46">
        <v>45374</v>
      </c>
      <c r="C725" s="169">
        <v>143.49102618018341</v>
      </c>
      <c r="D725" s="169">
        <v>124.21094116612664</v>
      </c>
      <c r="E725" s="169">
        <f t="shared" si="51"/>
        <v>124.21094116612664</v>
      </c>
      <c r="F725" s="190" t="str">
        <f t="shared" si="48"/>
        <v/>
      </c>
      <c r="H725" t="str">
        <f t="shared" si="50"/>
        <v/>
      </c>
      <c r="I725" s="190" t="str">
        <f t="shared" si="49"/>
        <v/>
      </c>
    </row>
    <row r="726" spans="1:9">
      <c r="A726">
        <v>723</v>
      </c>
      <c r="B726" s="46">
        <v>45375</v>
      </c>
      <c r="C726" s="169">
        <v>134.71799561218899</v>
      </c>
      <c r="D726" s="169">
        <v>124.21094116612664</v>
      </c>
      <c r="E726" s="169">
        <f t="shared" si="51"/>
        <v>124.21094116612664</v>
      </c>
      <c r="F726" s="190" t="str">
        <f t="shared" si="48"/>
        <v/>
      </c>
      <c r="H726" t="str">
        <f t="shared" si="50"/>
        <v/>
      </c>
      <c r="I726" s="190" t="str">
        <f t="shared" si="49"/>
        <v/>
      </c>
    </row>
    <row r="727" spans="1:9">
      <c r="A727">
        <v>724</v>
      </c>
      <c r="B727" s="46">
        <v>45376</v>
      </c>
      <c r="C727" s="169">
        <v>187.36683584818712</v>
      </c>
      <c r="D727" s="169">
        <v>124.21094116612664</v>
      </c>
      <c r="E727" s="169">
        <f t="shared" si="51"/>
        <v>124.21094116612664</v>
      </c>
      <c r="F727" s="190" t="str">
        <f t="shared" si="48"/>
        <v/>
      </c>
      <c r="H727" t="str">
        <f t="shared" si="50"/>
        <v/>
      </c>
      <c r="I727" s="190" t="str">
        <f t="shared" si="49"/>
        <v/>
      </c>
    </row>
    <row r="728" spans="1:9">
      <c r="A728">
        <v>725</v>
      </c>
      <c r="B728" s="46">
        <v>45377</v>
      </c>
      <c r="C728" s="169">
        <v>176.51579457218526</v>
      </c>
      <c r="D728" s="169">
        <v>124.21094116612664</v>
      </c>
      <c r="E728" s="169">
        <f t="shared" si="51"/>
        <v>124.21094116612664</v>
      </c>
      <c r="F728" s="190" t="str">
        <f t="shared" si="48"/>
        <v/>
      </c>
      <c r="H728" t="str">
        <f t="shared" si="50"/>
        <v/>
      </c>
      <c r="I728" s="190" t="str">
        <f t="shared" si="49"/>
        <v/>
      </c>
    </row>
    <row r="729" spans="1:9">
      <c r="A729">
        <v>726</v>
      </c>
      <c r="B729" s="46">
        <v>45378</v>
      </c>
      <c r="C729" s="169">
        <v>221.98280508788727</v>
      </c>
      <c r="D729" s="169">
        <v>124.21094116612664</v>
      </c>
      <c r="E729" s="169">
        <f t="shared" si="51"/>
        <v>124.21094116612664</v>
      </c>
      <c r="F729" s="190" t="str">
        <f t="shared" si="48"/>
        <v/>
      </c>
      <c r="H729" t="str">
        <f t="shared" si="50"/>
        <v/>
      </c>
      <c r="I729" s="190" t="str">
        <f t="shared" si="49"/>
        <v/>
      </c>
    </row>
    <row r="730" spans="1:9">
      <c r="A730">
        <v>727</v>
      </c>
      <c r="B730" s="46">
        <v>45379</v>
      </c>
      <c r="C730" s="169">
        <v>227.73512533589098</v>
      </c>
      <c r="D730" s="169">
        <v>124.21094116612664</v>
      </c>
      <c r="E730" s="169">
        <f t="shared" si="51"/>
        <v>124.21094116612664</v>
      </c>
      <c r="F730" s="190" t="str">
        <f t="shared" si="48"/>
        <v/>
      </c>
      <c r="H730" t="str">
        <f t="shared" si="50"/>
        <v/>
      </c>
      <c r="I730" s="190" t="str">
        <f t="shared" si="49"/>
        <v/>
      </c>
    </row>
    <row r="731" spans="1:9">
      <c r="A731">
        <v>728</v>
      </c>
      <c r="B731" s="46">
        <v>45380</v>
      </c>
      <c r="C731" s="169">
        <v>242.25747727988724</v>
      </c>
      <c r="D731" s="169">
        <v>124.21094116612664</v>
      </c>
      <c r="E731" s="169">
        <f t="shared" si="51"/>
        <v>124.21094116612664</v>
      </c>
      <c r="F731" s="190" t="str">
        <f t="shared" si="48"/>
        <v/>
      </c>
      <c r="H731" t="str">
        <f t="shared" si="50"/>
        <v/>
      </c>
      <c r="I731" s="190" t="str">
        <f t="shared" si="49"/>
        <v/>
      </c>
    </row>
    <row r="732" spans="1:9">
      <c r="A732">
        <v>729</v>
      </c>
      <c r="B732" s="46">
        <v>45381</v>
      </c>
      <c r="C732" s="169">
        <v>249.87690140788538</v>
      </c>
      <c r="D732" s="169">
        <v>124.21094116612664</v>
      </c>
      <c r="E732" s="169">
        <f t="shared" si="51"/>
        <v>124.21094116612664</v>
      </c>
      <c r="F732" s="190" t="str">
        <f t="shared" si="48"/>
        <v/>
      </c>
      <c r="H732" t="str">
        <f t="shared" si="50"/>
        <v/>
      </c>
      <c r="I732" s="190" t="str">
        <f t="shared" si="49"/>
        <v/>
      </c>
    </row>
    <row r="733" spans="1:9">
      <c r="A733">
        <v>730</v>
      </c>
      <c r="B733" s="46">
        <v>45382</v>
      </c>
      <c r="C733" s="169">
        <v>242.05115775188912</v>
      </c>
      <c r="D733" s="169">
        <v>124.21094116612664</v>
      </c>
      <c r="E733" s="169">
        <f t="shared" si="51"/>
        <v>124.21094116612664</v>
      </c>
      <c r="F733" s="190" t="str">
        <f t="shared" si="48"/>
        <v/>
      </c>
      <c r="H733" t="str">
        <f t="shared" si="50"/>
        <v/>
      </c>
      <c r="I733" s="190" t="str">
        <f t="shared" si="49"/>
        <v/>
      </c>
    </row>
    <row r="734" spans="1:9">
      <c r="A734">
        <v>731</v>
      </c>
      <c r="B734" s="46">
        <v>45383</v>
      </c>
      <c r="C734" s="169">
        <v>241.59998893988913</v>
      </c>
      <c r="D734" s="169">
        <v>120.48277695281465</v>
      </c>
      <c r="E734" s="169">
        <f t="shared" si="51"/>
        <v>120.48277695281465</v>
      </c>
      <c r="F734" s="190" t="str">
        <f t="shared" si="48"/>
        <v/>
      </c>
      <c r="H734" t="str">
        <f t="shared" si="50"/>
        <v/>
      </c>
      <c r="I734" s="190" t="str">
        <f t="shared" si="49"/>
        <v/>
      </c>
    </row>
    <row r="735" spans="1:9">
      <c r="A735">
        <v>732</v>
      </c>
      <c r="B735" s="46">
        <v>45384</v>
      </c>
      <c r="C735" s="169">
        <v>254.38907522788725</v>
      </c>
      <c r="D735" s="169">
        <v>120.48277695281465</v>
      </c>
      <c r="E735" s="169">
        <f t="shared" si="51"/>
        <v>120.48277695281465</v>
      </c>
      <c r="F735" s="190" t="str">
        <f t="shared" si="48"/>
        <v/>
      </c>
      <c r="H735" t="str">
        <f t="shared" si="50"/>
        <v/>
      </c>
      <c r="I735" s="190" t="str">
        <f t="shared" si="49"/>
        <v/>
      </c>
    </row>
    <row r="736" spans="1:9">
      <c r="A736">
        <v>733</v>
      </c>
      <c r="B736" s="46">
        <v>45385</v>
      </c>
      <c r="C736" s="169">
        <v>262.1967828016605</v>
      </c>
      <c r="D736" s="169">
        <v>120.48277695281465</v>
      </c>
      <c r="E736" s="169">
        <f t="shared" si="51"/>
        <v>120.48277695281465</v>
      </c>
      <c r="F736" s="190" t="str">
        <f t="shared" si="48"/>
        <v/>
      </c>
      <c r="H736" t="str">
        <f t="shared" si="50"/>
        <v/>
      </c>
      <c r="I736" s="190" t="str">
        <f t="shared" si="49"/>
        <v/>
      </c>
    </row>
    <row r="737" spans="1:9">
      <c r="A737">
        <v>734</v>
      </c>
      <c r="B737" s="46">
        <v>45386</v>
      </c>
      <c r="C737" s="169">
        <v>259.80854991366232</v>
      </c>
      <c r="D737" s="169">
        <v>120.48277695281465</v>
      </c>
      <c r="E737" s="169">
        <f t="shared" si="51"/>
        <v>120.48277695281465</v>
      </c>
      <c r="F737" s="190" t="str">
        <f t="shared" si="48"/>
        <v/>
      </c>
      <c r="H737" t="str">
        <f t="shared" si="50"/>
        <v/>
      </c>
      <c r="I737" s="190" t="str">
        <f t="shared" si="49"/>
        <v/>
      </c>
    </row>
    <row r="738" spans="1:9">
      <c r="A738">
        <v>735</v>
      </c>
      <c r="B738" s="46">
        <v>45387</v>
      </c>
      <c r="C738" s="169">
        <v>253.56305206966044</v>
      </c>
      <c r="D738" s="169">
        <v>120.48277695281465</v>
      </c>
      <c r="E738" s="169">
        <f t="shared" si="51"/>
        <v>120.48277695281465</v>
      </c>
      <c r="F738" s="190" t="str">
        <f t="shared" si="48"/>
        <v/>
      </c>
      <c r="H738" t="str">
        <f t="shared" si="50"/>
        <v/>
      </c>
      <c r="I738" s="190" t="str">
        <f t="shared" si="49"/>
        <v/>
      </c>
    </row>
    <row r="739" spans="1:9">
      <c r="A739">
        <v>736</v>
      </c>
      <c r="B739" s="46">
        <v>45388</v>
      </c>
      <c r="C739" s="169">
        <v>257.83911841766042</v>
      </c>
      <c r="D739" s="169">
        <v>120.48277695281465</v>
      </c>
      <c r="E739" s="169">
        <f t="shared" si="51"/>
        <v>120.48277695281465</v>
      </c>
      <c r="F739" s="190" t="str">
        <f t="shared" si="48"/>
        <v/>
      </c>
      <c r="H739" t="str">
        <f t="shared" si="50"/>
        <v/>
      </c>
      <c r="I739" s="190" t="str">
        <f t="shared" si="49"/>
        <v/>
      </c>
    </row>
    <row r="740" spans="1:9">
      <c r="A740">
        <v>737</v>
      </c>
      <c r="B740" s="46">
        <v>45389</v>
      </c>
      <c r="C740" s="169">
        <v>265.68719669766051</v>
      </c>
      <c r="D740" s="169">
        <v>120.48277695281465</v>
      </c>
      <c r="E740" s="169">
        <f t="shared" si="51"/>
        <v>120.48277695281465</v>
      </c>
      <c r="F740" s="190" t="str">
        <f t="shared" si="48"/>
        <v/>
      </c>
      <c r="H740" t="str">
        <f t="shared" si="50"/>
        <v/>
      </c>
      <c r="I740" s="190" t="str">
        <f t="shared" si="49"/>
        <v/>
      </c>
    </row>
    <row r="741" spans="1:9">
      <c r="A741">
        <v>738</v>
      </c>
      <c r="B741" s="46">
        <v>45390</v>
      </c>
      <c r="C741" s="169">
        <v>268.3931628016586</v>
      </c>
      <c r="D741" s="169">
        <v>120.48277695281465</v>
      </c>
      <c r="E741" s="169">
        <f t="shared" si="51"/>
        <v>120.48277695281465</v>
      </c>
      <c r="F741" s="190" t="str">
        <f t="shared" si="48"/>
        <v/>
      </c>
      <c r="H741" t="str">
        <f t="shared" si="50"/>
        <v/>
      </c>
      <c r="I741" s="190" t="str">
        <f t="shared" si="49"/>
        <v/>
      </c>
    </row>
    <row r="742" spans="1:9">
      <c r="A742">
        <v>739</v>
      </c>
      <c r="B742" s="46">
        <v>45391</v>
      </c>
      <c r="C742" s="169">
        <v>261.36344213066047</v>
      </c>
      <c r="D742" s="169">
        <v>120.48277695281465</v>
      </c>
      <c r="E742" s="169">
        <f t="shared" si="51"/>
        <v>120.48277695281465</v>
      </c>
      <c r="F742" s="190" t="str">
        <f t="shared" si="48"/>
        <v/>
      </c>
      <c r="H742" t="str">
        <f t="shared" si="50"/>
        <v/>
      </c>
      <c r="I742" s="190" t="str">
        <f t="shared" si="49"/>
        <v/>
      </c>
    </row>
    <row r="743" spans="1:9">
      <c r="A743">
        <v>740</v>
      </c>
      <c r="B743" s="46">
        <v>45392</v>
      </c>
      <c r="C743" s="169">
        <v>192.81244924511662</v>
      </c>
      <c r="D743" s="169">
        <v>120.48277695281465</v>
      </c>
      <c r="E743" s="169">
        <f t="shared" si="51"/>
        <v>120.48277695281465</v>
      </c>
      <c r="F743" s="190" t="str">
        <f t="shared" si="48"/>
        <v/>
      </c>
      <c r="H743" t="str">
        <f t="shared" si="50"/>
        <v/>
      </c>
      <c r="I743" s="190" t="str">
        <f t="shared" si="49"/>
        <v/>
      </c>
    </row>
    <row r="744" spans="1:9">
      <c r="A744">
        <v>741</v>
      </c>
      <c r="B744" s="46">
        <v>45393</v>
      </c>
      <c r="C744" s="169">
        <v>172.89139561711846</v>
      </c>
      <c r="D744" s="169">
        <v>120.48277695281465</v>
      </c>
      <c r="E744" s="169">
        <f t="shared" si="51"/>
        <v>120.48277695281465</v>
      </c>
      <c r="F744" s="190" t="str">
        <f t="shared" si="48"/>
        <v/>
      </c>
      <c r="H744" t="str">
        <f t="shared" si="50"/>
        <v/>
      </c>
      <c r="I744" s="190" t="str">
        <f t="shared" si="49"/>
        <v/>
      </c>
    </row>
    <row r="745" spans="1:9">
      <c r="A745">
        <v>742</v>
      </c>
      <c r="B745" s="46">
        <v>45394</v>
      </c>
      <c r="C745" s="169">
        <v>193.68105046511286</v>
      </c>
      <c r="D745" s="169">
        <v>120.48277695281465</v>
      </c>
      <c r="E745" s="169">
        <f t="shared" si="51"/>
        <v>120.48277695281465</v>
      </c>
      <c r="F745" s="190" t="str">
        <f t="shared" si="48"/>
        <v/>
      </c>
      <c r="H745" t="str">
        <f t="shared" si="50"/>
        <v/>
      </c>
      <c r="I745" s="190" t="str">
        <f t="shared" si="49"/>
        <v/>
      </c>
    </row>
    <row r="746" spans="1:9">
      <c r="A746">
        <v>743</v>
      </c>
      <c r="B746" s="46">
        <v>45395</v>
      </c>
      <c r="C746" s="169">
        <v>177.00021086911846</v>
      </c>
      <c r="D746" s="169">
        <v>120.48277695281465</v>
      </c>
      <c r="E746" s="169">
        <f t="shared" si="51"/>
        <v>120.48277695281465</v>
      </c>
      <c r="F746" s="190" t="str">
        <f t="shared" si="48"/>
        <v/>
      </c>
      <c r="H746" t="str">
        <f t="shared" si="50"/>
        <v/>
      </c>
      <c r="I746" s="190" t="str">
        <f t="shared" si="49"/>
        <v/>
      </c>
    </row>
    <row r="747" spans="1:9">
      <c r="A747">
        <v>744</v>
      </c>
      <c r="B747" s="46">
        <v>45396</v>
      </c>
      <c r="C747" s="169">
        <v>164.29175388111659</v>
      </c>
      <c r="D747" s="169">
        <v>120.48277695281465</v>
      </c>
      <c r="E747" s="169">
        <f t="shared" si="51"/>
        <v>120.48277695281465</v>
      </c>
      <c r="F747" s="190" t="str">
        <f t="shared" si="48"/>
        <v/>
      </c>
      <c r="H747" t="str">
        <f t="shared" si="50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45397</v>
      </c>
      <c r="C748" s="169">
        <v>159.43329496911474</v>
      </c>
      <c r="D748" s="169">
        <v>120.48277695281465</v>
      </c>
      <c r="E748" s="169">
        <f t="shared" si="51"/>
        <v>120.48277695281465</v>
      </c>
      <c r="F748" s="190" t="str">
        <f t="shared" si="48"/>
        <v>A</v>
      </c>
      <c r="G748" s="191">
        <f>IF(DAY(B748)=15,D748,"")</f>
        <v>120.48277695281465</v>
      </c>
      <c r="H748" t="str">
        <f t="shared" si="50"/>
        <v/>
      </c>
      <c r="I748" s="190" t="str">
        <f t="shared" ref="I748:I763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A</v>
      </c>
    </row>
    <row r="749" spans="1:9">
      <c r="A749">
        <v>746</v>
      </c>
      <c r="B749" s="46">
        <v>45398</v>
      </c>
      <c r="C749" s="169">
        <v>145.13174091711846</v>
      </c>
      <c r="D749" s="169">
        <v>120.48277695281465</v>
      </c>
      <c r="E749" s="169">
        <f t="shared" si="51"/>
        <v>120.48277695281465</v>
      </c>
      <c r="F749" s="190" t="str">
        <f t="shared" si="48"/>
        <v/>
      </c>
      <c r="H749" t="str">
        <f t="shared" si="50"/>
        <v/>
      </c>
      <c r="I749" s="190" t="str">
        <f t="shared" si="52"/>
        <v/>
      </c>
    </row>
    <row r="750" spans="1:9">
      <c r="A750">
        <v>747</v>
      </c>
      <c r="B750" s="46">
        <v>45399</v>
      </c>
      <c r="C750" s="169">
        <v>122.39117682233818</v>
      </c>
      <c r="D750" s="169">
        <v>120.48277695281465</v>
      </c>
      <c r="E750" s="169">
        <f t="shared" si="51"/>
        <v>120.48277695281465</v>
      </c>
      <c r="F750" s="190" t="str">
        <f t="shared" si="48"/>
        <v/>
      </c>
      <c r="H750" t="str">
        <f t="shared" si="50"/>
        <v/>
      </c>
      <c r="I750" s="190" t="str">
        <f t="shared" si="52"/>
        <v/>
      </c>
    </row>
    <row r="751" spans="1:9">
      <c r="A751">
        <v>748</v>
      </c>
      <c r="B751" s="46">
        <v>45400</v>
      </c>
      <c r="C751" s="169">
        <v>120.5788239663419</v>
      </c>
      <c r="D751" s="169">
        <v>120.48277695281465</v>
      </c>
      <c r="E751" s="169">
        <f t="shared" si="51"/>
        <v>120.48277695281465</v>
      </c>
      <c r="F751" s="190" t="str">
        <f t="shared" si="48"/>
        <v/>
      </c>
      <c r="H751" t="str">
        <f t="shared" si="50"/>
        <v/>
      </c>
      <c r="I751" s="190" t="str">
        <f t="shared" si="52"/>
        <v/>
      </c>
    </row>
    <row r="752" spans="1:9">
      <c r="A752">
        <v>749</v>
      </c>
      <c r="B752" s="46">
        <v>45401</v>
      </c>
      <c r="C752" s="169">
        <v>136.01800942733817</v>
      </c>
      <c r="D752" s="169">
        <v>120.48277695281465</v>
      </c>
      <c r="E752" s="169">
        <f t="shared" si="51"/>
        <v>120.48277695281465</v>
      </c>
      <c r="F752" s="190" t="str">
        <f t="shared" si="48"/>
        <v/>
      </c>
      <c r="H752" t="str">
        <f t="shared" si="50"/>
        <v/>
      </c>
      <c r="I752" s="190" t="str">
        <f t="shared" si="52"/>
        <v/>
      </c>
    </row>
    <row r="753" spans="1:9">
      <c r="A753">
        <v>750</v>
      </c>
      <c r="B753" s="46">
        <v>45402</v>
      </c>
      <c r="C753" s="169">
        <v>109.96431876633817</v>
      </c>
      <c r="D753" s="169">
        <v>120.48277695281465</v>
      </c>
      <c r="E753" s="169">
        <f t="shared" si="51"/>
        <v>109.96431876633817</v>
      </c>
      <c r="F753" s="190" t="str">
        <f t="shared" si="48"/>
        <v/>
      </c>
      <c r="H753" t="str">
        <f t="shared" si="50"/>
        <v/>
      </c>
      <c r="I753" s="190" t="str">
        <f t="shared" si="52"/>
        <v/>
      </c>
    </row>
    <row r="754" spans="1:9">
      <c r="A754">
        <v>751</v>
      </c>
      <c r="B754" s="46">
        <v>45403</v>
      </c>
      <c r="C754" s="169">
        <v>87.376334134340041</v>
      </c>
      <c r="D754" s="169">
        <v>120.48277695281465</v>
      </c>
      <c r="E754" s="169">
        <f t="shared" si="51"/>
        <v>87.376334134340041</v>
      </c>
      <c r="F754" s="190" t="str">
        <f t="shared" si="48"/>
        <v/>
      </c>
      <c r="H754" t="str">
        <f t="shared" si="50"/>
        <v/>
      </c>
      <c r="I754" s="190" t="str">
        <f t="shared" si="52"/>
        <v/>
      </c>
    </row>
    <row r="755" spans="1:9">
      <c r="A755">
        <v>752</v>
      </c>
      <c r="B755" s="46">
        <v>45404</v>
      </c>
      <c r="C755" s="169">
        <v>92.002596750340032</v>
      </c>
      <c r="D755" s="169">
        <v>120.48277695281465</v>
      </c>
      <c r="E755" s="169">
        <f t="shared" si="51"/>
        <v>92.002596750340032</v>
      </c>
      <c r="F755" s="190" t="str">
        <f t="shared" si="48"/>
        <v/>
      </c>
      <c r="H755" t="str">
        <f t="shared" si="50"/>
        <v/>
      </c>
      <c r="I755" s="190" t="str">
        <f t="shared" si="52"/>
        <v/>
      </c>
    </row>
    <row r="756" spans="1:9">
      <c r="A756">
        <v>753</v>
      </c>
      <c r="B756" s="46">
        <v>45405</v>
      </c>
      <c r="C756" s="169">
        <v>95.409703146338174</v>
      </c>
      <c r="D756" s="169">
        <v>120.48277695281465</v>
      </c>
      <c r="E756" s="169">
        <f t="shared" si="51"/>
        <v>95.409703146338174</v>
      </c>
      <c r="F756" s="190" t="str">
        <f t="shared" si="48"/>
        <v/>
      </c>
      <c r="H756" t="str">
        <f t="shared" si="50"/>
        <v/>
      </c>
      <c r="I756" s="190" t="str">
        <f t="shared" si="52"/>
        <v/>
      </c>
    </row>
    <row r="757" spans="1:9">
      <c r="A757">
        <v>754</v>
      </c>
      <c r="B757" s="46">
        <v>45406</v>
      </c>
      <c r="C757" s="169">
        <v>72.17823092821591</v>
      </c>
      <c r="D757" s="169">
        <v>120.48277695281465</v>
      </c>
      <c r="E757" s="169">
        <f t="shared" si="51"/>
        <v>72.17823092821591</v>
      </c>
      <c r="F757" s="190" t="str">
        <f t="shared" si="48"/>
        <v/>
      </c>
      <c r="H757" t="str">
        <f t="shared" si="50"/>
        <v/>
      </c>
      <c r="I757" s="190" t="str">
        <f t="shared" si="52"/>
        <v/>
      </c>
    </row>
    <row r="758" spans="1:9">
      <c r="A758">
        <v>755</v>
      </c>
      <c r="B758" s="46">
        <v>45407</v>
      </c>
      <c r="C758" s="169">
        <v>123.08973914421219</v>
      </c>
      <c r="D758" s="169">
        <v>120.48277695281465</v>
      </c>
      <c r="E758" s="169">
        <f t="shared" si="51"/>
        <v>120.48277695281465</v>
      </c>
      <c r="F758" s="190" t="str">
        <f t="shared" si="48"/>
        <v/>
      </c>
      <c r="H758" t="str">
        <f t="shared" si="50"/>
        <v/>
      </c>
      <c r="I758" s="190" t="str">
        <f t="shared" si="52"/>
        <v/>
      </c>
    </row>
    <row r="759" spans="1:9">
      <c r="A759">
        <v>756</v>
      </c>
      <c r="B759" s="46">
        <v>45408</v>
      </c>
      <c r="C759" s="169">
        <v>130.56894860321964</v>
      </c>
      <c r="D759" s="169">
        <v>120.48277695281465</v>
      </c>
      <c r="E759" s="169">
        <f t="shared" si="51"/>
        <v>120.48277695281465</v>
      </c>
      <c r="F759" s="190" t="str">
        <f t="shared" si="48"/>
        <v/>
      </c>
      <c r="H759" t="str">
        <f t="shared" si="50"/>
        <v/>
      </c>
      <c r="I759" s="190" t="str">
        <f t="shared" si="52"/>
        <v/>
      </c>
    </row>
    <row r="760" spans="1:9">
      <c r="A760">
        <v>757</v>
      </c>
      <c r="B760" s="46">
        <v>45409</v>
      </c>
      <c r="C760" s="169">
        <v>70.598635268219638</v>
      </c>
      <c r="D760" s="169">
        <v>120.48277695281465</v>
      </c>
      <c r="E760" s="169">
        <f t="shared" si="51"/>
        <v>70.598635268219638</v>
      </c>
      <c r="F760" s="190" t="str">
        <f t="shared" si="48"/>
        <v/>
      </c>
      <c r="H760" t="str">
        <f t="shared" si="50"/>
        <v/>
      </c>
      <c r="I760" s="190" t="str">
        <f t="shared" si="52"/>
        <v/>
      </c>
    </row>
    <row r="761" spans="1:9">
      <c r="A761">
        <v>758</v>
      </c>
      <c r="B761" s="46">
        <v>45410</v>
      </c>
      <c r="C761" s="169">
        <v>72.981075444215904</v>
      </c>
      <c r="D761" s="169">
        <v>120.48277695281465</v>
      </c>
      <c r="E761" s="169">
        <f t="shared" si="51"/>
        <v>72.981075444215904</v>
      </c>
      <c r="F761" s="190" t="str">
        <f t="shared" si="48"/>
        <v/>
      </c>
      <c r="H761" t="str">
        <f t="shared" si="50"/>
        <v/>
      </c>
      <c r="I761" s="190" t="str">
        <f t="shared" si="52"/>
        <v/>
      </c>
    </row>
    <row r="762" spans="1:9">
      <c r="A762">
        <v>759</v>
      </c>
      <c r="B762" s="46">
        <v>45411</v>
      </c>
      <c r="C762" s="169">
        <v>108.4766185962159</v>
      </c>
      <c r="D762" s="169">
        <v>120.48277695281465</v>
      </c>
      <c r="E762" s="169">
        <f t="shared" ref="E762:E763" si="53">IF(C762&lt;D762,C762,D762)</f>
        <v>108.4766185962159</v>
      </c>
      <c r="F762" s="190" t="str">
        <f t="shared" si="48"/>
        <v/>
      </c>
      <c r="H762" t="str">
        <f t="shared" si="50"/>
        <v/>
      </c>
      <c r="I762" s="190" t="str">
        <f t="shared" si="52"/>
        <v/>
      </c>
    </row>
    <row r="763" spans="1:9">
      <c r="A763">
        <v>760</v>
      </c>
      <c r="B763" s="46">
        <v>45412</v>
      </c>
      <c r="C763" s="169">
        <v>63.111638576215917</v>
      </c>
      <c r="D763" s="169">
        <v>120.48277695281465</v>
      </c>
      <c r="E763" s="169">
        <f t="shared" si="53"/>
        <v>63.111638576215917</v>
      </c>
      <c r="F763" s="190" t="str">
        <f t="shared" si="48"/>
        <v/>
      </c>
      <c r="H763" t="str">
        <f t="shared" si="50"/>
        <v/>
      </c>
      <c r="I763" s="190" t="str">
        <f t="shared" si="52"/>
        <v/>
      </c>
    </row>
    <row r="764" spans="1:9">
      <c r="B764" s="46"/>
      <c r="C764" s="169"/>
      <c r="D764" s="169"/>
      <c r="E764" s="169"/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178</v>
      </c>
      <c r="C4" s="225">
        <f>Dat_02!B3</f>
        <v>44652</v>
      </c>
      <c r="D4" s="224"/>
      <c r="E4" s="226">
        <f>Dat_02!C3</f>
        <v>79.621652601457697</v>
      </c>
      <c r="F4" s="226">
        <f>Dat_02!D3</f>
        <v>125.24455872987446</v>
      </c>
      <c r="G4" s="226">
        <f>Dat_02!E3</f>
        <v>79.621652601457697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44653</v>
      </c>
      <c r="D5" s="224"/>
      <c r="E5" s="226">
        <f>Dat_02!C4</f>
        <v>63.652071265456755</v>
      </c>
      <c r="F5" s="226">
        <f>Dat_02!D4</f>
        <v>125.24455872987446</v>
      </c>
      <c r="G5" s="226">
        <f>Dat_02!E4</f>
        <v>63.652071265456755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44654</v>
      </c>
      <c r="D6" s="224"/>
      <c r="E6" s="226">
        <f>Dat_02!C5</f>
        <v>52.926250857457688</v>
      </c>
      <c r="F6" s="226">
        <f>Dat_02!D5</f>
        <v>125.24455872987446</v>
      </c>
      <c r="G6" s="226">
        <f>Dat_02!E5</f>
        <v>52.926250857457688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44655</v>
      </c>
      <c r="D7" s="224"/>
      <c r="E7" s="226">
        <f>Dat_02!C6</f>
        <v>72.057024007457684</v>
      </c>
      <c r="F7" s="226">
        <f>Dat_02!D6</f>
        <v>125.24455872987446</v>
      </c>
      <c r="G7" s="226">
        <f>Dat_02!E6</f>
        <v>72.057024007457684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44656</v>
      </c>
      <c r="D8" s="224"/>
      <c r="E8" s="226">
        <f>Dat_02!C7</f>
        <v>96.13378803145676</v>
      </c>
      <c r="F8" s="226">
        <f>Dat_02!D7</f>
        <v>125.24455872987446</v>
      </c>
      <c r="G8" s="226">
        <f>Dat_02!E7</f>
        <v>96.13378803145676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44657</v>
      </c>
      <c r="D9" s="224"/>
      <c r="E9" s="226">
        <f>Dat_02!C8</f>
        <v>76.231480753457234</v>
      </c>
      <c r="F9" s="226">
        <f>Dat_02!D8</f>
        <v>125.24455872987446</v>
      </c>
      <c r="G9" s="226">
        <f>Dat_02!E8</f>
        <v>76.231480753457234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44658</v>
      </c>
      <c r="D10" s="224"/>
      <c r="E10" s="226">
        <f>Dat_02!C9</f>
        <v>56.790206899457232</v>
      </c>
      <c r="F10" s="226">
        <f>Dat_02!D9</f>
        <v>125.24455872987446</v>
      </c>
      <c r="G10" s="226">
        <f>Dat_02!E9</f>
        <v>56.790206899457232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44659</v>
      </c>
      <c r="D11" s="224"/>
      <c r="E11" s="226">
        <f>Dat_02!C10</f>
        <v>53.223992833460024</v>
      </c>
      <c r="F11" s="226">
        <f>Dat_02!D10</f>
        <v>125.24455872987446</v>
      </c>
      <c r="G11" s="226">
        <f>Dat_02!E10</f>
        <v>53.223992833460024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44660</v>
      </c>
      <c r="D12" s="224"/>
      <c r="E12" s="226">
        <f>Dat_02!C11</f>
        <v>70.652818067457233</v>
      </c>
      <c r="F12" s="226">
        <f>Dat_02!D11</f>
        <v>125.24455872987446</v>
      </c>
      <c r="G12" s="226">
        <f>Dat_02!E11</f>
        <v>70.652818067457233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44661</v>
      </c>
      <c r="D13" s="224"/>
      <c r="E13" s="226">
        <f>Dat_02!C12</f>
        <v>40.918056189456301</v>
      </c>
      <c r="F13" s="226">
        <f>Dat_02!D12</f>
        <v>125.24455872987446</v>
      </c>
      <c r="G13" s="226">
        <f>Dat_02!E12</f>
        <v>40.918056189456301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44662</v>
      </c>
      <c r="D14" s="224"/>
      <c r="E14" s="226">
        <f>Dat_02!C13</f>
        <v>46.868316089458169</v>
      </c>
      <c r="F14" s="226">
        <f>Dat_02!D13</f>
        <v>125.24455872987446</v>
      </c>
      <c r="G14" s="226">
        <f>Dat_02!E13</f>
        <v>46.868316089458169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44663</v>
      </c>
      <c r="D15" s="224"/>
      <c r="E15" s="226">
        <f>Dat_02!C14</f>
        <v>73.202432325457238</v>
      </c>
      <c r="F15" s="226">
        <f>Dat_02!D14</f>
        <v>125.24455872987446</v>
      </c>
      <c r="G15" s="226">
        <f>Dat_02!E14</f>
        <v>73.202432325457238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44664</v>
      </c>
      <c r="D16" s="224"/>
      <c r="E16" s="226">
        <f>Dat_02!C15</f>
        <v>97.029967481449177</v>
      </c>
      <c r="F16" s="226">
        <f>Dat_02!D15</f>
        <v>125.24455872987446</v>
      </c>
      <c r="G16" s="226">
        <f>Dat_02!E15</f>
        <v>97.029967481449177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44665</v>
      </c>
      <c r="D17" s="224"/>
      <c r="E17" s="226">
        <f>Dat_02!C16</f>
        <v>81.191819453449156</v>
      </c>
      <c r="F17" s="226">
        <f>Dat_02!D16</f>
        <v>125.24455872987446</v>
      </c>
      <c r="G17" s="226">
        <f>Dat_02!E16</f>
        <v>81.191819453449156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44666</v>
      </c>
      <c r="D18" s="224"/>
      <c r="E18" s="226">
        <f>Dat_02!C17</f>
        <v>74.553324233448251</v>
      </c>
      <c r="F18" s="226">
        <f>Dat_02!D17</f>
        <v>125.24455872987446</v>
      </c>
      <c r="G18" s="226">
        <f>Dat_02!E17</f>
        <v>74.553324233448251</v>
      </c>
      <c r="I18" s="227">
        <f>Dat_02!G17</f>
        <v>125.24455872987446</v>
      </c>
      <c r="J18" s="233" t="str">
        <f>IF(Dat_02!H17=0,"",Dat_02!H17)</f>
        <v/>
      </c>
    </row>
    <row r="19" spans="2:10">
      <c r="B19" s="224"/>
      <c r="C19" s="225">
        <f>Dat_02!B18</f>
        <v>44667</v>
      </c>
      <c r="D19" s="224"/>
      <c r="E19" s="226">
        <f>Dat_02!C18</f>
        <v>65.376347637449172</v>
      </c>
      <c r="F19" s="226">
        <f>Dat_02!D18</f>
        <v>125.24455872987446</v>
      </c>
      <c r="G19" s="226">
        <f>Dat_02!E18</f>
        <v>65.376347637449172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44668</v>
      </c>
      <c r="D20" s="224"/>
      <c r="E20" s="226">
        <f>Dat_02!C19</f>
        <v>72.665358119449166</v>
      </c>
      <c r="F20" s="226">
        <f>Dat_02!D19</f>
        <v>125.24455872987446</v>
      </c>
      <c r="G20" s="226">
        <f>Dat_02!E19</f>
        <v>72.665358119449166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44669</v>
      </c>
      <c r="D21" s="224"/>
      <c r="E21" s="226">
        <f>Dat_02!C20</f>
        <v>79.34810926944823</v>
      </c>
      <c r="F21" s="226">
        <f>Dat_02!D20</f>
        <v>125.24455872987446</v>
      </c>
      <c r="G21" s="226">
        <f>Dat_02!E20</f>
        <v>79.34810926944823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44670</v>
      </c>
      <c r="D22" s="224"/>
      <c r="E22" s="226">
        <f>Dat_02!C21</f>
        <v>82.780507059450102</v>
      </c>
      <c r="F22" s="226">
        <f>Dat_02!D21</f>
        <v>125.24455872987446</v>
      </c>
      <c r="G22" s="226">
        <f>Dat_02!E21</f>
        <v>82.780507059450102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44671</v>
      </c>
      <c r="D23" s="224"/>
      <c r="E23" s="226">
        <f>Dat_02!C22</f>
        <v>91.179375421669945</v>
      </c>
      <c r="F23" s="226">
        <f>Dat_02!D22</f>
        <v>125.24455872987446</v>
      </c>
      <c r="G23" s="226">
        <f>Dat_02!E22</f>
        <v>91.179375421669945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44672</v>
      </c>
      <c r="D24" s="224"/>
      <c r="E24" s="226">
        <f>Dat_02!C23</f>
        <v>107.24645708966996</v>
      </c>
      <c r="F24" s="226">
        <f>Dat_02!D23</f>
        <v>125.24455872987446</v>
      </c>
      <c r="G24" s="226">
        <f>Dat_02!E23</f>
        <v>107.24645708966996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44673</v>
      </c>
      <c r="D25" s="224"/>
      <c r="E25" s="226">
        <f>Dat_02!C24</f>
        <v>109.59587319367088</v>
      </c>
      <c r="F25" s="226">
        <f>Dat_02!D24</f>
        <v>125.24455872987446</v>
      </c>
      <c r="G25" s="226">
        <f>Dat_02!E24</f>
        <v>109.59587319367088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44674</v>
      </c>
      <c r="D26" s="224"/>
      <c r="E26" s="226">
        <f>Dat_02!C25</f>
        <v>79.516294011670894</v>
      </c>
      <c r="F26" s="226">
        <f>Dat_02!D25</f>
        <v>125.24455872987446</v>
      </c>
      <c r="G26" s="226">
        <f>Dat_02!E25</f>
        <v>79.516294011670894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44675</v>
      </c>
      <c r="D27" s="224"/>
      <c r="E27" s="226">
        <f>Dat_02!C26</f>
        <v>91.745059781669966</v>
      </c>
      <c r="F27" s="226">
        <f>Dat_02!D26</f>
        <v>125.24455872987446</v>
      </c>
      <c r="G27" s="226">
        <f>Dat_02!E26</f>
        <v>91.745059781669966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44676</v>
      </c>
      <c r="D28" s="224"/>
      <c r="E28" s="226">
        <f>Dat_02!C27</f>
        <v>101.44792483766902</v>
      </c>
      <c r="F28" s="226">
        <f>Dat_02!D27</f>
        <v>125.24455872987446</v>
      </c>
      <c r="G28" s="226">
        <f>Dat_02!E27</f>
        <v>101.44792483766902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44677</v>
      </c>
      <c r="D29" s="224"/>
      <c r="E29" s="226">
        <f>Dat_02!C28</f>
        <v>104.48264529367088</v>
      </c>
      <c r="F29" s="226">
        <f>Dat_02!D28</f>
        <v>125.24455872987446</v>
      </c>
      <c r="G29" s="226">
        <f>Dat_02!E28</f>
        <v>104.48264529367088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44678</v>
      </c>
      <c r="D30" s="224"/>
      <c r="E30" s="226">
        <f>Dat_02!C29</f>
        <v>99.326831420552693</v>
      </c>
      <c r="F30" s="226">
        <f>Dat_02!D29</f>
        <v>125.24455872987446</v>
      </c>
      <c r="G30" s="226">
        <f>Dat_02!E29</f>
        <v>99.326831420552693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44679</v>
      </c>
      <c r="D31" s="224"/>
      <c r="E31" s="226">
        <f>Dat_02!C30</f>
        <v>114.03566418455084</v>
      </c>
      <c r="F31" s="226">
        <f>Dat_02!D30</f>
        <v>125.24455872987446</v>
      </c>
      <c r="G31" s="226">
        <f>Dat_02!E30</f>
        <v>114.03566418455084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44680</v>
      </c>
      <c r="D32" s="224"/>
      <c r="E32" s="226">
        <f>Dat_02!C31</f>
        <v>117.81579688055271</v>
      </c>
      <c r="F32" s="226">
        <f>Dat_02!D31</f>
        <v>125.24455872987446</v>
      </c>
      <c r="G32" s="226">
        <f>Dat_02!E31</f>
        <v>117.81579688055271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44681</v>
      </c>
      <c r="D33" s="224"/>
      <c r="E33" s="226">
        <f>Dat_02!C32</f>
        <v>104.73164693055364</v>
      </c>
      <c r="F33" s="226">
        <f>Dat_02!D32</f>
        <v>125.24455872987446</v>
      </c>
      <c r="G33" s="226">
        <f>Dat_02!E32</f>
        <v>104.73164693055364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44682</v>
      </c>
      <c r="D34" s="224"/>
      <c r="E34" s="226">
        <f>Dat_02!C33</f>
        <v>83.156359126549916</v>
      </c>
      <c r="F34" s="226">
        <f>Dat_02!D33</f>
        <v>99.174715760964361</v>
      </c>
      <c r="G34" s="226">
        <f>Dat_02!E33</f>
        <v>83.156359126549916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185</v>
      </c>
      <c r="C35" s="225">
        <f>Dat_02!B34</f>
        <v>44683</v>
      </c>
      <c r="D35" s="224"/>
      <c r="E35" s="226">
        <f>Dat_02!C34</f>
        <v>91.21433605255362</v>
      </c>
      <c r="F35" s="226">
        <f>Dat_02!D34</f>
        <v>99.174715760964361</v>
      </c>
      <c r="G35" s="226">
        <f>Dat_02!E34</f>
        <v>91.21433605255362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44684</v>
      </c>
      <c r="D36" s="224"/>
      <c r="E36" s="226">
        <f>Dat_02!C35</f>
        <v>111.0449889485527</v>
      </c>
      <c r="F36" s="226">
        <f>Dat_02!D35</f>
        <v>99.174715760964361</v>
      </c>
      <c r="G36" s="226">
        <f>Dat_02!E35</f>
        <v>99.174715760964361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44685</v>
      </c>
      <c r="D37" s="224"/>
      <c r="E37" s="226">
        <f>Dat_02!C36</f>
        <v>107.26813197630744</v>
      </c>
      <c r="F37" s="226">
        <f>Dat_02!D36</f>
        <v>99.174715760964361</v>
      </c>
      <c r="G37" s="226">
        <f>Dat_02!E36</f>
        <v>99.174715760964361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44686</v>
      </c>
      <c r="D38" s="224"/>
      <c r="E38" s="226">
        <f>Dat_02!C37</f>
        <v>86.8020471523065</v>
      </c>
      <c r="F38" s="226">
        <f>Dat_02!D37</f>
        <v>99.174715760964361</v>
      </c>
      <c r="G38" s="226">
        <f>Dat_02!E37</f>
        <v>86.8020471523065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44687</v>
      </c>
      <c r="D39" s="224"/>
      <c r="E39" s="226">
        <f>Dat_02!C38</f>
        <v>69.103522436307443</v>
      </c>
      <c r="F39" s="226">
        <f>Dat_02!D38</f>
        <v>99.174715760964361</v>
      </c>
      <c r="G39" s="226">
        <f>Dat_02!E38</f>
        <v>69.103522436307443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44688</v>
      </c>
      <c r="D40" s="224"/>
      <c r="E40" s="226">
        <f>Dat_02!C39</f>
        <v>72.622806806305576</v>
      </c>
      <c r="F40" s="226">
        <f>Dat_02!D39</f>
        <v>99.174715760964361</v>
      </c>
      <c r="G40" s="226">
        <f>Dat_02!E39</f>
        <v>72.622806806305576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44689</v>
      </c>
      <c r="D41" s="224"/>
      <c r="E41" s="226">
        <f>Dat_02!C40</f>
        <v>64.835992066308364</v>
      </c>
      <c r="F41" s="226">
        <f>Dat_02!D40</f>
        <v>99.174715760964361</v>
      </c>
      <c r="G41" s="226">
        <f>Dat_02!E40</f>
        <v>64.835992066308364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44690</v>
      </c>
      <c r="D42" s="224"/>
      <c r="E42" s="226">
        <f>Dat_02!C41</f>
        <v>79.258509340306517</v>
      </c>
      <c r="F42" s="226">
        <f>Dat_02!D41</f>
        <v>99.174715760964361</v>
      </c>
      <c r="G42" s="226">
        <f>Dat_02!E41</f>
        <v>79.258509340306517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44691</v>
      </c>
      <c r="D43" s="224"/>
      <c r="E43" s="226">
        <f>Dat_02!C42</f>
        <v>83.370523604307436</v>
      </c>
      <c r="F43" s="226">
        <f>Dat_02!D42</f>
        <v>99.174715760964361</v>
      </c>
      <c r="G43" s="226">
        <f>Dat_02!E42</f>
        <v>83.370523604307436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44692</v>
      </c>
      <c r="D44" s="224"/>
      <c r="E44" s="226">
        <f>Dat_02!C43</f>
        <v>64.487095028005015</v>
      </c>
      <c r="F44" s="226">
        <f>Dat_02!D43</f>
        <v>99.174715760964361</v>
      </c>
      <c r="G44" s="226">
        <f>Dat_02!E43</f>
        <v>64.487095028005015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44693</v>
      </c>
      <c r="D45" s="224"/>
      <c r="E45" s="226">
        <f>Dat_02!C44</f>
        <v>54.860505084005958</v>
      </c>
      <c r="F45" s="226">
        <f>Dat_02!D44</f>
        <v>99.174715760964361</v>
      </c>
      <c r="G45" s="226">
        <f>Dat_02!E44</f>
        <v>54.860505084005958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44694</v>
      </c>
      <c r="D46" s="224"/>
      <c r="E46" s="226">
        <f>Dat_02!C45</f>
        <v>61.607467572005014</v>
      </c>
      <c r="F46" s="226">
        <f>Dat_02!D45</f>
        <v>99.174715760964361</v>
      </c>
      <c r="G46" s="226">
        <f>Dat_02!E45</f>
        <v>61.607467572005014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44695</v>
      </c>
      <c r="D47" s="224"/>
      <c r="E47" s="226">
        <f>Dat_02!C46</f>
        <v>40.143651944004084</v>
      </c>
      <c r="F47" s="226">
        <f>Dat_02!D46</f>
        <v>99.174715760964361</v>
      </c>
      <c r="G47" s="226">
        <f>Dat_02!E46</f>
        <v>40.143651944004084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44696</v>
      </c>
      <c r="D48" s="224"/>
      <c r="E48" s="226">
        <f>Dat_02!C47</f>
        <v>39.209505080005947</v>
      </c>
      <c r="F48" s="226">
        <f>Dat_02!D47</f>
        <v>99.174715760964361</v>
      </c>
      <c r="G48" s="226">
        <f>Dat_02!E47</f>
        <v>39.209505080005947</v>
      </c>
      <c r="I48" s="227">
        <f>Dat_02!G47</f>
        <v>99.174715760964361</v>
      </c>
      <c r="J48" s="233" t="str">
        <f>IF(Dat_02!H47=0,"",Dat_02!H47)</f>
        <v/>
      </c>
    </row>
    <row r="49" spans="2:10">
      <c r="B49" s="224"/>
      <c r="C49" s="225">
        <f>Dat_02!B48</f>
        <v>44697</v>
      </c>
      <c r="D49" s="224"/>
      <c r="E49" s="226">
        <f>Dat_02!C48</f>
        <v>49.212794322006879</v>
      </c>
      <c r="F49" s="226">
        <f>Dat_02!D48</f>
        <v>99.174715760964361</v>
      </c>
      <c r="G49" s="226">
        <f>Dat_02!E48</f>
        <v>49.212794322006879</v>
      </c>
      <c r="I49" s="227">
        <f>Dat_02!G48</f>
        <v>0</v>
      </c>
      <c r="J49" s="233" t="str">
        <f>IF(Dat_02!H48=0,"",Dat_02!H48)</f>
        <v/>
      </c>
    </row>
    <row r="50" spans="2:10">
      <c r="B50" s="224"/>
      <c r="C50" s="225">
        <f>Dat_02!B49</f>
        <v>44698</v>
      </c>
      <c r="D50" s="224"/>
      <c r="E50" s="226">
        <f>Dat_02!C49</f>
        <v>51.786156812005011</v>
      </c>
      <c r="F50" s="226">
        <f>Dat_02!D49</f>
        <v>99.174715760964361</v>
      </c>
      <c r="G50" s="226">
        <f>Dat_02!E49</f>
        <v>51.786156812005011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44699</v>
      </c>
      <c r="D51" s="224"/>
      <c r="E51" s="226">
        <f>Dat_02!C50</f>
        <v>61.161129312259817</v>
      </c>
      <c r="F51" s="226">
        <f>Dat_02!D50</f>
        <v>99.174715760964361</v>
      </c>
      <c r="G51" s="226">
        <f>Dat_02!E50</f>
        <v>61.161129312259817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44700</v>
      </c>
      <c r="D52" s="224"/>
      <c r="E52" s="226">
        <f>Dat_02!C51</f>
        <v>65.167090836259817</v>
      </c>
      <c r="F52" s="226">
        <f>Dat_02!D51</f>
        <v>99.174715760964361</v>
      </c>
      <c r="G52" s="226">
        <f>Dat_02!E51</f>
        <v>65.167090836259817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44701</v>
      </c>
      <c r="D53" s="224"/>
      <c r="E53" s="226">
        <f>Dat_02!C52</f>
        <v>62.089040656260742</v>
      </c>
      <c r="F53" s="226">
        <f>Dat_02!D52</f>
        <v>99.174715760964361</v>
      </c>
      <c r="G53" s="226">
        <f>Dat_02!E52</f>
        <v>62.089040656260742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44702</v>
      </c>
      <c r="D54" s="224"/>
      <c r="E54" s="226">
        <f>Dat_02!C53</f>
        <v>57.760507064259812</v>
      </c>
      <c r="F54" s="226">
        <f>Dat_02!D53</f>
        <v>99.174715760964361</v>
      </c>
      <c r="G54" s="226">
        <f>Dat_02!E53</f>
        <v>57.760507064259812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44703</v>
      </c>
      <c r="D55" s="224"/>
      <c r="E55" s="226">
        <f>Dat_02!C54</f>
        <v>52.668547350260752</v>
      </c>
      <c r="F55" s="226">
        <f>Dat_02!D54</f>
        <v>99.174715760964361</v>
      </c>
      <c r="G55" s="226">
        <f>Dat_02!E54</f>
        <v>52.668547350260752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44704</v>
      </c>
      <c r="D56" s="224"/>
      <c r="E56" s="226">
        <f>Dat_02!C55</f>
        <v>62.746090904259816</v>
      </c>
      <c r="F56" s="226">
        <f>Dat_02!D55</f>
        <v>99.174715760964361</v>
      </c>
      <c r="G56" s="226">
        <f>Dat_02!E55</f>
        <v>62.746090904259816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44705</v>
      </c>
      <c r="D57" s="224"/>
      <c r="E57" s="226">
        <f>Dat_02!C56</f>
        <v>55.796363632261681</v>
      </c>
      <c r="F57" s="226">
        <f>Dat_02!D56</f>
        <v>99.174715760964361</v>
      </c>
      <c r="G57" s="226">
        <f>Dat_02!E56</f>
        <v>55.796363632261681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44706</v>
      </c>
      <c r="D58" s="224"/>
      <c r="E58" s="226">
        <f>Dat_02!C57</f>
        <v>37.202491168886539</v>
      </c>
      <c r="F58" s="226">
        <f>Dat_02!D57</f>
        <v>99.174715760964361</v>
      </c>
      <c r="G58" s="226">
        <f>Dat_02!E57</f>
        <v>37.202491168886539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44707</v>
      </c>
      <c r="D59" s="224"/>
      <c r="E59" s="226">
        <f>Dat_02!C58</f>
        <v>32.887609544888399</v>
      </c>
      <c r="F59" s="226">
        <f>Dat_02!D58</f>
        <v>99.174715760964361</v>
      </c>
      <c r="G59" s="226">
        <f>Dat_02!E58</f>
        <v>32.887609544888399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44708</v>
      </c>
      <c r="D60" s="224"/>
      <c r="E60" s="226">
        <f>Dat_02!C59</f>
        <v>34.880052270888399</v>
      </c>
      <c r="F60" s="226">
        <f>Dat_02!D59</f>
        <v>99.174715760964361</v>
      </c>
      <c r="G60" s="226">
        <f>Dat_02!E59</f>
        <v>34.880052270888399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44709</v>
      </c>
      <c r="D61" s="224"/>
      <c r="E61" s="226">
        <f>Dat_02!C60</f>
        <v>41.353239382888404</v>
      </c>
      <c r="F61" s="226">
        <f>Dat_02!D60</f>
        <v>99.174715760964361</v>
      </c>
      <c r="G61" s="226">
        <f>Dat_02!E60</f>
        <v>41.353239382888404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44710</v>
      </c>
      <c r="D62" s="224"/>
      <c r="E62" s="226">
        <f>Dat_02!C61</f>
        <v>28.317300492888396</v>
      </c>
      <c r="F62" s="226">
        <f>Dat_02!D61</f>
        <v>99.174715760964361</v>
      </c>
      <c r="G62" s="226">
        <f>Dat_02!E61</f>
        <v>28.317300492888396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44711</v>
      </c>
      <c r="D63" s="224"/>
      <c r="E63" s="226">
        <f>Dat_02!C62</f>
        <v>38.824673940888403</v>
      </c>
      <c r="F63" s="226">
        <f>Dat_02!D62</f>
        <v>99.174715760964361</v>
      </c>
      <c r="G63" s="226">
        <f>Dat_02!E62</f>
        <v>38.824673940888403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44712</v>
      </c>
      <c r="D64" s="224"/>
      <c r="E64" s="226">
        <f>Dat_02!C63</f>
        <v>48.850169006887469</v>
      </c>
      <c r="F64" s="226">
        <f>Dat_02!D63</f>
        <v>99.174715760964361</v>
      </c>
      <c r="G64" s="226">
        <f>Dat_02!E63</f>
        <v>48.850169006887469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186</v>
      </c>
      <c r="C65" s="225">
        <f>Dat_02!B64</f>
        <v>44713</v>
      </c>
      <c r="D65" s="224"/>
      <c r="E65" s="226">
        <f>Dat_02!C64</f>
        <v>41.207367929528253</v>
      </c>
      <c r="F65" s="226">
        <f>Dat_02!D64</f>
        <v>63.624179558812038</v>
      </c>
      <c r="G65" s="226">
        <f>Dat_02!E64</f>
        <v>41.207367929528253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44714</v>
      </c>
      <c r="D66" s="224"/>
      <c r="E66" s="226">
        <f>Dat_02!C65</f>
        <v>52.536363009527328</v>
      </c>
      <c r="F66" s="226">
        <f>Dat_02!D65</f>
        <v>63.624179558812038</v>
      </c>
      <c r="G66" s="226">
        <f>Dat_02!E65</f>
        <v>52.536363009527328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44715</v>
      </c>
      <c r="D67" s="224"/>
      <c r="E67" s="226">
        <f>Dat_02!C66</f>
        <v>46.10201554552733</v>
      </c>
      <c r="F67" s="226">
        <f>Dat_02!D66</f>
        <v>63.624179558812038</v>
      </c>
      <c r="G67" s="226">
        <f>Dat_02!E66</f>
        <v>46.10201554552733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44716</v>
      </c>
      <c r="D68" s="224"/>
      <c r="E68" s="226">
        <f>Dat_02!C67</f>
        <v>32.200516235526393</v>
      </c>
      <c r="F68" s="226">
        <f>Dat_02!D67</f>
        <v>63.624179558812038</v>
      </c>
      <c r="G68" s="226">
        <f>Dat_02!E67</f>
        <v>32.200516235526393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44717</v>
      </c>
      <c r="D69" s="224"/>
      <c r="E69" s="226">
        <f>Dat_02!C68</f>
        <v>24.11654776152826</v>
      </c>
      <c r="F69" s="226">
        <f>Dat_02!D68</f>
        <v>63.624179558812038</v>
      </c>
      <c r="G69" s="226">
        <f>Dat_02!E68</f>
        <v>24.11654776152826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44718</v>
      </c>
      <c r="D70" s="224"/>
      <c r="E70" s="226">
        <f>Dat_02!C69</f>
        <v>30.488533945529191</v>
      </c>
      <c r="F70" s="226">
        <f>Dat_02!D69</f>
        <v>63.624179558812038</v>
      </c>
      <c r="G70" s="226">
        <f>Dat_02!E69</f>
        <v>30.488533945529191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44719</v>
      </c>
      <c r="D71" s="224"/>
      <c r="E71" s="226">
        <f>Dat_02!C70</f>
        <v>29.348419123526394</v>
      </c>
      <c r="F71" s="226">
        <f>Dat_02!D70</f>
        <v>63.624179558812038</v>
      </c>
      <c r="G71" s="226">
        <f>Dat_02!E70</f>
        <v>29.348419123526394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44720</v>
      </c>
      <c r="D72" s="224"/>
      <c r="E72" s="226">
        <f>Dat_02!C71</f>
        <v>22.97658207775229</v>
      </c>
      <c r="F72" s="226">
        <f>Dat_02!D71</f>
        <v>63.624179558812038</v>
      </c>
      <c r="G72" s="226">
        <f>Dat_02!E71</f>
        <v>22.97658207775229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44721</v>
      </c>
      <c r="D73" s="224"/>
      <c r="E73" s="226">
        <f>Dat_02!C72</f>
        <v>25.693151507752294</v>
      </c>
      <c r="F73" s="226">
        <f>Dat_02!D72</f>
        <v>63.624179558812038</v>
      </c>
      <c r="G73" s="226">
        <f>Dat_02!E72</f>
        <v>25.693151507752294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44722</v>
      </c>
      <c r="D74" s="224"/>
      <c r="E74" s="226">
        <f>Dat_02!C73</f>
        <v>30.172250453753222</v>
      </c>
      <c r="F74" s="226">
        <f>Dat_02!D73</f>
        <v>63.624179558812038</v>
      </c>
      <c r="G74" s="226">
        <f>Dat_02!E73</f>
        <v>30.172250453753222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44723</v>
      </c>
      <c r="D75" s="224"/>
      <c r="E75" s="226">
        <f>Dat_02!C74</f>
        <v>26.469429901751361</v>
      </c>
      <c r="F75" s="226">
        <f>Dat_02!D74</f>
        <v>63.624179558812038</v>
      </c>
      <c r="G75" s="226">
        <f>Dat_02!E74</f>
        <v>26.469429901751361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44724</v>
      </c>
      <c r="D76" s="224"/>
      <c r="E76" s="226">
        <f>Dat_02!C75</f>
        <v>19.406487079751358</v>
      </c>
      <c r="F76" s="226">
        <f>Dat_02!D75</f>
        <v>63.624179558812038</v>
      </c>
      <c r="G76" s="226">
        <f>Dat_02!E75</f>
        <v>19.406487079751358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44725</v>
      </c>
      <c r="D77" s="224"/>
      <c r="E77" s="226">
        <f>Dat_02!C76</f>
        <v>46.200025131753222</v>
      </c>
      <c r="F77" s="226">
        <f>Dat_02!D76</f>
        <v>63.624179558812038</v>
      </c>
      <c r="G77" s="226">
        <f>Dat_02!E76</f>
        <v>46.200025131753222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44726</v>
      </c>
      <c r="D78" s="224"/>
      <c r="E78" s="226">
        <f>Dat_02!C77</f>
        <v>42.439020761752289</v>
      </c>
      <c r="F78" s="226">
        <f>Dat_02!D77</f>
        <v>63.624179558812038</v>
      </c>
      <c r="G78" s="226">
        <f>Dat_02!E77</f>
        <v>42.439020761752289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44727</v>
      </c>
      <c r="D79" s="224"/>
      <c r="E79" s="226">
        <f>Dat_02!C78</f>
        <v>29.932358020219034</v>
      </c>
      <c r="F79" s="226">
        <f>Dat_02!D78</f>
        <v>63.624179558812038</v>
      </c>
      <c r="G79" s="226">
        <f>Dat_02!E78</f>
        <v>29.932358020219034</v>
      </c>
      <c r="I79" s="227">
        <f>Dat_02!G78</f>
        <v>63.624179558812038</v>
      </c>
      <c r="J79" s="233" t="str">
        <f>IF(Dat_02!H78=0,"",Dat_02!H78)</f>
        <v/>
      </c>
    </row>
    <row r="80" spans="2:10">
      <c r="B80" s="224"/>
      <c r="C80" s="225">
        <f>Dat_02!B79</f>
        <v>44728</v>
      </c>
      <c r="D80" s="224"/>
      <c r="E80" s="226">
        <f>Dat_02!C79</f>
        <v>5.7832736262199687</v>
      </c>
      <c r="F80" s="226">
        <f>Dat_02!D79</f>
        <v>63.624179558812038</v>
      </c>
      <c r="G80" s="226">
        <f>Dat_02!E79</f>
        <v>5.7832736262199687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44729</v>
      </c>
      <c r="D81" s="224"/>
      <c r="E81" s="226">
        <f>Dat_02!C80</f>
        <v>1.2738564382199693</v>
      </c>
      <c r="F81" s="226">
        <f>Dat_02!D80</f>
        <v>63.624179558812038</v>
      </c>
      <c r="G81" s="226">
        <f>Dat_02!E80</f>
        <v>1.2738564382199693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44730</v>
      </c>
      <c r="D82" s="224"/>
      <c r="E82" s="226">
        <f>Dat_02!C81</f>
        <v>10.591816084219973</v>
      </c>
      <c r="F82" s="226">
        <f>Dat_02!D81</f>
        <v>63.624179558812038</v>
      </c>
      <c r="G82" s="226">
        <f>Dat_02!E81</f>
        <v>10.591816084219973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44731</v>
      </c>
      <c r="D83" s="224"/>
      <c r="E83" s="226">
        <f>Dat_02!C82</f>
        <v>1.5330402962209009</v>
      </c>
      <c r="F83" s="226">
        <f>Dat_02!D82</f>
        <v>63.624179558812038</v>
      </c>
      <c r="G83" s="226">
        <f>Dat_02!E82</f>
        <v>1.5330402962209009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44732</v>
      </c>
      <c r="D84" s="224"/>
      <c r="E84" s="226">
        <f>Dat_02!C83</f>
        <v>4.6798778182190359</v>
      </c>
      <c r="F84" s="226">
        <f>Dat_02!D83</f>
        <v>63.624179558812038</v>
      </c>
      <c r="G84" s="226">
        <f>Dat_02!E83</f>
        <v>4.6798778182190359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44733</v>
      </c>
      <c r="D85" s="224"/>
      <c r="E85" s="226">
        <f>Dat_02!C84</f>
        <v>7.928798956219973</v>
      </c>
      <c r="F85" s="226">
        <f>Dat_02!D84</f>
        <v>63.624179558812038</v>
      </c>
      <c r="G85" s="226">
        <f>Dat_02!E84</f>
        <v>7.928798956219973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44734</v>
      </c>
      <c r="D86" s="224"/>
      <c r="E86" s="226">
        <f>Dat_02!C85</f>
        <v>19.59688801024253</v>
      </c>
      <c r="F86" s="226">
        <f>Dat_02!D85</f>
        <v>63.624179558812038</v>
      </c>
      <c r="G86" s="226">
        <f>Dat_02!E85</f>
        <v>19.59688801024253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44735</v>
      </c>
      <c r="D87" s="224"/>
      <c r="E87" s="226">
        <f>Dat_02!C86</f>
        <v>11.886811138243461</v>
      </c>
      <c r="F87" s="226">
        <f>Dat_02!D86</f>
        <v>63.624179558812038</v>
      </c>
      <c r="G87" s="226">
        <f>Dat_02!E86</f>
        <v>11.886811138243461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44736</v>
      </c>
      <c r="D88" s="224"/>
      <c r="E88" s="226">
        <f>Dat_02!C87</f>
        <v>13.637115506245326</v>
      </c>
      <c r="F88" s="226">
        <f>Dat_02!D87</f>
        <v>63.624179558812038</v>
      </c>
      <c r="G88" s="226">
        <f>Dat_02!E87</f>
        <v>13.637115506245326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44737</v>
      </c>
      <c r="D89" s="224"/>
      <c r="E89" s="226">
        <f>Dat_02!C88</f>
        <v>14.103308344244393</v>
      </c>
      <c r="F89" s="226">
        <f>Dat_02!D88</f>
        <v>63.624179558812038</v>
      </c>
      <c r="G89" s="226">
        <f>Dat_02!E88</f>
        <v>14.103308344244393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44738</v>
      </c>
      <c r="D90" s="224"/>
      <c r="E90" s="226">
        <f>Dat_02!C89</f>
        <v>14.828685156243465</v>
      </c>
      <c r="F90" s="226">
        <f>Dat_02!D89</f>
        <v>63.624179558812038</v>
      </c>
      <c r="G90" s="226">
        <f>Dat_02!E89</f>
        <v>14.828685156243465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44739</v>
      </c>
      <c r="D91" s="224"/>
      <c r="E91" s="226">
        <f>Dat_02!C90</f>
        <v>16.303281046242528</v>
      </c>
      <c r="F91" s="226">
        <f>Dat_02!D90</f>
        <v>63.624179558812038</v>
      </c>
      <c r="G91" s="226">
        <f>Dat_02!E90</f>
        <v>16.303281046242528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44740</v>
      </c>
      <c r="D92" s="224"/>
      <c r="E92" s="226">
        <f>Dat_02!C91</f>
        <v>21.96886816424346</v>
      </c>
      <c r="F92" s="226">
        <f>Dat_02!D91</f>
        <v>63.624179558812038</v>
      </c>
      <c r="G92" s="226">
        <f>Dat_02!E91</f>
        <v>21.96886816424346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44741</v>
      </c>
      <c r="D93" s="224"/>
      <c r="E93" s="226">
        <f>Dat_02!C92</f>
        <v>9.211150769911189</v>
      </c>
      <c r="F93" s="226">
        <f>Dat_02!D92</f>
        <v>63.624179558812038</v>
      </c>
      <c r="G93" s="226">
        <f>Dat_02!E92</f>
        <v>9.211150769911189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44742</v>
      </c>
      <c r="D94" s="224"/>
      <c r="E94" s="226">
        <f>Dat_02!C93</f>
        <v>14.028541505911191</v>
      </c>
      <c r="F94" s="226">
        <f>Dat_02!D93</f>
        <v>63.624179558812038</v>
      </c>
      <c r="G94" s="226">
        <f>Dat_02!E93</f>
        <v>14.028541505911191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44743</v>
      </c>
      <c r="D95" s="224"/>
      <c r="E95" s="226">
        <f>Dat_02!C94</f>
        <v>18.326979493911189</v>
      </c>
      <c r="F95" s="226">
        <f>Dat_02!D94</f>
        <v>27.442156278712137</v>
      </c>
      <c r="G95" s="226">
        <f>Dat_02!E94</f>
        <v>18.326979493911189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187</v>
      </c>
      <c r="C96" s="225">
        <f>Dat_02!B95</f>
        <v>44744</v>
      </c>
      <c r="D96" s="224"/>
      <c r="E96" s="226">
        <f>Dat_02!C95</f>
        <v>13.377881027910261</v>
      </c>
      <c r="F96" s="226">
        <f>Dat_02!D95</f>
        <v>27.442156278712137</v>
      </c>
      <c r="G96" s="226">
        <f>Dat_02!E95</f>
        <v>13.377881027910261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44745</v>
      </c>
      <c r="D97" s="224"/>
      <c r="E97" s="226">
        <f>Dat_02!C96</f>
        <v>10.92700495791026</v>
      </c>
      <c r="F97" s="226">
        <f>Dat_02!D96</f>
        <v>27.442156278712137</v>
      </c>
      <c r="G97" s="226">
        <f>Dat_02!E96</f>
        <v>10.92700495791026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44746</v>
      </c>
      <c r="D98" s="224"/>
      <c r="E98" s="226">
        <f>Dat_02!C97</f>
        <v>12.704216783910262</v>
      </c>
      <c r="F98" s="226">
        <f>Dat_02!D97</f>
        <v>27.442156278712137</v>
      </c>
      <c r="G98" s="226">
        <f>Dat_02!E97</f>
        <v>12.704216783910262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44747</v>
      </c>
      <c r="D99" s="224"/>
      <c r="E99" s="226">
        <f>Dat_02!C98</f>
        <v>9.9428198619102588</v>
      </c>
      <c r="F99" s="226">
        <f>Dat_02!D98</f>
        <v>27.442156278712137</v>
      </c>
      <c r="G99" s="226">
        <f>Dat_02!E98</f>
        <v>9.9428198619102588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44748</v>
      </c>
      <c r="D100" s="224"/>
      <c r="E100" s="226">
        <f>Dat_02!C99</f>
        <v>11.325503423679002</v>
      </c>
      <c r="F100" s="226">
        <f>Dat_02!D99</f>
        <v>27.442156278712137</v>
      </c>
      <c r="G100" s="226">
        <f>Dat_02!E99</f>
        <v>11.325503423679002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44749</v>
      </c>
      <c r="D101" s="224"/>
      <c r="E101" s="226">
        <f>Dat_02!C100</f>
        <v>9.0330230036817962</v>
      </c>
      <c r="F101" s="226">
        <f>Dat_02!D100</f>
        <v>27.442156278712137</v>
      </c>
      <c r="G101" s="226">
        <f>Dat_02!E100</f>
        <v>9.0330230036817962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44750</v>
      </c>
      <c r="D102" s="224"/>
      <c r="E102" s="226">
        <f>Dat_02!C101</f>
        <v>9.7995151336799324</v>
      </c>
      <c r="F102" s="226">
        <f>Dat_02!D101</f>
        <v>27.442156278712137</v>
      </c>
      <c r="G102" s="226">
        <f>Dat_02!E101</f>
        <v>9.7995151336799324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44751</v>
      </c>
      <c r="D103" s="224"/>
      <c r="E103" s="226">
        <f>Dat_02!C102</f>
        <v>10.655314937679002</v>
      </c>
      <c r="F103" s="226">
        <f>Dat_02!D102</f>
        <v>27.442156278712137</v>
      </c>
      <c r="G103" s="226">
        <f>Dat_02!E102</f>
        <v>10.655314937679002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44752</v>
      </c>
      <c r="D104" s="224"/>
      <c r="E104" s="226">
        <f>Dat_02!C103</f>
        <v>6.8382933716789998</v>
      </c>
      <c r="F104" s="226">
        <f>Dat_02!D103</f>
        <v>27.442156278712137</v>
      </c>
      <c r="G104" s="226">
        <f>Dat_02!E103</f>
        <v>6.8382933716789998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44753</v>
      </c>
      <c r="D105" s="224"/>
      <c r="E105" s="226">
        <f>Dat_02!C104</f>
        <v>9.1660574676808615</v>
      </c>
      <c r="F105" s="226">
        <f>Dat_02!D104</f>
        <v>27.442156278712137</v>
      </c>
      <c r="G105" s="226">
        <f>Dat_02!E104</f>
        <v>9.1660574676808615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44754</v>
      </c>
      <c r="D106" s="224"/>
      <c r="E106" s="226">
        <f>Dat_02!C105</f>
        <v>8.5802800636789982</v>
      </c>
      <c r="F106" s="226">
        <f>Dat_02!D105</f>
        <v>27.442156278712137</v>
      </c>
      <c r="G106" s="226">
        <f>Dat_02!E105</f>
        <v>8.5802800636789982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44755</v>
      </c>
      <c r="D107" s="224"/>
      <c r="E107" s="226">
        <f>Dat_02!C106</f>
        <v>4.8299751573210594</v>
      </c>
      <c r="F107" s="226">
        <f>Dat_02!D106</f>
        <v>27.442156278712137</v>
      </c>
      <c r="G107" s="226">
        <f>Dat_02!E106</f>
        <v>4.8299751573210594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44756</v>
      </c>
      <c r="D108" s="224"/>
      <c r="E108" s="226">
        <f>Dat_02!C107</f>
        <v>6.5488495373191977</v>
      </c>
      <c r="F108" s="226">
        <f>Dat_02!D107</f>
        <v>27.442156278712137</v>
      </c>
      <c r="G108" s="226">
        <f>Dat_02!E107</f>
        <v>6.5488495373191977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44757</v>
      </c>
      <c r="D109" s="224"/>
      <c r="E109" s="226">
        <f>Dat_02!C108</f>
        <v>1.5232129653201263</v>
      </c>
      <c r="F109" s="226">
        <f>Dat_02!D108</f>
        <v>27.442156278712137</v>
      </c>
      <c r="G109" s="226">
        <f>Dat_02!E108</f>
        <v>1.5232129653201263</v>
      </c>
      <c r="I109" s="227">
        <f>Dat_02!G108</f>
        <v>27.442156278712137</v>
      </c>
      <c r="J109" s="233" t="str">
        <f>IF(Dat_02!H108=0,"",Dat_02!H108)</f>
        <v/>
      </c>
    </row>
    <row r="110" spans="2:10">
      <c r="B110" s="224"/>
      <c r="C110" s="225">
        <f>Dat_02!B109</f>
        <v>44758</v>
      </c>
      <c r="D110" s="224"/>
      <c r="E110" s="226">
        <f>Dat_02!C109</f>
        <v>1.2849200733191937</v>
      </c>
      <c r="F110" s="226">
        <f>Dat_02!D109</f>
        <v>27.442156278712137</v>
      </c>
      <c r="G110" s="226">
        <f>Dat_02!E109</f>
        <v>1.2849200733191937</v>
      </c>
      <c r="I110" s="227">
        <f>Dat_02!G109</f>
        <v>0</v>
      </c>
      <c r="J110" s="233" t="str">
        <f>IF(Dat_02!H109=0,"",Dat_02!H109)</f>
        <v/>
      </c>
    </row>
    <row r="111" spans="2:10">
      <c r="B111" s="224"/>
      <c r="C111" s="225">
        <f>Dat_02!B110</f>
        <v>44759</v>
      </c>
      <c r="D111" s="224"/>
      <c r="E111" s="226">
        <f>Dat_02!C110</f>
        <v>1.4496847053201272</v>
      </c>
      <c r="F111" s="226">
        <f>Dat_02!D110</f>
        <v>27.442156278712137</v>
      </c>
      <c r="G111" s="226">
        <f>Dat_02!E110</f>
        <v>1.4496847053201272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44760</v>
      </c>
      <c r="D112" s="224"/>
      <c r="E112" s="226">
        <f>Dat_02!C111</f>
        <v>0.77954121532105636</v>
      </c>
      <c r="F112" s="226">
        <f>Dat_02!D111</f>
        <v>27.442156278712137</v>
      </c>
      <c r="G112" s="226">
        <f>Dat_02!E111</f>
        <v>0.77954121532105636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44761</v>
      </c>
      <c r="D113" s="224"/>
      <c r="E113" s="226">
        <f>Dat_02!C112</f>
        <v>1.173243831319196</v>
      </c>
      <c r="F113" s="226">
        <f>Dat_02!D112</f>
        <v>27.442156278712137</v>
      </c>
      <c r="G113" s="226">
        <f>Dat_02!E112</f>
        <v>1.173243831319196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44762</v>
      </c>
      <c r="D114" s="224"/>
      <c r="E114" s="226">
        <f>Dat_02!C113</f>
        <v>20.147601515821357</v>
      </c>
      <c r="F114" s="226">
        <f>Dat_02!D113</f>
        <v>27.442156278712137</v>
      </c>
      <c r="G114" s="226">
        <f>Dat_02!E113</f>
        <v>20.147601515821357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44763</v>
      </c>
      <c r="D115" s="224"/>
      <c r="E115" s="226">
        <f>Dat_02!C114</f>
        <v>2.6018812478222864</v>
      </c>
      <c r="F115" s="226">
        <f>Dat_02!D114</f>
        <v>27.442156278712137</v>
      </c>
      <c r="G115" s="226">
        <f>Dat_02!E114</f>
        <v>2.6018812478222864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44764</v>
      </c>
      <c r="D116" s="224"/>
      <c r="E116" s="226">
        <f>Dat_02!C115</f>
        <v>9.799058977821355</v>
      </c>
      <c r="F116" s="226">
        <f>Dat_02!D115</f>
        <v>27.442156278712137</v>
      </c>
      <c r="G116" s="226">
        <f>Dat_02!E115</f>
        <v>9.799058977821355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44765</v>
      </c>
      <c r="D117" s="224"/>
      <c r="E117" s="226">
        <f>Dat_02!C116</f>
        <v>1.8927773678213562</v>
      </c>
      <c r="F117" s="226">
        <f>Dat_02!D116</f>
        <v>27.442156278712137</v>
      </c>
      <c r="G117" s="226">
        <f>Dat_02!E116</f>
        <v>1.8927773678213562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44766</v>
      </c>
      <c r="D118" s="224"/>
      <c r="E118" s="226">
        <f>Dat_02!C117</f>
        <v>6.3751965378232196</v>
      </c>
      <c r="F118" s="226">
        <f>Dat_02!D117</f>
        <v>27.442156278712137</v>
      </c>
      <c r="G118" s="226">
        <f>Dat_02!E117</f>
        <v>6.3751965378232196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44767</v>
      </c>
      <c r="D119" s="224"/>
      <c r="E119" s="226">
        <f>Dat_02!C118</f>
        <v>2.6759367778213563</v>
      </c>
      <c r="F119" s="226">
        <f>Dat_02!D118</f>
        <v>27.442156278712137</v>
      </c>
      <c r="G119" s="226">
        <f>Dat_02!E118</f>
        <v>2.6759367778213563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44768</v>
      </c>
      <c r="D120" s="224"/>
      <c r="E120" s="226">
        <f>Dat_02!C119</f>
        <v>4.0206456878222889</v>
      </c>
      <c r="F120" s="226">
        <f>Dat_02!D119</f>
        <v>27.442156278712137</v>
      </c>
      <c r="G120" s="226">
        <f>Dat_02!E119</f>
        <v>4.0206456878222889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44769</v>
      </c>
      <c r="D121" s="224"/>
      <c r="E121" s="226">
        <f>Dat_02!C120</f>
        <v>2.3778563500869931</v>
      </c>
      <c r="F121" s="226">
        <f>Dat_02!D120</f>
        <v>27.442156278712137</v>
      </c>
      <c r="G121" s="226">
        <f>Dat_02!E120</f>
        <v>2.3778563500869931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44770</v>
      </c>
      <c r="D122" s="224"/>
      <c r="E122" s="226">
        <f>Dat_02!C121</f>
        <v>3.0707219940860671</v>
      </c>
      <c r="F122" s="226">
        <f>Dat_02!D121</f>
        <v>27.442156278712137</v>
      </c>
      <c r="G122" s="226">
        <f>Dat_02!E121</f>
        <v>3.0707219940860671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44771</v>
      </c>
      <c r="D123" s="224"/>
      <c r="E123" s="226">
        <f>Dat_02!C122</f>
        <v>8.0482750000860612</v>
      </c>
      <c r="F123" s="226">
        <f>Dat_02!D122</f>
        <v>27.442156278712137</v>
      </c>
      <c r="G123" s="226">
        <f>Dat_02!E122</f>
        <v>8.0482750000860612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44772</v>
      </c>
      <c r="D124" s="224"/>
      <c r="E124" s="226">
        <f>Dat_02!C123</f>
        <v>1.4271286360860649</v>
      </c>
      <c r="F124" s="226">
        <f>Dat_02!D123</f>
        <v>27.442156278712137</v>
      </c>
      <c r="G124" s="226">
        <f>Dat_02!E123</f>
        <v>1.4271286360860649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44773</v>
      </c>
      <c r="D125" s="224"/>
      <c r="E125" s="226">
        <f>Dat_02!C124</f>
        <v>1.0757615200851323</v>
      </c>
      <c r="F125" s="226">
        <f>Dat_02!D124</f>
        <v>27.442156278712137</v>
      </c>
      <c r="G125" s="226">
        <f>Dat_02!E124</f>
        <v>1.0757615200851323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44774</v>
      </c>
      <c r="D126" s="224"/>
      <c r="E126" s="226">
        <f>Dat_02!C125</f>
        <v>3.5158488080869938</v>
      </c>
      <c r="F126" s="226">
        <f>Dat_02!D125</f>
        <v>16.581237981614105</v>
      </c>
      <c r="G126" s="226">
        <f>Dat_02!E125</f>
        <v>3.5158488080869938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188</v>
      </c>
      <c r="C127" s="225">
        <f>Dat_02!B126</f>
        <v>44775</v>
      </c>
      <c r="D127" s="224"/>
      <c r="E127" s="226">
        <f>Dat_02!C126</f>
        <v>5.5261776980869985</v>
      </c>
      <c r="F127" s="226">
        <f>Dat_02!D126</f>
        <v>16.581237981614105</v>
      </c>
      <c r="G127" s="226">
        <f>Dat_02!E126</f>
        <v>5.5261776980869985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44776</v>
      </c>
      <c r="D128" s="224"/>
      <c r="E128" s="226">
        <f>Dat_02!C127</f>
        <v>1.0188386552845767</v>
      </c>
      <c r="F128" s="226">
        <f>Dat_02!D127</f>
        <v>16.581237981614105</v>
      </c>
      <c r="G128" s="226">
        <f>Dat_02!E127</f>
        <v>1.0188386552845767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44777</v>
      </c>
      <c r="D129" s="224"/>
      <c r="E129" s="226">
        <f>Dat_02!C128</f>
        <v>1.4412675172845775</v>
      </c>
      <c r="F129" s="226">
        <f>Dat_02!D128</f>
        <v>16.581237981614105</v>
      </c>
      <c r="G129" s="226">
        <f>Dat_02!E128</f>
        <v>1.4412675172845775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44778</v>
      </c>
      <c r="D130" s="224"/>
      <c r="E130" s="226">
        <f>Dat_02!C129</f>
        <v>1.3329215492845761</v>
      </c>
      <c r="F130" s="226">
        <f>Dat_02!D129</f>
        <v>16.581237981614105</v>
      </c>
      <c r="G130" s="226">
        <f>Dat_02!E129</f>
        <v>1.3329215492845761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44779</v>
      </c>
      <c r="D131" s="224"/>
      <c r="E131" s="226">
        <f>Dat_02!C130</f>
        <v>0.83663648328457563</v>
      </c>
      <c r="F131" s="226">
        <f>Dat_02!D130</f>
        <v>16.581237981614105</v>
      </c>
      <c r="G131" s="226">
        <f>Dat_02!E130</f>
        <v>0.83663648328457563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44780</v>
      </c>
      <c r="D132" s="224"/>
      <c r="E132" s="226">
        <f>Dat_02!C131</f>
        <v>0.67314303928457597</v>
      </c>
      <c r="F132" s="226">
        <f>Dat_02!D131</f>
        <v>16.581237981614105</v>
      </c>
      <c r="G132" s="226">
        <f>Dat_02!E131</f>
        <v>0.67314303928457597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44781</v>
      </c>
      <c r="D133" s="224"/>
      <c r="E133" s="226">
        <f>Dat_02!C132</f>
        <v>1.3498702392864397</v>
      </c>
      <c r="F133" s="226">
        <f>Dat_02!D132</f>
        <v>16.581237981614105</v>
      </c>
      <c r="G133" s="226">
        <f>Dat_02!E132</f>
        <v>1.3498702392864397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44782</v>
      </c>
      <c r="D134" s="224"/>
      <c r="E134" s="226">
        <f>Dat_02!C133</f>
        <v>0.70941754728457818</v>
      </c>
      <c r="F134" s="226">
        <f>Dat_02!D133</f>
        <v>16.581237981614105</v>
      </c>
      <c r="G134" s="226">
        <f>Dat_02!E133</f>
        <v>0.70941754728457818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44783</v>
      </c>
      <c r="D135" s="224"/>
      <c r="E135" s="226">
        <f>Dat_02!C134</f>
        <v>4.9430723089984605</v>
      </c>
      <c r="F135" s="226">
        <f>Dat_02!D134</f>
        <v>16.581237981614105</v>
      </c>
      <c r="G135" s="226">
        <f>Dat_02!E134</f>
        <v>4.9430723089984605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44784</v>
      </c>
      <c r="D136" s="224"/>
      <c r="E136" s="226">
        <f>Dat_02!C135</f>
        <v>1.7937095069993885</v>
      </c>
      <c r="F136" s="226">
        <f>Dat_02!D135</f>
        <v>16.581237981614105</v>
      </c>
      <c r="G136" s="226">
        <f>Dat_02!E135</f>
        <v>1.7937095069993885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44785</v>
      </c>
      <c r="D137" s="224"/>
      <c r="E137" s="226">
        <f>Dat_02!C136</f>
        <v>1.2085088429984607</v>
      </c>
      <c r="F137" s="226">
        <f>Dat_02!D136</f>
        <v>16.581237981614105</v>
      </c>
      <c r="G137" s="226">
        <f>Dat_02!E136</f>
        <v>1.2085088429984607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44786</v>
      </c>
      <c r="D138" s="224"/>
      <c r="E138" s="226">
        <f>Dat_02!C137</f>
        <v>2.0580843149993888</v>
      </c>
      <c r="F138" s="226">
        <f>Dat_02!D137</f>
        <v>16.581237981614105</v>
      </c>
      <c r="G138" s="226">
        <f>Dat_02!E137</f>
        <v>2.0580843149993888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44787</v>
      </c>
      <c r="D139" s="224"/>
      <c r="E139" s="226">
        <f>Dat_02!C138</f>
        <v>1.3415646249993878</v>
      </c>
      <c r="F139" s="226">
        <f>Dat_02!D138</f>
        <v>16.581237981614105</v>
      </c>
      <c r="G139" s="226">
        <f>Dat_02!E138</f>
        <v>1.3415646249993878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44788</v>
      </c>
      <c r="D140" s="224"/>
      <c r="E140" s="226">
        <f>Dat_02!C139</f>
        <v>1.4799389209993896</v>
      </c>
      <c r="F140" s="226">
        <f>Dat_02!D139</f>
        <v>16.581237981614105</v>
      </c>
      <c r="G140" s="226">
        <f>Dat_02!E139</f>
        <v>1.4799389209993896</v>
      </c>
      <c r="I140" s="227">
        <f>Dat_02!G139</f>
        <v>16.581237981614105</v>
      </c>
      <c r="J140" s="233" t="str">
        <f>IF(Dat_02!H139=0,"",Dat_02!H139)</f>
        <v/>
      </c>
    </row>
    <row r="141" spans="2:10">
      <c r="B141" s="224"/>
      <c r="C141" s="225">
        <f>Dat_02!B140</f>
        <v>44789</v>
      </c>
      <c r="D141" s="224"/>
      <c r="E141" s="226">
        <f>Dat_02!C140</f>
        <v>1.9507038109975257</v>
      </c>
      <c r="F141" s="226">
        <f>Dat_02!D140</f>
        <v>16.581237981614105</v>
      </c>
      <c r="G141" s="226">
        <f>Dat_02!E140</f>
        <v>1.9507038109975257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44790</v>
      </c>
      <c r="D142" s="224"/>
      <c r="E142" s="226">
        <f>Dat_02!C141</f>
        <v>2.0448352808154886</v>
      </c>
      <c r="F142" s="226">
        <f>Dat_02!D141</f>
        <v>16.581237981614105</v>
      </c>
      <c r="G142" s="226">
        <f>Dat_02!E141</f>
        <v>2.0448352808154886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44791</v>
      </c>
      <c r="D143" s="224"/>
      <c r="E143" s="226">
        <f>Dat_02!C142</f>
        <v>4.3118216648145573</v>
      </c>
      <c r="F143" s="226">
        <f>Dat_02!D142</f>
        <v>16.581237981614105</v>
      </c>
      <c r="G143" s="226">
        <f>Dat_02!E142</f>
        <v>4.3118216648145573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44792</v>
      </c>
      <c r="D144" s="224"/>
      <c r="E144" s="226">
        <f>Dat_02!C143</f>
        <v>12.737456120815484</v>
      </c>
      <c r="F144" s="226">
        <f>Dat_02!D143</f>
        <v>16.581237981614105</v>
      </c>
      <c r="G144" s="226">
        <f>Dat_02!E143</f>
        <v>12.737456120815484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44793</v>
      </c>
      <c r="D145" s="224"/>
      <c r="E145" s="226">
        <f>Dat_02!C144</f>
        <v>8.6795645528154886</v>
      </c>
      <c r="F145" s="226">
        <f>Dat_02!D144</f>
        <v>16.581237981614105</v>
      </c>
      <c r="G145" s="226">
        <f>Dat_02!E144</f>
        <v>8.6795645528154886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44794</v>
      </c>
      <c r="D146" s="224"/>
      <c r="E146" s="226">
        <f>Dat_02!C145</f>
        <v>0.63787914281455593</v>
      </c>
      <c r="F146" s="226">
        <f>Dat_02!D145</f>
        <v>16.581237981614105</v>
      </c>
      <c r="G146" s="226">
        <f>Dat_02!E145</f>
        <v>0.63787914281455593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44795</v>
      </c>
      <c r="D147" s="224"/>
      <c r="E147" s="226">
        <f>Dat_02!C146</f>
        <v>3.61111934681642</v>
      </c>
      <c r="F147" s="226">
        <f>Dat_02!D146</f>
        <v>16.581237981614105</v>
      </c>
      <c r="G147" s="226">
        <f>Dat_02!E146</f>
        <v>3.61111934681642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44796</v>
      </c>
      <c r="D148" s="224"/>
      <c r="E148" s="226">
        <f>Dat_02!C147</f>
        <v>14.42095846081456</v>
      </c>
      <c r="F148" s="226">
        <f>Dat_02!D147</f>
        <v>16.581237981614105</v>
      </c>
      <c r="G148" s="226">
        <f>Dat_02!E147</f>
        <v>14.42095846081456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44797</v>
      </c>
      <c r="D149" s="224"/>
      <c r="E149" s="226">
        <f>Dat_02!C148</f>
        <v>8.6421926085703387</v>
      </c>
      <c r="F149" s="226">
        <f>Dat_02!D148</f>
        <v>16.581237981614105</v>
      </c>
      <c r="G149" s="226">
        <f>Dat_02!E148</f>
        <v>8.6421926085703387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44798</v>
      </c>
      <c r="D150" s="224"/>
      <c r="E150" s="226">
        <f>Dat_02!C149</f>
        <v>1.5996729785712704</v>
      </c>
      <c r="F150" s="226">
        <f>Dat_02!D149</f>
        <v>16.581237981614105</v>
      </c>
      <c r="G150" s="226">
        <f>Dat_02!E149</f>
        <v>1.5996729785712704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44799</v>
      </c>
      <c r="D151" s="224"/>
      <c r="E151" s="226">
        <f>Dat_02!C150</f>
        <v>0.86446228857127061</v>
      </c>
      <c r="F151" s="226">
        <f>Dat_02!D150</f>
        <v>16.581237981614105</v>
      </c>
      <c r="G151" s="226">
        <f>Dat_02!E150</f>
        <v>0.86446228857127061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44800</v>
      </c>
      <c r="D152" s="224"/>
      <c r="E152" s="226">
        <f>Dat_02!C151</f>
        <v>6.8627261985703409</v>
      </c>
      <c r="F152" s="226">
        <f>Dat_02!D151</f>
        <v>16.581237981614105</v>
      </c>
      <c r="G152" s="226">
        <f>Dat_02!E151</f>
        <v>6.8627261985703409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44801</v>
      </c>
      <c r="D153" s="224"/>
      <c r="E153" s="226">
        <f>Dat_02!C152</f>
        <v>1.2790894625712717</v>
      </c>
      <c r="F153" s="226">
        <f>Dat_02!D152</f>
        <v>16.581237981614105</v>
      </c>
      <c r="G153" s="226">
        <f>Dat_02!E152</f>
        <v>1.2790894625712717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44802</v>
      </c>
      <c r="D154" s="224"/>
      <c r="E154" s="226">
        <f>Dat_02!C153</f>
        <v>7.5367625565703422</v>
      </c>
      <c r="F154" s="226">
        <f>Dat_02!D153</f>
        <v>16.581237981614105</v>
      </c>
      <c r="G154" s="226">
        <f>Dat_02!E153</f>
        <v>7.5367625565703422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44803</v>
      </c>
      <c r="D155" s="224"/>
      <c r="E155" s="226">
        <f>Dat_02!C154</f>
        <v>19.798910736570338</v>
      </c>
      <c r="F155" s="226">
        <f>Dat_02!D154</f>
        <v>16.581237981614105</v>
      </c>
      <c r="G155" s="226">
        <f>Dat_02!E154</f>
        <v>16.581237981614105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44804</v>
      </c>
      <c r="D156" s="224"/>
      <c r="E156" s="226">
        <f>Dat_02!C155</f>
        <v>8.7315964332490115</v>
      </c>
      <c r="F156" s="226">
        <f>Dat_02!D155</f>
        <v>16.581237981614105</v>
      </c>
      <c r="G156" s="226">
        <f>Dat_02!E155</f>
        <v>8.7315964332490115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189</v>
      </c>
      <c r="C157" s="225">
        <f>Dat_02!B156</f>
        <v>44805</v>
      </c>
      <c r="D157" s="224"/>
      <c r="E157" s="226">
        <f>Dat_02!C156</f>
        <v>3.7828873652471482</v>
      </c>
      <c r="F157" s="226">
        <f>Dat_02!D156</f>
        <v>21.033168040284398</v>
      </c>
      <c r="G157" s="226">
        <f>Dat_02!E156</f>
        <v>3.7828873652471482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44806</v>
      </c>
      <c r="D158" s="224"/>
      <c r="E158" s="226">
        <f>Dat_02!C157</f>
        <v>0.90883960924807983</v>
      </c>
      <c r="F158" s="226">
        <f>Dat_02!D157</f>
        <v>21.033168040284398</v>
      </c>
      <c r="G158" s="226">
        <f>Dat_02!E157</f>
        <v>0.90883960924807983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44807</v>
      </c>
      <c r="D159" s="224"/>
      <c r="E159" s="226">
        <f>Dat_02!C158</f>
        <v>1.0499202512480805</v>
      </c>
      <c r="F159" s="226">
        <f>Dat_02!D158</f>
        <v>21.033168040284398</v>
      </c>
      <c r="G159" s="226">
        <f>Dat_02!E158</f>
        <v>1.0499202512480805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44808</v>
      </c>
      <c r="D160" s="224"/>
      <c r="E160" s="226">
        <f>Dat_02!C159</f>
        <v>0.80755490724715129</v>
      </c>
      <c r="F160" s="226">
        <f>Dat_02!D159</f>
        <v>21.033168040284398</v>
      </c>
      <c r="G160" s="226">
        <f>Dat_02!E159</f>
        <v>0.80755490724715129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44809</v>
      </c>
      <c r="D161" s="224"/>
      <c r="E161" s="226">
        <f>Dat_02!C160</f>
        <v>1.2218452492471479</v>
      </c>
      <c r="F161" s="226">
        <f>Dat_02!D160</f>
        <v>21.033168040284398</v>
      </c>
      <c r="G161" s="226">
        <f>Dat_02!E160</f>
        <v>1.2218452492471479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44810</v>
      </c>
      <c r="D162" s="224"/>
      <c r="E162" s="226">
        <f>Dat_02!C161</f>
        <v>1.0894917012471488</v>
      </c>
      <c r="F162" s="226">
        <f>Dat_02!D161</f>
        <v>21.033168040284398</v>
      </c>
      <c r="G162" s="226">
        <f>Dat_02!E161</f>
        <v>1.0894917012471488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44811</v>
      </c>
      <c r="D163" s="224"/>
      <c r="E163" s="226">
        <f>Dat_02!C162</f>
        <v>2.8869032931076291</v>
      </c>
      <c r="F163" s="226">
        <f>Dat_02!D162</f>
        <v>21.033168040284398</v>
      </c>
      <c r="G163" s="226">
        <f>Dat_02!E162</f>
        <v>2.8869032931076291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44812</v>
      </c>
      <c r="D164" s="224"/>
      <c r="E164" s="226">
        <f>Dat_02!C163</f>
        <v>14.760340259105767</v>
      </c>
      <c r="F164" s="226">
        <f>Dat_02!D163</f>
        <v>21.033168040284398</v>
      </c>
      <c r="G164" s="226">
        <f>Dat_02!E163</f>
        <v>14.760340259105767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44813</v>
      </c>
      <c r="D165" s="224"/>
      <c r="E165" s="226">
        <f>Dat_02!C164</f>
        <v>35.064965161107629</v>
      </c>
      <c r="F165" s="226">
        <f>Dat_02!D164</f>
        <v>21.033168040284398</v>
      </c>
      <c r="G165" s="226">
        <f>Dat_02!E164</f>
        <v>21.033168040284398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44814</v>
      </c>
      <c r="D166" s="224"/>
      <c r="E166" s="226">
        <f>Dat_02!C165</f>
        <v>13.339951817105764</v>
      </c>
      <c r="F166" s="226">
        <f>Dat_02!D165</f>
        <v>21.033168040284398</v>
      </c>
      <c r="G166" s="226">
        <f>Dat_02!E165</f>
        <v>13.339951817105764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44815</v>
      </c>
      <c r="D167" s="224"/>
      <c r="E167" s="226">
        <f>Dat_02!C166</f>
        <v>3.9322403651076274</v>
      </c>
      <c r="F167" s="226">
        <f>Dat_02!D166</f>
        <v>21.033168040284398</v>
      </c>
      <c r="G167" s="226">
        <f>Dat_02!E166</f>
        <v>3.9322403651076274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44816</v>
      </c>
      <c r="D168" s="224"/>
      <c r="E168" s="226">
        <f>Dat_02!C167</f>
        <v>5.1425005751057649</v>
      </c>
      <c r="F168" s="226">
        <f>Dat_02!D167</f>
        <v>21.033168040284398</v>
      </c>
      <c r="G168" s="226">
        <f>Dat_02!E167</f>
        <v>5.1425005751057649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44817</v>
      </c>
      <c r="D169" s="224"/>
      <c r="E169" s="226">
        <f>Dat_02!C168</f>
        <v>15.42366311510763</v>
      </c>
      <c r="F169" s="226">
        <f>Dat_02!D168</f>
        <v>21.033168040284398</v>
      </c>
      <c r="G169" s="226">
        <f>Dat_02!E168</f>
        <v>15.42366311510763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44818</v>
      </c>
      <c r="D170" s="224"/>
      <c r="E170" s="226">
        <f>Dat_02!C169</f>
        <v>12.349760605496158</v>
      </c>
      <c r="F170" s="226">
        <f>Dat_02!D169</f>
        <v>21.033168040284398</v>
      </c>
      <c r="G170" s="226">
        <f>Dat_02!E169</f>
        <v>12.349760605496158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44819</v>
      </c>
      <c r="D171" s="224"/>
      <c r="E171" s="226">
        <f>Dat_02!C170</f>
        <v>31.989309273495223</v>
      </c>
      <c r="F171" s="226">
        <f>Dat_02!D170</f>
        <v>21.033168040284398</v>
      </c>
      <c r="G171" s="226">
        <f>Dat_02!E170</f>
        <v>21.033168040284398</v>
      </c>
      <c r="I171" s="227">
        <f>Dat_02!G170</f>
        <v>21.033168040284398</v>
      </c>
      <c r="J171" s="233" t="str">
        <f>IF(Dat_02!H170=0,"",Dat_02!H170)</f>
        <v/>
      </c>
    </row>
    <row r="172" spans="2:10">
      <c r="B172" s="224"/>
      <c r="C172" s="225">
        <f>Dat_02!B171</f>
        <v>44820</v>
      </c>
      <c r="D172" s="224"/>
      <c r="E172" s="226">
        <f>Dat_02!C171</f>
        <v>36.948285189495216</v>
      </c>
      <c r="F172" s="226">
        <f>Dat_02!D171</f>
        <v>21.033168040284398</v>
      </c>
      <c r="G172" s="226">
        <f>Dat_02!E171</f>
        <v>21.033168040284398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44821</v>
      </c>
      <c r="D173" s="224"/>
      <c r="E173" s="226">
        <f>Dat_02!C172</f>
        <v>16.074023705495222</v>
      </c>
      <c r="F173" s="226">
        <f>Dat_02!D172</f>
        <v>21.033168040284398</v>
      </c>
      <c r="G173" s="226">
        <f>Dat_02!E172</f>
        <v>16.074023705495222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44822</v>
      </c>
      <c r="D174" s="224"/>
      <c r="E174" s="226">
        <f>Dat_02!C173</f>
        <v>13.853308805496155</v>
      </c>
      <c r="F174" s="226">
        <f>Dat_02!D173</f>
        <v>21.033168040284398</v>
      </c>
      <c r="G174" s="226">
        <f>Dat_02!E173</f>
        <v>13.853308805496155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44823</v>
      </c>
      <c r="D175" s="224"/>
      <c r="E175" s="226">
        <f>Dat_02!C174</f>
        <v>28.378632505496157</v>
      </c>
      <c r="F175" s="226">
        <f>Dat_02!D174</f>
        <v>21.033168040284398</v>
      </c>
      <c r="G175" s="226">
        <f>Dat_02!E174</f>
        <v>21.033168040284398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44824</v>
      </c>
      <c r="D176" s="224"/>
      <c r="E176" s="226">
        <f>Dat_02!C175</f>
        <v>28.874847413494294</v>
      </c>
      <c r="F176" s="226">
        <f>Dat_02!D175</f>
        <v>21.033168040284398</v>
      </c>
      <c r="G176" s="226">
        <f>Dat_02!E175</f>
        <v>21.033168040284398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44825</v>
      </c>
      <c r="D177" s="224"/>
      <c r="E177" s="226">
        <f>Dat_02!C176</f>
        <v>18.91056866332821</v>
      </c>
      <c r="F177" s="226">
        <f>Dat_02!D176</f>
        <v>21.033168040284398</v>
      </c>
      <c r="G177" s="226">
        <f>Dat_02!E176</f>
        <v>18.91056866332821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44826</v>
      </c>
      <c r="D178" s="224"/>
      <c r="E178" s="226">
        <f>Dat_02!C177</f>
        <v>15.011955983329143</v>
      </c>
      <c r="F178" s="226">
        <f>Dat_02!D177</f>
        <v>21.033168040284398</v>
      </c>
      <c r="G178" s="226">
        <f>Dat_02!E177</f>
        <v>15.011955983329143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44827</v>
      </c>
      <c r="D179" s="224"/>
      <c r="E179" s="226">
        <f>Dat_02!C178</f>
        <v>15.385728020327274</v>
      </c>
      <c r="F179" s="226">
        <f>Dat_02!D178</f>
        <v>21.033168040284398</v>
      </c>
      <c r="G179" s="226">
        <f>Dat_02!E178</f>
        <v>15.385728020327274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44828</v>
      </c>
      <c r="D180" s="224"/>
      <c r="E180" s="226">
        <f>Dat_02!C179</f>
        <v>7.3847436263291382</v>
      </c>
      <c r="F180" s="226">
        <f>Dat_02!D179</f>
        <v>21.033168040284398</v>
      </c>
      <c r="G180" s="226">
        <f>Dat_02!E179</f>
        <v>7.3847436263291382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44829</v>
      </c>
      <c r="D181" s="224"/>
      <c r="E181" s="226">
        <f>Dat_02!C180</f>
        <v>1.3258039603282086</v>
      </c>
      <c r="F181" s="226">
        <f>Dat_02!D180</f>
        <v>21.033168040284398</v>
      </c>
      <c r="G181" s="226">
        <f>Dat_02!E180</f>
        <v>1.3258039603282086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44830</v>
      </c>
      <c r="D182" s="224"/>
      <c r="E182" s="226">
        <f>Dat_02!C181</f>
        <v>1.1169635263272795</v>
      </c>
      <c r="F182" s="226">
        <f>Dat_02!D181</f>
        <v>21.033168040284398</v>
      </c>
      <c r="G182" s="226">
        <f>Dat_02!E181</f>
        <v>1.1169635263272795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44831</v>
      </c>
      <c r="D183" s="224"/>
      <c r="E183" s="226">
        <f>Dat_02!C182</f>
        <v>0.78786596332913905</v>
      </c>
      <c r="F183" s="226">
        <f>Dat_02!D182</f>
        <v>21.033168040284398</v>
      </c>
      <c r="G183" s="226">
        <f>Dat_02!E182</f>
        <v>0.78786596332913905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44832</v>
      </c>
      <c r="D184" s="224"/>
      <c r="E184" s="226">
        <f>Dat_02!C183</f>
        <v>0.62199482457556587</v>
      </c>
      <c r="F184" s="226">
        <f>Dat_02!D183</f>
        <v>21.033168040284398</v>
      </c>
      <c r="G184" s="226">
        <f>Dat_02!E183</f>
        <v>0.62199482457556587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44833</v>
      </c>
      <c r="D185" s="224"/>
      <c r="E185" s="226">
        <f>Dat_02!C184</f>
        <v>1.5908444845746343</v>
      </c>
      <c r="F185" s="226">
        <f>Dat_02!D184</f>
        <v>21.033168040284398</v>
      </c>
      <c r="G185" s="226">
        <f>Dat_02!E184</f>
        <v>1.5908444845746343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44834</v>
      </c>
      <c r="D186" s="224"/>
      <c r="E186" s="226">
        <f>Dat_02!C185</f>
        <v>15.933703672575568</v>
      </c>
      <c r="F186" s="226">
        <f>Dat_02!D185</f>
        <v>21.033168040284398</v>
      </c>
      <c r="G186" s="226">
        <f>Dat_02!E185</f>
        <v>15.933703672575568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44835</v>
      </c>
      <c r="D187" s="224"/>
      <c r="E187" s="226">
        <f>Dat_02!C186</f>
        <v>11.227034907575566</v>
      </c>
      <c r="F187" s="226">
        <f>Dat_02!D186</f>
        <v>41.704179443866899</v>
      </c>
      <c r="G187" s="226">
        <f>Dat_02!E186</f>
        <v>11.227034907575566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190</v>
      </c>
      <c r="C188" s="225">
        <f>Dat_02!B187</f>
        <v>44836</v>
      </c>
      <c r="D188" s="224"/>
      <c r="E188" s="226">
        <f>Dat_02!C187</f>
        <v>7.9707422325755672</v>
      </c>
      <c r="F188" s="226">
        <f>Dat_02!D187</f>
        <v>41.704179443866899</v>
      </c>
      <c r="G188" s="226">
        <f>Dat_02!E187</f>
        <v>7.9707422325755672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44837</v>
      </c>
      <c r="D189" s="224"/>
      <c r="E189" s="226">
        <f>Dat_02!C188</f>
        <v>20.891594586575568</v>
      </c>
      <c r="F189" s="226">
        <f>Dat_02!D188</f>
        <v>41.704179443866899</v>
      </c>
      <c r="G189" s="226">
        <f>Dat_02!E188</f>
        <v>20.891594586575568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44838</v>
      </c>
      <c r="D190" s="224"/>
      <c r="E190" s="226">
        <f>Dat_02!C189</f>
        <v>16.433540057575566</v>
      </c>
      <c r="F190" s="226">
        <f>Dat_02!D189</f>
        <v>41.704179443866899</v>
      </c>
      <c r="G190" s="226">
        <f>Dat_02!E189</f>
        <v>16.433540057575566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44839</v>
      </c>
      <c r="D191" s="224"/>
      <c r="E191" s="226">
        <f>Dat_02!C190</f>
        <v>8.6749098880381279</v>
      </c>
      <c r="F191" s="226">
        <f>Dat_02!D190</f>
        <v>41.704179443866899</v>
      </c>
      <c r="G191" s="226">
        <f>Dat_02!E190</f>
        <v>8.6749098880381279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44840</v>
      </c>
      <c r="D192" s="224"/>
      <c r="E192" s="226">
        <f>Dat_02!C191</f>
        <v>9.3689522890390577</v>
      </c>
      <c r="F192" s="226">
        <f>Dat_02!D191</f>
        <v>41.704179443866899</v>
      </c>
      <c r="G192" s="226">
        <f>Dat_02!E191</f>
        <v>9.3689522890390577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44841</v>
      </c>
      <c r="D193" s="224"/>
      <c r="E193" s="226">
        <f>Dat_02!C192</f>
        <v>13.773585029038127</v>
      </c>
      <c r="F193" s="226">
        <f>Dat_02!D192</f>
        <v>41.704179443866899</v>
      </c>
      <c r="G193" s="226">
        <f>Dat_02!E192</f>
        <v>13.773585029038127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44842</v>
      </c>
      <c r="D194" s="224"/>
      <c r="E194" s="226">
        <f>Dat_02!C193</f>
        <v>5.7188718090381263</v>
      </c>
      <c r="F194" s="226">
        <f>Dat_02!D193</f>
        <v>41.704179443866899</v>
      </c>
      <c r="G194" s="226">
        <f>Dat_02!E193</f>
        <v>5.7188718090381263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44843</v>
      </c>
      <c r="D195" s="224"/>
      <c r="E195" s="226">
        <f>Dat_02!C194</f>
        <v>4.7329473290381268</v>
      </c>
      <c r="F195" s="226">
        <f>Dat_02!D194</f>
        <v>41.704179443866899</v>
      </c>
      <c r="G195" s="226">
        <f>Dat_02!E194</f>
        <v>4.7329473290381268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44844</v>
      </c>
      <c r="D196" s="224"/>
      <c r="E196" s="226">
        <f>Dat_02!C195</f>
        <v>14.908775329039058</v>
      </c>
      <c r="F196" s="226">
        <f>Dat_02!D195</f>
        <v>41.704179443866899</v>
      </c>
      <c r="G196" s="226">
        <f>Dat_02!E195</f>
        <v>14.908775329039058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44845</v>
      </c>
      <c r="D197" s="224"/>
      <c r="E197" s="226">
        <f>Dat_02!C196</f>
        <v>11.686731429039057</v>
      </c>
      <c r="F197" s="226">
        <f>Dat_02!D196</f>
        <v>41.704179443866899</v>
      </c>
      <c r="G197" s="226">
        <f>Dat_02!E196</f>
        <v>11.686731429039057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44846</v>
      </c>
      <c r="D198" s="224"/>
      <c r="E198" s="226">
        <f>Dat_02!C197</f>
        <v>8.0333308843297484</v>
      </c>
      <c r="F198" s="226">
        <f>Dat_02!D197</f>
        <v>41.704179443866899</v>
      </c>
      <c r="G198" s="226">
        <f>Dat_02!E197</f>
        <v>8.0333308843297484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44847</v>
      </c>
      <c r="D199" s="224"/>
      <c r="E199" s="226">
        <f>Dat_02!C198</f>
        <v>13.818515744328819</v>
      </c>
      <c r="F199" s="226">
        <f>Dat_02!D198</f>
        <v>41.704179443866899</v>
      </c>
      <c r="G199" s="226">
        <f>Dat_02!E198</f>
        <v>13.818515744328819</v>
      </c>
      <c r="I199" s="227">
        <f>Dat_02!G198</f>
        <v>0</v>
      </c>
      <c r="J199" s="233" t="str">
        <f>IF(Dat_02!H198=0,"",Dat_02!H198)</f>
        <v/>
      </c>
    </row>
    <row r="200" spans="2:10">
      <c r="B200" s="224"/>
      <c r="C200" s="225">
        <f>Dat_02!B199</f>
        <v>44848</v>
      </c>
      <c r="D200" s="224"/>
      <c r="E200" s="226">
        <f>Dat_02!C199</f>
        <v>13.067054888329748</v>
      </c>
      <c r="F200" s="226">
        <f>Dat_02!D199</f>
        <v>41.704179443866899</v>
      </c>
      <c r="G200" s="226">
        <f>Dat_02!E199</f>
        <v>13.067054888329748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44849</v>
      </c>
      <c r="D201" s="224"/>
      <c r="E201" s="226">
        <f>Dat_02!C200</f>
        <v>8.1490059843288183</v>
      </c>
      <c r="F201" s="226">
        <f>Dat_02!D200</f>
        <v>41.704179443866899</v>
      </c>
      <c r="G201" s="226">
        <f>Dat_02!E200</f>
        <v>8.1490059843288183</v>
      </c>
      <c r="I201" s="227">
        <f>Dat_02!G200</f>
        <v>41.704179443866899</v>
      </c>
      <c r="J201" s="233" t="str">
        <f>IF(Dat_02!H200=0,"",Dat_02!H200)</f>
        <v/>
      </c>
    </row>
    <row r="202" spans="2:10">
      <c r="B202" s="224"/>
      <c r="C202" s="225">
        <f>Dat_02!B201</f>
        <v>44850</v>
      </c>
      <c r="D202" s="224"/>
      <c r="E202" s="226">
        <f>Dat_02!C201</f>
        <v>9.3695336443297492</v>
      </c>
      <c r="F202" s="226">
        <f>Dat_02!D201</f>
        <v>41.704179443866899</v>
      </c>
      <c r="G202" s="226">
        <f>Dat_02!E201</f>
        <v>9.3695336443297492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44851</v>
      </c>
      <c r="D203" s="224"/>
      <c r="E203" s="226">
        <f>Dat_02!C202</f>
        <v>13.885516124329747</v>
      </c>
      <c r="F203" s="226">
        <f>Dat_02!D202</f>
        <v>41.704179443866899</v>
      </c>
      <c r="G203" s="226">
        <f>Dat_02!E202</f>
        <v>13.885516124329747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44852</v>
      </c>
      <c r="D204" s="224"/>
      <c r="E204" s="226">
        <f>Dat_02!C203</f>
        <v>13.979799504328817</v>
      </c>
      <c r="F204" s="226">
        <f>Dat_02!D203</f>
        <v>41.704179443866899</v>
      </c>
      <c r="G204" s="226">
        <f>Dat_02!E203</f>
        <v>13.979799504328817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44853</v>
      </c>
      <c r="D205" s="224"/>
      <c r="E205" s="226">
        <f>Dat_02!C204</f>
        <v>36.042525623746585</v>
      </c>
      <c r="F205" s="226">
        <f>Dat_02!D204</f>
        <v>41.704179443866899</v>
      </c>
      <c r="G205" s="226">
        <f>Dat_02!E204</f>
        <v>36.042525623746585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44854</v>
      </c>
      <c r="D206" s="224"/>
      <c r="E206" s="226">
        <f>Dat_02!C205</f>
        <v>41.862411023747526</v>
      </c>
      <c r="F206" s="226">
        <f>Dat_02!D205</f>
        <v>41.704179443866899</v>
      </c>
      <c r="G206" s="226">
        <f>Dat_02!E205</f>
        <v>41.704179443866899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44855</v>
      </c>
      <c r="D207" s="224"/>
      <c r="E207" s="226">
        <f>Dat_02!C206</f>
        <v>48.232235227746592</v>
      </c>
      <c r="F207" s="226">
        <f>Dat_02!D206</f>
        <v>41.704179443866899</v>
      </c>
      <c r="G207" s="226">
        <f>Dat_02!E206</f>
        <v>41.704179443866899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44856</v>
      </c>
      <c r="D208" s="224"/>
      <c r="E208" s="226">
        <f>Dat_02!C207</f>
        <v>42.953111683746592</v>
      </c>
      <c r="F208" s="226">
        <f>Dat_02!D207</f>
        <v>41.704179443866899</v>
      </c>
      <c r="G208" s="226">
        <f>Dat_02!E207</f>
        <v>41.704179443866899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44857</v>
      </c>
      <c r="D209" s="224"/>
      <c r="E209" s="226">
        <f>Dat_02!C208</f>
        <v>43.362609591746583</v>
      </c>
      <c r="F209" s="226">
        <f>Dat_02!D208</f>
        <v>41.704179443866899</v>
      </c>
      <c r="G209" s="226">
        <f>Dat_02!E208</f>
        <v>41.704179443866899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44858</v>
      </c>
      <c r="D210" s="224"/>
      <c r="E210" s="226">
        <f>Dat_02!C209</f>
        <v>55.478940703746588</v>
      </c>
      <c r="F210" s="226">
        <f>Dat_02!D209</f>
        <v>41.704179443866899</v>
      </c>
      <c r="G210" s="226">
        <f>Dat_02!E209</f>
        <v>41.704179443866899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44859</v>
      </c>
      <c r="D211" s="224"/>
      <c r="E211" s="226">
        <f>Dat_02!C210</f>
        <v>44.782790679745652</v>
      </c>
      <c r="F211" s="226">
        <f>Dat_02!D210</f>
        <v>41.704179443866899</v>
      </c>
      <c r="G211" s="226">
        <f>Dat_02!E210</f>
        <v>41.704179443866899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44860</v>
      </c>
      <c r="D212" s="224"/>
      <c r="E212" s="226">
        <f>Dat_02!C211</f>
        <v>65.213771026325347</v>
      </c>
      <c r="F212" s="226">
        <f>Dat_02!D211</f>
        <v>41.704179443866899</v>
      </c>
      <c r="G212" s="226">
        <f>Dat_02!E211</f>
        <v>41.704179443866899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44861</v>
      </c>
      <c r="D213" s="224"/>
      <c r="E213" s="226">
        <f>Dat_02!C212</f>
        <v>50.209895595325349</v>
      </c>
      <c r="F213" s="226">
        <f>Dat_02!D212</f>
        <v>41.704179443866899</v>
      </c>
      <c r="G213" s="226">
        <f>Dat_02!E212</f>
        <v>41.704179443866899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44862</v>
      </c>
      <c r="D214" s="224"/>
      <c r="E214" s="226">
        <f>Dat_02!C213</f>
        <v>53.048136565324413</v>
      </c>
      <c r="F214" s="226">
        <f>Dat_02!D213</f>
        <v>41.704179443866899</v>
      </c>
      <c r="G214" s="226">
        <f>Dat_02!E213</f>
        <v>41.704179443866899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44863</v>
      </c>
      <c r="D215" s="224"/>
      <c r="E215" s="226">
        <f>Dat_02!C214</f>
        <v>54.221547558325341</v>
      </c>
      <c r="F215" s="226">
        <f>Dat_02!D214</f>
        <v>41.704179443866899</v>
      </c>
      <c r="G215" s="226">
        <f>Dat_02!E214</f>
        <v>41.704179443866899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44864</v>
      </c>
      <c r="D216" s="224"/>
      <c r="E216" s="226">
        <f>Dat_02!C215</f>
        <v>56.44741686632441</v>
      </c>
      <c r="F216" s="226">
        <f>Dat_02!D215</f>
        <v>41.704179443866899</v>
      </c>
      <c r="G216" s="226">
        <f>Dat_02!E215</f>
        <v>41.704179443866899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44865</v>
      </c>
      <c r="D217" s="224"/>
      <c r="E217" s="226">
        <f>Dat_02!C216</f>
        <v>56.191996070324414</v>
      </c>
      <c r="F217" s="226">
        <f>Dat_02!D216</f>
        <v>41.704179443866899</v>
      </c>
      <c r="G217" s="226">
        <f>Dat_02!E216</f>
        <v>41.704179443866899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191</v>
      </c>
      <c r="C218" s="225">
        <f>Dat_02!B217</f>
        <v>44866</v>
      </c>
      <c r="D218" s="224"/>
      <c r="E218" s="226">
        <f>Dat_02!C217</f>
        <v>55.130181238325342</v>
      </c>
      <c r="F218" s="226">
        <f>Dat_02!D217</f>
        <v>83.437278222405467</v>
      </c>
      <c r="G218" s="226">
        <f>Dat_02!E217</f>
        <v>55.130181238325342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44867</v>
      </c>
      <c r="D219" s="224"/>
      <c r="E219" s="226">
        <f>Dat_02!C218</f>
        <v>48.506123542046467</v>
      </c>
      <c r="F219" s="226">
        <f>Dat_02!D218</f>
        <v>83.437278222405467</v>
      </c>
      <c r="G219" s="226">
        <f>Dat_02!E218</f>
        <v>48.506123542046467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44868</v>
      </c>
      <c r="D220" s="224"/>
      <c r="E220" s="226">
        <f>Dat_02!C219</f>
        <v>49.718320378047402</v>
      </c>
      <c r="F220" s="226">
        <f>Dat_02!D219</f>
        <v>83.437278222405467</v>
      </c>
      <c r="G220" s="226">
        <f>Dat_02!E219</f>
        <v>49.718320378047402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44869</v>
      </c>
      <c r="D221" s="224"/>
      <c r="E221" s="226">
        <f>Dat_02!C220</f>
        <v>46.650063326046464</v>
      </c>
      <c r="F221" s="226">
        <f>Dat_02!D220</f>
        <v>83.437278222405467</v>
      </c>
      <c r="G221" s="226">
        <f>Dat_02!E220</f>
        <v>46.650063326046464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44870</v>
      </c>
      <c r="D222" s="224"/>
      <c r="E222" s="226">
        <f>Dat_02!C221</f>
        <v>40.67551791804739</v>
      </c>
      <c r="F222" s="226">
        <f>Dat_02!D221</f>
        <v>83.437278222405467</v>
      </c>
      <c r="G222" s="226">
        <f>Dat_02!E221</f>
        <v>40.67551791804739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44871</v>
      </c>
      <c r="D223" s="224"/>
      <c r="E223" s="226">
        <f>Dat_02!C222</f>
        <v>40.382972262046458</v>
      </c>
      <c r="F223" s="226">
        <f>Dat_02!D222</f>
        <v>83.437278222405467</v>
      </c>
      <c r="G223" s="226">
        <f>Dat_02!E222</f>
        <v>40.382972262046458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44872</v>
      </c>
      <c r="D224" s="224"/>
      <c r="E224" s="226">
        <f>Dat_02!C223</f>
        <v>48.894716262047396</v>
      </c>
      <c r="F224" s="226">
        <f>Dat_02!D223</f>
        <v>83.437278222405467</v>
      </c>
      <c r="G224" s="226">
        <f>Dat_02!E223</f>
        <v>48.894716262047396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44873</v>
      </c>
      <c r="D225" s="224"/>
      <c r="E225" s="226">
        <f>Dat_02!C224</f>
        <v>44.898839198047398</v>
      </c>
      <c r="F225" s="226">
        <f>Dat_02!D224</f>
        <v>83.437278222405467</v>
      </c>
      <c r="G225" s="226">
        <f>Dat_02!E224</f>
        <v>44.898839198047398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44874</v>
      </c>
      <c r="D226" s="224"/>
      <c r="E226" s="226">
        <f>Dat_02!C225</f>
        <v>40.248126950567581</v>
      </c>
      <c r="F226" s="226">
        <f>Dat_02!D225</f>
        <v>83.437278222405467</v>
      </c>
      <c r="G226" s="226">
        <f>Dat_02!E225</f>
        <v>40.248126950567581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44875</v>
      </c>
      <c r="D227" s="224"/>
      <c r="E227" s="226">
        <f>Dat_02!C226</f>
        <v>42.249594190569447</v>
      </c>
      <c r="F227" s="226">
        <f>Dat_02!D226</f>
        <v>83.437278222405467</v>
      </c>
      <c r="G227" s="226">
        <f>Dat_02!E226</f>
        <v>42.249594190569447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44876</v>
      </c>
      <c r="D228" s="224"/>
      <c r="E228" s="226">
        <f>Dat_02!C227</f>
        <v>35.319905954567588</v>
      </c>
      <c r="F228" s="226">
        <f>Dat_02!D227</f>
        <v>83.437278222405467</v>
      </c>
      <c r="G228" s="226">
        <f>Dat_02!E227</f>
        <v>35.319905954567588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44877</v>
      </c>
      <c r="D229" s="224"/>
      <c r="E229" s="226">
        <f>Dat_02!C228</f>
        <v>33.268927706570381</v>
      </c>
      <c r="F229" s="226">
        <f>Dat_02!D228</f>
        <v>83.437278222405467</v>
      </c>
      <c r="G229" s="226">
        <f>Dat_02!E228</f>
        <v>33.268927706570381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44878</v>
      </c>
      <c r="D230" s="224"/>
      <c r="E230" s="226">
        <f>Dat_02!C229</f>
        <v>36.046191154565719</v>
      </c>
      <c r="F230" s="226">
        <f>Dat_02!D229</f>
        <v>83.437278222405467</v>
      </c>
      <c r="G230" s="226">
        <f>Dat_02!E229</f>
        <v>36.046191154565719</v>
      </c>
      <c r="I230" s="227">
        <f>Dat_02!G229</f>
        <v>0</v>
      </c>
      <c r="J230" s="233" t="str">
        <f>IF(Dat_02!H229=0,"",Dat_02!H229)</f>
        <v/>
      </c>
    </row>
    <row r="231" spans="2:10">
      <c r="B231" s="224"/>
      <c r="C231" s="225">
        <f>Dat_02!B230</f>
        <v>44879</v>
      </c>
      <c r="D231" s="224"/>
      <c r="E231" s="226">
        <f>Dat_02!C230</f>
        <v>40.401686802569451</v>
      </c>
      <c r="F231" s="226">
        <f>Dat_02!D230</f>
        <v>83.437278222405467</v>
      </c>
      <c r="G231" s="226">
        <f>Dat_02!E230</f>
        <v>40.401686802569451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44880</v>
      </c>
      <c r="D232" s="224"/>
      <c r="E232" s="226">
        <f>Dat_02!C231</f>
        <v>36.647924542569449</v>
      </c>
      <c r="F232" s="226">
        <f>Dat_02!D231</f>
        <v>83.437278222405467</v>
      </c>
      <c r="G232" s="226">
        <f>Dat_02!E231</f>
        <v>36.647924542569449</v>
      </c>
      <c r="I232" s="227">
        <f>Dat_02!G231</f>
        <v>83.437278222405467</v>
      </c>
      <c r="J232" s="233" t="str">
        <f>IF(Dat_02!H231=0,"",Dat_02!H231)</f>
        <v/>
      </c>
    </row>
    <row r="233" spans="2:10">
      <c r="B233" s="224"/>
      <c r="C233" s="225">
        <f>Dat_02!B232</f>
        <v>44881</v>
      </c>
      <c r="D233" s="224"/>
      <c r="E233" s="226">
        <f>Dat_02!C232</f>
        <v>50.92107846073597</v>
      </c>
      <c r="F233" s="226">
        <f>Dat_02!D232</f>
        <v>83.437278222405467</v>
      </c>
      <c r="G233" s="226">
        <f>Dat_02!E232</f>
        <v>50.92107846073597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44882</v>
      </c>
      <c r="D234" s="224"/>
      <c r="E234" s="226">
        <f>Dat_02!C233</f>
        <v>54.079362809736899</v>
      </c>
      <c r="F234" s="226">
        <f>Dat_02!D233</f>
        <v>83.437278222405467</v>
      </c>
      <c r="G234" s="226">
        <f>Dat_02!E233</f>
        <v>54.079362809736899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44883</v>
      </c>
      <c r="D235" s="224"/>
      <c r="E235" s="226">
        <f>Dat_02!C234</f>
        <v>62.311454867738767</v>
      </c>
      <c r="F235" s="226">
        <f>Dat_02!D234</f>
        <v>83.437278222405467</v>
      </c>
      <c r="G235" s="226">
        <f>Dat_02!E234</f>
        <v>62.311454867738767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44884</v>
      </c>
      <c r="D236" s="224"/>
      <c r="E236" s="226">
        <f>Dat_02!C235</f>
        <v>54.486124876736902</v>
      </c>
      <c r="F236" s="226">
        <f>Dat_02!D235</f>
        <v>83.437278222405467</v>
      </c>
      <c r="G236" s="226">
        <f>Dat_02!E235</f>
        <v>54.486124876736902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44885</v>
      </c>
      <c r="D237" s="224"/>
      <c r="E237" s="226">
        <f>Dat_02!C236</f>
        <v>53.590608580737836</v>
      </c>
      <c r="F237" s="226">
        <f>Dat_02!D236</f>
        <v>83.437278222405467</v>
      </c>
      <c r="G237" s="226">
        <f>Dat_02!E236</f>
        <v>53.590608580737836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44886</v>
      </c>
      <c r="D238" s="224"/>
      <c r="E238" s="226">
        <f>Dat_02!C237</f>
        <v>62.19546324073783</v>
      </c>
      <c r="F238" s="226">
        <f>Dat_02!D237</f>
        <v>83.437278222405467</v>
      </c>
      <c r="G238" s="226">
        <f>Dat_02!E237</f>
        <v>62.19546324073783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44887</v>
      </c>
      <c r="D239" s="224"/>
      <c r="E239" s="226">
        <f>Dat_02!C238</f>
        <v>73.662484316736894</v>
      </c>
      <c r="F239" s="226">
        <f>Dat_02!D238</f>
        <v>83.437278222405467</v>
      </c>
      <c r="G239" s="226">
        <f>Dat_02!E238</f>
        <v>73.662484316736894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44888</v>
      </c>
      <c r="D240" s="224"/>
      <c r="E240" s="226">
        <f>Dat_02!C239</f>
        <v>133.01293763312782</v>
      </c>
      <c r="F240" s="226">
        <f>Dat_02!D239</f>
        <v>83.437278222405467</v>
      </c>
      <c r="G240" s="226">
        <f>Dat_02!E239</f>
        <v>83.437278222405467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44889</v>
      </c>
      <c r="D241" s="224"/>
      <c r="E241" s="226">
        <f>Dat_02!C240</f>
        <v>146.37909403312969</v>
      </c>
      <c r="F241" s="226">
        <f>Dat_02!D240</f>
        <v>83.437278222405467</v>
      </c>
      <c r="G241" s="226">
        <f>Dat_02!E240</f>
        <v>83.437278222405467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44890</v>
      </c>
      <c r="D242" s="224"/>
      <c r="E242" s="226">
        <f>Dat_02!C241</f>
        <v>139.10208684112686</v>
      </c>
      <c r="F242" s="226">
        <f>Dat_02!D241</f>
        <v>83.437278222405467</v>
      </c>
      <c r="G242" s="226">
        <f>Dat_02!E241</f>
        <v>83.437278222405467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44891</v>
      </c>
      <c r="D243" s="224"/>
      <c r="E243" s="226">
        <f>Dat_02!C242</f>
        <v>145.09204238912872</v>
      </c>
      <c r="F243" s="226">
        <f>Dat_02!D242</f>
        <v>83.437278222405467</v>
      </c>
      <c r="G243" s="226">
        <f>Dat_02!E242</f>
        <v>83.437278222405467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44892</v>
      </c>
      <c r="D244" s="224"/>
      <c r="E244" s="226">
        <f>Dat_02!C243</f>
        <v>137.68673816912781</v>
      </c>
      <c r="F244" s="226">
        <f>Dat_02!D243</f>
        <v>83.437278222405467</v>
      </c>
      <c r="G244" s="226">
        <f>Dat_02!E243</f>
        <v>83.437278222405467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44893</v>
      </c>
      <c r="D245" s="224"/>
      <c r="E245" s="226">
        <f>Dat_02!C244</f>
        <v>124.79451112512781</v>
      </c>
      <c r="F245" s="226">
        <f>Dat_02!D244</f>
        <v>83.437278222405467</v>
      </c>
      <c r="G245" s="226">
        <f>Dat_02!E244</f>
        <v>83.437278222405467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44894</v>
      </c>
      <c r="D246" s="224"/>
      <c r="E246" s="226">
        <f>Dat_02!C245</f>
        <v>157.05292319312778</v>
      </c>
      <c r="F246" s="226">
        <f>Dat_02!D245</f>
        <v>83.437278222405467</v>
      </c>
      <c r="G246" s="226">
        <f>Dat_02!E245</f>
        <v>83.437278222405467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44895</v>
      </c>
      <c r="D247" s="224"/>
      <c r="E247" s="226">
        <f>Dat_02!C246</f>
        <v>78.135611493811084</v>
      </c>
      <c r="F247" s="226">
        <f>Dat_02!D246</f>
        <v>83.437278222405467</v>
      </c>
      <c r="G247" s="226">
        <f>Dat_02!E246</f>
        <v>78.135611493811084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44896</v>
      </c>
      <c r="D248" s="224"/>
      <c r="E248" s="226">
        <f>Dat_02!C247</f>
        <v>70.928567722812019</v>
      </c>
      <c r="F248" s="226">
        <f>Dat_02!D247</f>
        <v>108.10243370537623</v>
      </c>
      <c r="G248" s="226">
        <f>Dat_02!E247</f>
        <v>70.928567722812019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184</v>
      </c>
      <c r="C249" s="225">
        <f>Dat_02!B248</f>
        <v>44897</v>
      </c>
      <c r="D249" s="224"/>
      <c r="E249" s="226">
        <f>Dat_02!C248</f>
        <v>76.552537708811087</v>
      </c>
      <c r="F249" s="226">
        <f>Dat_02!D248</f>
        <v>108.10243370537623</v>
      </c>
      <c r="G249" s="226">
        <f>Dat_02!E248</f>
        <v>76.552537708811087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44898</v>
      </c>
      <c r="D250" s="224"/>
      <c r="E250" s="226">
        <f>Dat_02!C249</f>
        <v>79.19663666181016</v>
      </c>
      <c r="F250" s="226">
        <f>Dat_02!D249</f>
        <v>108.10243370537623</v>
      </c>
      <c r="G250" s="226">
        <f>Dat_02!E249</f>
        <v>79.19663666181016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44899</v>
      </c>
      <c r="D251" s="224"/>
      <c r="E251" s="226">
        <f>Dat_02!C250</f>
        <v>77.386342661811085</v>
      </c>
      <c r="F251" s="226">
        <f>Dat_02!D250</f>
        <v>108.10243370537623</v>
      </c>
      <c r="G251" s="226">
        <f>Dat_02!E250</f>
        <v>77.386342661811085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44900</v>
      </c>
      <c r="D252" s="224"/>
      <c r="E252" s="226">
        <f>Dat_02!C251</f>
        <v>74.9116890218111</v>
      </c>
      <c r="F252" s="226">
        <f>Dat_02!D251</f>
        <v>108.10243370537623</v>
      </c>
      <c r="G252" s="226">
        <f>Dat_02!E251</f>
        <v>74.9116890218111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44901</v>
      </c>
      <c r="D253" s="224"/>
      <c r="E253" s="226">
        <f>Dat_02!C252</f>
        <v>73.992880701812012</v>
      </c>
      <c r="F253" s="226">
        <f>Dat_02!D252</f>
        <v>108.10243370537623</v>
      </c>
      <c r="G253" s="226">
        <f>Dat_02!E252</f>
        <v>73.992880701812012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44902</v>
      </c>
      <c r="D254" s="224"/>
      <c r="E254" s="226">
        <f>Dat_02!C253</f>
        <v>83.487556462748103</v>
      </c>
      <c r="F254" s="226">
        <f>Dat_02!D253</f>
        <v>108.10243370537623</v>
      </c>
      <c r="G254" s="226">
        <f>Dat_02!E253</f>
        <v>83.487556462748103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44903</v>
      </c>
      <c r="D255" s="224"/>
      <c r="E255" s="226">
        <f>Dat_02!C254</f>
        <v>78.386562502751829</v>
      </c>
      <c r="F255" s="226">
        <f>Dat_02!D254</f>
        <v>108.10243370537623</v>
      </c>
      <c r="G255" s="226">
        <f>Dat_02!E254</f>
        <v>78.386562502751829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44904</v>
      </c>
      <c r="D256" s="224"/>
      <c r="E256" s="226">
        <f>Dat_02!C255</f>
        <v>81.364727742749963</v>
      </c>
      <c r="F256" s="226">
        <f>Dat_02!D255</f>
        <v>108.10243370537623</v>
      </c>
      <c r="G256" s="226">
        <f>Dat_02!E255</f>
        <v>81.364727742749963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44905</v>
      </c>
      <c r="D257" s="224"/>
      <c r="E257" s="226">
        <f>Dat_02!C256</f>
        <v>65.846046131749958</v>
      </c>
      <c r="F257" s="226">
        <f>Dat_02!D256</f>
        <v>108.10243370537623</v>
      </c>
      <c r="G257" s="226">
        <f>Dat_02!E256</f>
        <v>65.846046131749958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44906</v>
      </c>
      <c r="D258" s="224"/>
      <c r="E258" s="226">
        <f>Dat_02!C257</f>
        <v>67.880276181749039</v>
      </c>
      <c r="F258" s="226">
        <f>Dat_02!D257</f>
        <v>108.10243370537623</v>
      </c>
      <c r="G258" s="226">
        <f>Dat_02!E257</f>
        <v>67.880276181749039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44907</v>
      </c>
      <c r="D259" s="224"/>
      <c r="E259" s="226">
        <f>Dat_02!C258</f>
        <v>74.291155034749977</v>
      </c>
      <c r="F259" s="226">
        <f>Dat_02!D258</f>
        <v>108.10243370537623</v>
      </c>
      <c r="G259" s="226">
        <f>Dat_02!E258</f>
        <v>74.291155034749977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44908</v>
      </c>
      <c r="D260" s="224"/>
      <c r="E260" s="226">
        <f>Dat_02!C259</f>
        <v>101.93849131074995</v>
      </c>
      <c r="F260" s="226">
        <f>Dat_02!D259</f>
        <v>108.10243370537623</v>
      </c>
      <c r="G260" s="226">
        <f>Dat_02!E259</f>
        <v>101.93849131074995</v>
      </c>
      <c r="I260" s="227">
        <f>Dat_02!G259</f>
        <v>0</v>
      </c>
      <c r="J260" s="233" t="str">
        <f>IF(Dat_02!H259=0,"",Dat_02!H259)</f>
        <v/>
      </c>
    </row>
    <row r="261" spans="2:10">
      <c r="B261" s="224"/>
      <c r="C261" s="225">
        <f>Dat_02!B260</f>
        <v>44909</v>
      </c>
      <c r="D261" s="224"/>
      <c r="E261" s="226">
        <f>Dat_02!C260</f>
        <v>289.97392061030251</v>
      </c>
      <c r="F261" s="226">
        <f>Dat_02!D260</f>
        <v>108.10243370537623</v>
      </c>
      <c r="G261" s="226">
        <f>Dat_02!E260</f>
        <v>108.10243370537623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44910</v>
      </c>
      <c r="D262" s="224"/>
      <c r="E262" s="226">
        <f>Dat_02!C261</f>
        <v>284.73792954630437</v>
      </c>
      <c r="F262" s="226">
        <f>Dat_02!D261</f>
        <v>108.10243370537623</v>
      </c>
      <c r="G262" s="226">
        <f>Dat_02!E261</f>
        <v>108.10243370537623</v>
      </c>
      <c r="I262" s="227">
        <f>Dat_02!G261</f>
        <v>108.10243370537623</v>
      </c>
      <c r="J262" s="233" t="str">
        <f>IF(Dat_02!H261=0,"",Dat_02!H261)</f>
        <v/>
      </c>
    </row>
    <row r="263" spans="2:10">
      <c r="B263" s="224"/>
      <c r="C263" s="225">
        <f>Dat_02!B262</f>
        <v>44911</v>
      </c>
      <c r="D263" s="224"/>
      <c r="E263" s="226">
        <f>Dat_02!C262</f>
        <v>307.97685631430346</v>
      </c>
      <c r="F263" s="226">
        <f>Dat_02!D262</f>
        <v>108.10243370537623</v>
      </c>
      <c r="G263" s="226">
        <f>Dat_02!E262</f>
        <v>108.10243370537623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44912</v>
      </c>
      <c r="D264" s="224"/>
      <c r="E264" s="226">
        <f>Dat_02!C263</f>
        <v>302.26623228230346</v>
      </c>
      <c r="F264" s="226">
        <f>Dat_02!D263</f>
        <v>108.10243370537623</v>
      </c>
      <c r="G264" s="226">
        <f>Dat_02!E263</f>
        <v>108.10243370537623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44913</v>
      </c>
      <c r="D265" s="224"/>
      <c r="E265" s="226">
        <f>Dat_02!C264</f>
        <v>247.9712209903025</v>
      </c>
      <c r="F265" s="226">
        <f>Dat_02!D264</f>
        <v>108.10243370537623</v>
      </c>
      <c r="G265" s="226">
        <f>Dat_02!E264</f>
        <v>108.10243370537623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44914</v>
      </c>
      <c r="D266" s="224"/>
      <c r="E266" s="226">
        <f>Dat_02!C265</f>
        <v>269.60022292630441</v>
      </c>
      <c r="F266" s="226">
        <f>Dat_02!D265</f>
        <v>108.10243370537623</v>
      </c>
      <c r="G266" s="226">
        <f>Dat_02!E265</f>
        <v>108.10243370537623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44915</v>
      </c>
      <c r="D267" s="224"/>
      <c r="E267" s="226">
        <f>Dat_02!C266</f>
        <v>283.5932388583044</v>
      </c>
      <c r="F267" s="226">
        <f>Dat_02!D266</f>
        <v>108.10243370537623</v>
      </c>
      <c r="G267" s="226">
        <f>Dat_02!E266</f>
        <v>108.10243370537623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44916</v>
      </c>
      <c r="D268" s="224"/>
      <c r="E268" s="226">
        <f>Dat_02!C267</f>
        <v>216.41231130322751</v>
      </c>
      <c r="F268" s="226">
        <f>Dat_02!D267</f>
        <v>108.10243370537623</v>
      </c>
      <c r="G268" s="226">
        <f>Dat_02!E267</f>
        <v>108.10243370537623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44917</v>
      </c>
      <c r="D269" s="224"/>
      <c r="E269" s="226">
        <f>Dat_02!C268</f>
        <v>231.06819202322563</v>
      </c>
      <c r="F269" s="226">
        <f>Dat_02!D268</f>
        <v>108.10243370537623</v>
      </c>
      <c r="G269" s="226">
        <f>Dat_02!E268</f>
        <v>108.10243370537623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44918</v>
      </c>
      <c r="D270" s="224"/>
      <c r="E270" s="226">
        <f>Dat_02!C269</f>
        <v>208.50973759122655</v>
      </c>
      <c r="F270" s="226">
        <f>Dat_02!D269</f>
        <v>108.10243370537623</v>
      </c>
      <c r="G270" s="226">
        <f>Dat_02!E269</f>
        <v>108.10243370537623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44919</v>
      </c>
      <c r="D271" s="224"/>
      <c r="E271" s="226">
        <f>Dat_02!C270</f>
        <v>181.46844320322654</v>
      </c>
      <c r="F271" s="226">
        <f>Dat_02!D270</f>
        <v>108.10243370537623</v>
      </c>
      <c r="G271" s="226">
        <f>Dat_02!E270</f>
        <v>108.10243370537623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44920</v>
      </c>
      <c r="D272" s="224"/>
      <c r="E272" s="226">
        <f>Dat_02!C271</f>
        <v>167.11491751522655</v>
      </c>
      <c r="F272" s="226">
        <f>Dat_02!D271</f>
        <v>108.10243370537623</v>
      </c>
      <c r="G272" s="226">
        <f>Dat_02!E271</f>
        <v>108.10243370537623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44921</v>
      </c>
      <c r="D273" s="224"/>
      <c r="E273" s="226">
        <f>Dat_02!C272</f>
        <v>204.13234757522562</v>
      </c>
      <c r="F273" s="226">
        <f>Dat_02!D272</f>
        <v>108.10243370537623</v>
      </c>
      <c r="G273" s="226">
        <f>Dat_02!E272</f>
        <v>108.10243370537623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44922</v>
      </c>
      <c r="D274" s="224"/>
      <c r="E274" s="226">
        <f>Dat_02!C273</f>
        <v>234.34795938322748</v>
      </c>
      <c r="F274" s="226">
        <f>Dat_02!D273</f>
        <v>108.10243370537623</v>
      </c>
      <c r="G274" s="226">
        <f>Dat_02!E273</f>
        <v>108.10243370537623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44923</v>
      </c>
      <c r="D275" s="224"/>
      <c r="E275" s="226">
        <f>Dat_02!C274</f>
        <v>193.8002134387624</v>
      </c>
      <c r="F275" s="226">
        <f>Dat_02!D274</f>
        <v>108.10243370537623</v>
      </c>
      <c r="G275" s="226">
        <f>Dat_02!E274</f>
        <v>108.10243370537623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44924</v>
      </c>
      <c r="D276" s="224"/>
      <c r="E276" s="226">
        <f>Dat_02!C275</f>
        <v>196.19100491875963</v>
      </c>
      <c r="F276" s="226">
        <f>Dat_02!D275</f>
        <v>108.10243370537623</v>
      </c>
      <c r="G276" s="226">
        <f>Dat_02!E275</f>
        <v>108.10243370537623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44925</v>
      </c>
      <c r="D277" s="224"/>
      <c r="E277" s="226">
        <f>Dat_02!C276</f>
        <v>181.06590471476241</v>
      </c>
      <c r="F277" s="226">
        <f>Dat_02!D276</f>
        <v>108.10243370537623</v>
      </c>
      <c r="G277" s="226">
        <f>Dat_02!E276</f>
        <v>108.10243370537623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44926</v>
      </c>
      <c r="D278" s="224"/>
      <c r="E278" s="226">
        <f>Dat_02!C277</f>
        <v>181.0535762667615</v>
      </c>
      <c r="F278" s="226">
        <f>Dat_02!D277</f>
        <v>108.10243370537623</v>
      </c>
      <c r="G278" s="226">
        <f>Dat_02!E277</f>
        <v>108.10243370537623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44927</v>
      </c>
      <c r="D279" s="224"/>
      <c r="E279" s="226">
        <f>Dat_02!C278</f>
        <v>184.75735599076242</v>
      </c>
      <c r="F279" s="226">
        <f>Dat_02!D278</f>
        <v>119.44455644829111</v>
      </c>
      <c r="G279" s="226">
        <f>Dat_02!E278</f>
        <v>119.44455644829111</v>
      </c>
      <c r="I279" s="227">
        <f>Dat_02!G278</f>
        <v>0</v>
      </c>
      <c r="J279" s="233">
        <f>IF(Dat_02!H278=0,"",Dat_02!H278)</f>
        <v>2023</v>
      </c>
    </row>
    <row r="280" spans="2:10">
      <c r="B280" s="224" t="s">
        <v>197</v>
      </c>
      <c r="C280" s="225">
        <f>Dat_02!B279</f>
        <v>44928</v>
      </c>
      <c r="D280" s="224"/>
      <c r="E280" s="226">
        <f>Dat_02!C279</f>
        <v>244.67985851076057</v>
      </c>
      <c r="F280" s="226">
        <f>Dat_02!D279</f>
        <v>119.44455644829111</v>
      </c>
      <c r="G280" s="226">
        <f>Dat_02!E279</f>
        <v>119.44455644829111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44929</v>
      </c>
      <c r="D281" s="224"/>
      <c r="E281" s="226">
        <f>Dat_02!C280</f>
        <v>261.87291061476151</v>
      </c>
      <c r="F281" s="226">
        <f>Dat_02!D280</f>
        <v>119.44455644829111</v>
      </c>
      <c r="G281" s="226">
        <f>Dat_02!E280</f>
        <v>119.44455644829111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44930</v>
      </c>
      <c r="D282" s="224"/>
      <c r="E282" s="226">
        <f>Dat_02!C281</f>
        <v>209.71860584719701</v>
      </c>
      <c r="F282" s="226">
        <f>Dat_02!D281</f>
        <v>119.44455644829111</v>
      </c>
      <c r="G282" s="226">
        <f>Dat_02!E281</f>
        <v>119.44455644829111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44931</v>
      </c>
      <c r="D283" s="224"/>
      <c r="E283" s="226">
        <f>Dat_02!C282</f>
        <v>214.68212655219702</v>
      </c>
      <c r="F283" s="226">
        <f>Dat_02!D282</f>
        <v>119.44455644829111</v>
      </c>
      <c r="G283" s="226">
        <f>Dat_02!E282</f>
        <v>119.44455644829111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44932</v>
      </c>
      <c r="D284" s="224"/>
      <c r="E284" s="226">
        <f>Dat_02!C283</f>
        <v>202.65080127619512</v>
      </c>
      <c r="F284" s="226">
        <f>Dat_02!D283</f>
        <v>119.44455644829111</v>
      </c>
      <c r="G284" s="226">
        <f>Dat_02!E283</f>
        <v>119.44455644829111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44933</v>
      </c>
      <c r="D285" s="224"/>
      <c r="E285" s="226">
        <f>Dat_02!C284</f>
        <v>146.04670680019515</v>
      </c>
      <c r="F285" s="226">
        <f>Dat_02!D284</f>
        <v>119.44455644829111</v>
      </c>
      <c r="G285" s="226">
        <f>Dat_02!E284</f>
        <v>119.44455644829111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44934</v>
      </c>
      <c r="D286" s="224"/>
      <c r="E286" s="226">
        <f>Dat_02!C285</f>
        <v>152.47383951619699</v>
      </c>
      <c r="F286" s="226">
        <f>Dat_02!D285</f>
        <v>119.44455644829111</v>
      </c>
      <c r="G286" s="226">
        <f>Dat_02!E285</f>
        <v>119.44455644829111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44935</v>
      </c>
      <c r="D287" s="224"/>
      <c r="E287" s="226">
        <f>Dat_02!C286</f>
        <v>173.76520320419701</v>
      </c>
      <c r="F287" s="226">
        <f>Dat_02!D286</f>
        <v>119.44455644829111</v>
      </c>
      <c r="G287" s="226">
        <f>Dat_02!E286</f>
        <v>119.44455644829111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44936</v>
      </c>
      <c r="D288" s="224"/>
      <c r="E288" s="226">
        <f>Dat_02!C287</f>
        <v>220.39382234819513</v>
      </c>
      <c r="F288" s="226">
        <f>Dat_02!D287</f>
        <v>119.44455644829111</v>
      </c>
      <c r="G288" s="226">
        <f>Dat_02!E287</f>
        <v>119.44455644829111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44937</v>
      </c>
      <c r="D289" s="224"/>
      <c r="E289" s="226">
        <f>Dat_02!C288</f>
        <v>192.80566395746041</v>
      </c>
      <c r="F289" s="226">
        <f>Dat_02!D288</f>
        <v>119.44455644829111</v>
      </c>
      <c r="G289" s="226">
        <f>Dat_02!E288</f>
        <v>119.44455644829111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44938</v>
      </c>
      <c r="D290" s="224"/>
      <c r="E290" s="226">
        <f>Dat_02!C289</f>
        <v>204.73352045346039</v>
      </c>
      <c r="F290" s="226">
        <f>Dat_02!D289</f>
        <v>119.44455644829111</v>
      </c>
      <c r="G290" s="226">
        <f>Dat_02!E289</f>
        <v>119.44455644829111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44939</v>
      </c>
      <c r="D291" s="224"/>
      <c r="E291" s="226">
        <f>Dat_02!C290</f>
        <v>208.52852887346043</v>
      </c>
      <c r="F291" s="226">
        <f>Dat_02!D290</f>
        <v>119.44455644829111</v>
      </c>
      <c r="G291" s="226">
        <f>Dat_02!E290</f>
        <v>119.44455644829111</v>
      </c>
      <c r="I291" s="227">
        <f>Dat_02!G290</f>
        <v>0</v>
      </c>
      <c r="J291" s="233" t="str">
        <f>IF(Dat_02!H290=0,"",Dat_02!H290)</f>
        <v/>
      </c>
    </row>
    <row r="292" spans="2:10">
      <c r="B292" s="224"/>
      <c r="C292" s="225">
        <f>Dat_02!B291</f>
        <v>44940</v>
      </c>
      <c r="D292" s="224"/>
      <c r="E292" s="226">
        <f>Dat_02!C291</f>
        <v>185.32112553746228</v>
      </c>
      <c r="F292" s="226">
        <f>Dat_02!D291</f>
        <v>119.44455644829111</v>
      </c>
      <c r="G292" s="226">
        <f>Dat_02!E291</f>
        <v>119.44455644829111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44941</v>
      </c>
      <c r="D293" s="224"/>
      <c r="E293" s="226">
        <f>Dat_02!C292</f>
        <v>125.24761058545855</v>
      </c>
      <c r="F293" s="226">
        <f>Dat_02!D292</f>
        <v>119.44455644829111</v>
      </c>
      <c r="G293" s="226">
        <f>Dat_02!E292</f>
        <v>119.44455644829111</v>
      </c>
      <c r="I293" s="227">
        <f>Dat_02!G292</f>
        <v>119.44455644829111</v>
      </c>
      <c r="J293" s="233" t="str">
        <f>IF(Dat_02!H292=0,"",Dat_02!H292)</f>
        <v/>
      </c>
    </row>
    <row r="294" spans="2:10">
      <c r="B294" s="224"/>
      <c r="C294" s="225">
        <f>Dat_02!B293</f>
        <v>44942</v>
      </c>
      <c r="D294" s="224"/>
      <c r="E294" s="226">
        <f>Dat_02!C293</f>
        <v>143.21331817346228</v>
      </c>
      <c r="F294" s="226">
        <f>Dat_02!D293</f>
        <v>119.44455644829111</v>
      </c>
      <c r="G294" s="226">
        <f>Dat_02!E293</f>
        <v>119.44455644829111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44943</v>
      </c>
      <c r="D295" s="224"/>
      <c r="E295" s="226">
        <f>Dat_02!C294</f>
        <v>139.81863649845857</v>
      </c>
      <c r="F295" s="226">
        <f>Dat_02!D294</f>
        <v>119.44455644829111</v>
      </c>
      <c r="G295" s="226">
        <f>Dat_02!E294</f>
        <v>119.44455644829111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44944</v>
      </c>
      <c r="D296" s="224"/>
      <c r="E296" s="226">
        <f>Dat_02!C295</f>
        <v>210.31799327556047</v>
      </c>
      <c r="F296" s="226">
        <f>Dat_02!D295</f>
        <v>119.44455644829111</v>
      </c>
      <c r="G296" s="226">
        <f>Dat_02!E295</f>
        <v>119.44455644829111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44945</v>
      </c>
      <c r="D297" s="224"/>
      <c r="E297" s="226">
        <f>Dat_02!C296</f>
        <v>212.85371273355861</v>
      </c>
      <c r="F297" s="226">
        <f>Dat_02!D296</f>
        <v>119.44455644829111</v>
      </c>
      <c r="G297" s="226">
        <f>Dat_02!E296</f>
        <v>119.44455644829111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44946</v>
      </c>
      <c r="D298" s="224"/>
      <c r="E298" s="226">
        <f>Dat_02!C297</f>
        <v>233.69651104555675</v>
      </c>
      <c r="F298" s="226">
        <f>Dat_02!D297</f>
        <v>119.44455644829111</v>
      </c>
      <c r="G298" s="226">
        <f>Dat_02!E297</f>
        <v>119.44455644829111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44947</v>
      </c>
      <c r="D299" s="224"/>
      <c r="E299" s="226">
        <f>Dat_02!C298</f>
        <v>216.74085348956049</v>
      </c>
      <c r="F299" s="226">
        <f>Dat_02!D298</f>
        <v>119.44455644829111</v>
      </c>
      <c r="G299" s="226">
        <f>Dat_02!E298</f>
        <v>119.44455644829111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44948</v>
      </c>
      <c r="D300" s="224"/>
      <c r="E300" s="226">
        <f>Dat_02!C299</f>
        <v>209.38934882955857</v>
      </c>
      <c r="F300" s="226">
        <f>Dat_02!D299</f>
        <v>119.44455644829111</v>
      </c>
      <c r="G300" s="226">
        <f>Dat_02!E299</f>
        <v>119.44455644829111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44949</v>
      </c>
      <c r="D301" s="224"/>
      <c r="E301" s="226">
        <f>Dat_02!C300</f>
        <v>236.63857497755674</v>
      </c>
      <c r="F301" s="226">
        <f>Dat_02!D300</f>
        <v>119.44455644829111</v>
      </c>
      <c r="G301" s="226">
        <f>Dat_02!E300</f>
        <v>119.44455644829111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44950</v>
      </c>
      <c r="D302" s="224"/>
      <c r="E302" s="226">
        <f>Dat_02!C301</f>
        <v>265.77015223356045</v>
      </c>
      <c r="F302" s="226">
        <f>Dat_02!D301</f>
        <v>119.44455644829111</v>
      </c>
      <c r="G302" s="226">
        <f>Dat_02!E301</f>
        <v>119.44455644829111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44951</v>
      </c>
      <c r="D303" s="224"/>
      <c r="E303" s="226">
        <f>Dat_02!C302</f>
        <v>175.43269650291603</v>
      </c>
      <c r="F303" s="226">
        <f>Dat_02!D302</f>
        <v>119.44455644829111</v>
      </c>
      <c r="G303" s="226">
        <f>Dat_02!E302</f>
        <v>119.44455644829111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44952</v>
      </c>
      <c r="D304" s="224"/>
      <c r="E304" s="226">
        <f>Dat_02!C303</f>
        <v>171.15210955092161</v>
      </c>
      <c r="F304" s="226">
        <f>Dat_02!D303</f>
        <v>119.44455644829111</v>
      </c>
      <c r="G304" s="226">
        <f>Dat_02!E303</f>
        <v>119.44455644829111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44953</v>
      </c>
      <c r="D305" s="224"/>
      <c r="E305" s="226">
        <f>Dat_02!C304</f>
        <v>152.50442946691788</v>
      </c>
      <c r="F305" s="226">
        <f>Dat_02!D304</f>
        <v>119.44455644829111</v>
      </c>
      <c r="G305" s="226">
        <f>Dat_02!E304</f>
        <v>119.44455644829111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44954</v>
      </c>
      <c r="D306" s="224"/>
      <c r="E306" s="226">
        <f>Dat_02!C305</f>
        <v>118.75098253891976</v>
      </c>
      <c r="F306" s="226">
        <f>Dat_02!D305</f>
        <v>119.44455644829111</v>
      </c>
      <c r="G306" s="226">
        <f>Dat_02!E305</f>
        <v>118.75098253891976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44955</v>
      </c>
      <c r="D307" s="224"/>
      <c r="E307" s="226">
        <f>Dat_02!C306</f>
        <v>117.44109541892162</v>
      </c>
      <c r="F307" s="226">
        <f>Dat_02!D306</f>
        <v>119.44455644829111</v>
      </c>
      <c r="G307" s="226">
        <f>Dat_02!E306</f>
        <v>117.44109541892162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198</v>
      </c>
      <c r="C308" s="225">
        <f>Dat_02!B307</f>
        <v>44956</v>
      </c>
      <c r="D308" s="224"/>
      <c r="E308" s="226">
        <f>Dat_02!C307</f>
        <v>167.47841404691789</v>
      </c>
      <c r="F308" s="226">
        <f>Dat_02!D307</f>
        <v>119.44455644829111</v>
      </c>
      <c r="G308" s="226">
        <f>Dat_02!E307</f>
        <v>119.44455644829111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44957</v>
      </c>
      <c r="D309" s="224"/>
      <c r="E309" s="226">
        <f>Dat_02!C308</f>
        <v>157.44045010691602</v>
      </c>
      <c r="F309" s="226">
        <f>Dat_02!D308</f>
        <v>119.44455644829111</v>
      </c>
      <c r="G309" s="226">
        <f>Dat_02!E308</f>
        <v>119.44455644829111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44958</v>
      </c>
      <c r="D310" s="224"/>
      <c r="E310" s="226">
        <f>Dat_02!C309</f>
        <v>109.69644377138364</v>
      </c>
      <c r="F310" s="226">
        <f>Dat_02!D309</f>
        <v>127.90897946252304</v>
      </c>
      <c r="G310" s="226">
        <f>Dat_02!E309</f>
        <v>109.69644377138364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44959</v>
      </c>
      <c r="D311" s="224"/>
      <c r="E311" s="226">
        <f>Dat_02!C310</f>
        <v>110.93907483538176</v>
      </c>
      <c r="F311" s="226">
        <f>Dat_02!D310</f>
        <v>127.90897946252304</v>
      </c>
      <c r="G311" s="226">
        <f>Dat_02!E310</f>
        <v>110.93907483538176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44960</v>
      </c>
      <c r="D312" s="224"/>
      <c r="E312" s="226">
        <f>Dat_02!C311</f>
        <v>115.45928817137805</v>
      </c>
      <c r="F312" s="226">
        <f>Dat_02!D311</f>
        <v>127.90897946252304</v>
      </c>
      <c r="G312" s="226">
        <f>Dat_02!E311</f>
        <v>115.45928817137805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44961</v>
      </c>
      <c r="D313" s="224"/>
      <c r="E313" s="226">
        <f>Dat_02!C312</f>
        <v>67.379530903383639</v>
      </c>
      <c r="F313" s="226">
        <f>Dat_02!D312</f>
        <v>127.90897946252304</v>
      </c>
      <c r="G313" s="226">
        <f>Dat_02!E312</f>
        <v>67.379530903383639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44962</v>
      </c>
      <c r="D314" s="224"/>
      <c r="E314" s="226">
        <f>Dat_02!C313</f>
        <v>35.286046567381774</v>
      </c>
      <c r="F314" s="226">
        <f>Dat_02!D313</f>
        <v>127.90897946252304</v>
      </c>
      <c r="G314" s="226">
        <f>Dat_02!E313</f>
        <v>35.286046567381774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44963</v>
      </c>
      <c r="D315" s="224"/>
      <c r="E315" s="226">
        <f>Dat_02!C314</f>
        <v>54.936889847379902</v>
      </c>
      <c r="F315" s="226">
        <f>Dat_02!D314</f>
        <v>127.90897946252304</v>
      </c>
      <c r="G315" s="226">
        <f>Dat_02!E314</f>
        <v>54.936889847379902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44964</v>
      </c>
      <c r="D316" s="224"/>
      <c r="E316" s="226">
        <f>Dat_02!C315</f>
        <v>98.663010611379917</v>
      </c>
      <c r="F316" s="226">
        <f>Dat_02!D315</f>
        <v>127.90897946252304</v>
      </c>
      <c r="G316" s="226">
        <f>Dat_02!E315</f>
        <v>98.663010611379917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44965</v>
      </c>
      <c r="D317" s="224"/>
      <c r="E317" s="226">
        <f>Dat_02!C316</f>
        <v>105.74671553278</v>
      </c>
      <c r="F317" s="226">
        <f>Dat_02!D316</f>
        <v>127.90897946252304</v>
      </c>
      <c r="G317" s="226">
        <f>Dat_02!E316</f>
        <v>105.74671553278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44966</v>
      </c>
      <c r="D318" s="224"/>
      <c r="E318" s="226">
        <f>Dat_02!C317</f>
        <v>90.159075136778128</v>
      </c>
      <c r="F318" s="226">
        <f>Dat_02!D317</f>
        <v>127.90897946252304</v>
      </c>
      <c r="G318" s="226">
        <f>Dat_02!E317</f>
        <v>90.159075136778128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44967</v>
      </c>
      <c r="D319" s="224"/>
      <c r="E319" s="226">
        <f>Dat_02!C318</f>
        <v>92.669122980778141</v>
      </c>
      <c r="F319" s="226">
        <f>Dat_02!D318</f>
        <v>127.90897946252304</v>
      </c>
      <c r="G319" s="226">
        <f>Dat_02!E318</f>
        <v>92.669122980778141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44968</v>
      </c>
      <c r="D320" s="224"/>
      <c r="E320" s="226">
        <f>Dat_02!C319</f>
        <v>63.645498124776275</v>
      </c>
      <c r="F320" s="226">
        <f>Dat_02!D319</f>
        <v>127.90897946252304</v>
      </c>
      <c r="G320" s="226">
        <f>Dat_02!E319</f>
        <v>63.645498124776275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44969</v>
      </c>
      <c r="D321" s="224"/>
      <c r="E321" s="226">
        <f>Dat_02!C320</f>
        <v>58.624108388780002</v>
      </c>
      <c r="F321" s="226">
        <f>Dat_02!D320</f>
        <v>127.90897946252304</v>
      </c>
      <c r="G321" s="226">
        <f>Dat_02!E320</f>
        <v>58.624108388780002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44970</v>
      </c>
      <c r="D322" s="224"/>
      <c r="E322" s="226">
        <f>Dat_02!C321</f>
        <v>73.806724304778143</v>
      </c>
      <c r="F322" s="226">
        <f>Dat_02!D321</f>
        <v>127.90897946252304</v>
      </c>
      <c r="G322" s="226">
        <f>Dat_02!E321</f>
        <v>73.806724304778143</v>
      </c>
      <c r="I322" s="227">
        <f>Dat_02!G321</f>
        <v>0</v>
      </c>
      <c r="J322" s="233" t="str">
        <f>IF(Dat_02!H321=0,"",Dat_02!H321)</f>
        <v/>
      </c>
    </row>
    <row r="323" spans="2:10">
      <c r="B323" s="224"/>
      <c r="C323" s="225">
        <f>Dat_02!B322</f>
        <v>44971</v>
      </c>
      <c r="D323" s="224"/>
      <c r="E323" s="226">
        <f>Dat_02!C322</f>
        <v>62.580834532776279</v>
      </c>
      <c r="F323" s="226">
        <f>Dat_02!D322</f>
        <v>127.90897946252304</v>
      </c>
      <c r="G323" s="226">
        <f>Dat_02!E322</f>
        <v>62.580834532776279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44972</v>
      </c>
      <c r="D324" s="224"/>
      <c r="E324" s="226">
        <f>Dat_02!C323</f>
        <v>73.77204675838793</v>
      </c>
      <c r="F324" s="226">
        <f>Dat_02!D323</f>
        <v>127.90897946252304</v>
      </c>
      <c r="G324" s="226">
        <f>Dat_02!E323</f>
        <v>73.77204675838793</v>
      </c>
      <c r="I324" s="227">
        <f>Dat_02!G323</f>
        <v>127.90897946252304</v>
      </c>
      <c r="J324" s="233" t="str">
        <f>IF(Dat_02!H323=0,"",Dat_02!H323)</f>
        <v/>
      </c>
    </row>
    <row r="325" spans="2:10">
      <c r="B325" s="224"/>
      <c r="C325" s="225">
        <f>Dat_02!B324</f>
        <v>44973</v>
      </c>
      <c r="D325" s="224"/>
      <c r="E325" s="226">
        <f>Dat_02!C324</f>
        <v>76.179004566387931</v>
      </c>
      <c r="F325" s="226">
        <f>Dat_02!D324</f>
        <v>127.90897946252304</v>
      </c>
      <c r="G325" s="226">
        <f>Dat_02!E324</f>
        <v>76.179004566387931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44974</v>
      </c>
      <c r="D326" s="224"/>
      <c r="E326" s="226">
        <f>Dat_02!C325</f>
        <v>60.705458206387938</v>
      </c>
      <c r="F326" s="226">
        <f>Dat_02!D325</f>
        <v>127.90897946252304</v>
      </c>
      <c r="G326" s="226">
        <f>Dat_02!E325</f>
        <v>60.705458206387938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44975</v>
      </c>
      <c r="D327" s="224"/>
      <c r="E327" s="226">
        <f>Dat_02!C326</f>
        <v>55.492423114384202</v>
      </c>
      <c r="F327" s="226">
        <f>Dat_02!D326</f>
        <v>127.90897946252304</v>
      </c>
      <c r="G327" s="226">
        <f>Dat_02!E326</f>
        <v>55.492423114384202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44976</v>
      </c>
      <c r="D328" s="224"/>
      <c r="E328" s="226">
        <f>Dat_02!C327</f>
        <v>47.155717002386076</v>
      </c>
      <c r="F328" s="226">
        <f>Dat_02!D327</f>
        <v>127.90897946252304</v>
      </c>
      <c r="G328" s="226">
        <f>Dat_02!E327</f>
        <v>47.155717002386076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44977</v>
      </c>
      <c r="D329" s="224"/>
      <c r="E329" s="226">
        <f>Dat_02!C328</f>
        <v>55.316829946389802</v>
      </c>
      <c r="F329" s="226">
        <f>Dat_02!D328</f>
        <v>127.90897946252304</v>
      </c>
      <c r="G329" s="226">
        <f>Dat_02!E328</f>
        <v>55.316829946389802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44978</v>
      </c>
      <c r="D330" s="224"/>
      <c r="E330" s="226">
        <f>Dat_02!C329</f>
        <v>69.958321530386073</v>
      </c>
      <c r="F330" s="226">
        <f>Dat_02!D329</f>
        <v>127.90897946252304</v>
      </c>
      <c r="G330" s="226">
        <f>Dat_02!E329</f>
        <v>69.958321530386073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44979</v>
      </c>
      <c r="D331" s="224"/>
      <c r="E331" s="226">
        <f>Dat_02!C330</f>
        <v>79.308118382491884</v>
      </c>
      <c r="F331" s="226">
        <f>Dat_02!D330</f>
        <v>127.90897946252304</v>
      </c>
      <c r="G331" s="226">
        <f>Dat_02!E330</f>
        <v>79.308118382491884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44980</v>
      </c>
      <c r="D332" s="224"/>
      <c r="E332" s="226">
        <f>Dat_02!C331</f>
        <v>71.608538294493741</v>
      </c>
      <c r="F332" s="226">
        <f>Dat_02!D331</f>
        <v>127.90897946252304</v>
      </c>
      <c r="G332" s="226">
        <f>Dat_02!E331</f>
        <v>71.608538294493741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44981</v>
      </c>
      <c r="D333" s="224"/>
      <c r="E333" s="226">
        <f>Dat_02!C332</f>
        <v>87.803712022493741</v>
      </c>
      <c r="F333" s="226">
        <f>Dat_02!D332</f>
        <v>127.90897946252304</v>
      </c>
      <c r="G333" s="226">
        <f>Dat_02!E332</f>
        <v>87.803712022493741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44982</v>
      </c>
      <c r="D334" s="224"/>
      <c r="E334" s="226">
        <f>Dat_02!C333</f>
        <v>79.125568238490018</v>
      </c>
      <c r="F334" s="226">
        <f>Dat_02!D333</f>
        <v>127.90897946252304</v>
      </c>
      <c r="G334" s="226">
        <f>Dat_02!E333</f>
        <v>79.125568238490018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44983</v>
      </c>
      <c r="D335" s="224"/>
      <c r="E335" s="226">
        <f>Dat_02!C334</f>
        <v>40.344502714493743</v>
      </c>
      <c r="F335" s="226">
        <f>Dat_02!D334</f>
        <v>127.90897946252304</v>
      </c>
      <c r="G335" s="226">
        <f>Dat_02!E334</f>
        <v>40.344502714493743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44984</v>
      </c>
      <c r="D336" s="224"/>
      <c r="E336" s="226">
        <f>Dat_02!C335</f>
        <v>42.078752766493743</v>
      </c>
      <c r="F336" s="226">
        <f>Dat_02!D335</f>
        <v>127.90897946252304</v>
      </c>
      <c r="G336" s="226">
        <f>Dat_02!E335</f>
        <v>42.078752766493743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44985</v>
      </c>
      <c r="D337" s="224"/>
      <c r="E337" s="226">
        <f>Dat_02!C336</f>
        <v>59.996479074493742</v>
      </c>
      <c r="F337" s="226">
        <f>Dat_02!D336</f>
        <v>127.90897946252304</v>
      </c>
      <c r="G337" s="226">
        <f>Dat_02!E336</f>
        <v>59.996479074493742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44986</v>
      </c>
      <c r="D338" s="224"/>
      <c r="E338" s="226">
        <f>Dat_02!C337</f>
        <v>64.10523624068739</v>
      </c>
      <c r="F338" s="226">
        <f>Dat_02!D337</f>
        <v>128.18908398701601</v>
      </c>
      <c r="G338" s="226">
        <f>Dat_02!E337</f>
        <v>64.10523624068739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193</v>
      </c>
      <c r="C339" s="225">
        <f>Dat_02!B338</f>
        <v>44987</v>
      </c>
      <c r="D339" s="224"/>
      <c r="E339" s="226">
        <f>Dat_02!C338</f>
        <v>65.83015458468553</v>
      </c>
      <c r="F339" s="226">
        <f>Dat_02!D338</f>
        <v>128.18908398701601</v>
      </c>
      <c r="G339" s="226">
        <f>Dat_02!E338</f>
        <v>65.83015458468553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44988</v>
      </c>
      <c r="D340" s="224"/>
      <c r="E340" s="226">
        <f>Dat_02!C339</f>
        <v>63.859525172687398</v>
      </c>
      <c r="F340" s="226">
        <f>Dat_02!D339</f>
        <v>128.18908398701601</v>
      </c>
      <c r="G340" s="226">
        <f>Dat_02!E339</f>
        <v>63.859525172687398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44989</v>
      </c>
      <c r="D341" s="224"/>
      <c r="E341" s="226">
        <f>Dat_02!C340</f>
        <v>68.86496240868739</v>
      </c>
      <c r="F341" s="226">
        <f>Dat_02!D340</f>
        <v>128.18908398701601</v>
      </c>
      <c r="G341" s="226">
        <f>Dat_02!E340</f>
        <v>68.86496240868739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44990</v>
      </c>
      <c r="D342" s="224"/>
      <c r="E342" s="226">
        <f>Dat_02!C341</f>
        <v>73.302184176687405</v>
      </c>
      <c r="F342" s="226">
        <f>Dat_02!D341</f>
        <v>128.18908398701601</v>
      </c>
      <c r="G342" s="226">
        <f>Dat_02!E341</f>
        <v>73.302184176687405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44991</v>
      </c>
      <c r="D343" s="224"/>
      <c r="E343" s="226">
        <f>Dat_02!C342</f>
        <v>65.163631980683675</v>
      </c>
      <c r="F343" s="226">
        <f>Dat_02!D342</f>
        <v>128.18908398701601</v>
      </c>
      <c r="G343" s="226">
        <f>Dat_02!E342</f>
        <v>65.163631980683675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44992</v>
      </c>
      <c r="D344" s="224"/>
      <c r="E344" s="226">
        <f>Dat_02!C343</f>
        <v>29.740005709689257</v>
      </c>
      <c r="F344" s="226">
        <f>Dat_02!D343</f>
        <v>128.18908398701601</v>
      </c>
      <c r="G344" s="226">
        <f>Dat_02!E343</f>
        <v>29.740005709689257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44993</v>
      </c>
      <c r="D345" s="224"/>
      <c r="E345" s="226">
        <f>Dat_02!C344</f>
        <v>84.36723091823626</v>
      </c>
      <c r="F345" s="226">
        <f>Dat_02!D344</f>
        <v>128.18908398701601</v>
      </c>
      <c r="G345" s="226">
        <f>Dat_02!E344</f>
        <v>84.36723091823626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44994</v>
      </c>
      <c r="D346" s="224"/>
      <c r="E346" s="226">
        <f>Dat_02!C345</f>
        <v>81.922153380236267</v>
      </c>
      <c r="F346" s="226">
        <f>Dat_02!D345</f>
        <v>128.18908398701601</v>
      </c>
      <c r="G346" s="226">
        <f>Dat_02!E345</f>
        <v>81.922153380236267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44995</v>
      </c>
      <c r="D347" s="224"/>
      <c r="E347" s="226">
        <f>Dat_02!C346</f>
        <v>75.499652818238133</v>
      </c>
      <c r="F347" s="226">
        <f>Dat_02!D346</f>
        <v>128.18908398701601</v>
      </c>
      <c r="G347" s="226">
        <f>Dat_02!E346</f>
        <v>75.499652818238133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44996</v>
      </c>
      <c r="D348" s="224"/>
      <c r="E348" s="226">
        <f>Dat_02!C347</f>
        <v>73.835660547238135</v>
      </c>
      <c r="F348" s="226">
        <f>Dat_02!D347</f>
        <v>128.18908398701601</v>
      </c>
      <c r="G348" s="226">
        <f>Dat_02!E347</f>
        <v>73.835660547238135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44997</v>
      </c>
      <c r="D349" s="224"/>
      <c r="E349" s="226">
        <f>Dat_02!C348</f>
        <v>92.418126339236281</v>
      </c>
      <c r="F349" s="226">
        <f>Dat_02!D348</f>
        <v>128.18908398701601</v>
      </c>
      <c r="G349" s="226">
        <f>Dat_02!E348</f>
        <v>92.418126339236281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44998</v>
      </c>
      <c r="D350" s="224"/>
      <c r="E350" s="226">
        <f>Dat_02!C349</f>
        <v>82.977678331234401</v>
      </c>
      <c r="F350" s="226">
        <f>Dat_02!D349</f>
        <v>128.18908398701601</v>
      </c>
      <c r="G350" s="226">
        <f>Dat_02!E349</f>
        <v>82.977678331234401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44999</v>
      </c>
      <c r="D351" s="224"/>
      <c r="E351" s="226">
        <f>Dat_02!C350</f>
        <v>92.246185647236274</v>
      </c>
      <c r="F351" s="226">
        <f>Dat_02!D350</f>
        <v>128.18908398701601</v>
      </c>
      <c r="G351" s="226">
        <f>Dat_02!E350</f>
        <v>92.246185647236274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45000</v>
      </c>
      <c r="D352" s="224"/>
      <c r="E352" s="226">
        <f>Dat_02!C351</f>
        <v>124.45874304481936</v>
      </c>
      <c r="F352" s="226">
        <f>Dat_02!D351</f>
        <v>128.18908398701601</v>
      </c>
      <c r="G352" s="226">
        <f>Dat_02!E351</f>
        <v>124.45874304481936</v>
      </c>
      <c r="I352" s="227">
        <f>Dat_02!G351</f>
        <v>128.18908398701601</v>
      </c>
      <c r="J352" s="233" t="str">
        <f>IF(Dat_02!H351=0,"",Dat_02!H351)</f>
        <v/>
      </c>
    </row>
    <row r="353" spans="2:10">
      <c r="B353" s="224"/>
      <c r="C353" s="225">
        <f>Dat_02!B352</f>
        <v>45001</v>
      </c>
      <c r="D353" s="224"/>
      <c r="E353" s="226">
        <f>Dat_02!C352</f>
        <v>96.08210055681937</v>
      </c>
      <c r="F353" s="226">
        <f>Dat_02!D352</f>
        <v>128.18908398701601</v>
      </c>
      <c r="G353" s="226">
        <f>Dat_02!E352</f>
        <v>96.08210055681937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45002</v>
      </c>
      <c r="D354" s="224"/>
      <c r="E354" s="226">
        <f>Dat_02!C353</f>
        <v>91.725363812819353</v>
      </c>
      <c r="F354" s="226">
        <f>Dat_02!D353</f>
        <v>128.18908398701601</v>
      </c>
      <c r="G354" s="226">
        <f>Dat_02!E353</f>
        <v>91.725363812819353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45003</v>
      </c>
      <c r="D355" s="224"/>
      <c r="E355" s="226">
        <f>Dat_02!C354</f>
        <v>103.30339391681936</v>
      </c>
      <c r="F355" s="226">
        <f>Dat_02!D354</f>
        <v>128.18908398701601</v>
      </c>
      <c r="G355" s="226">
        <f>Dat_02!E354</f>
        <v>103.30339391681936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45004</v>
      </c>
      <c r="D356" s="224"/>
      <c r="E356" s="226">
        <f>Dat_02!C355</f>
        <v>95.547195064821224</v>
      </c>
      <c r="F356" s="226">
        <f>Dat_02!D355</f>
        <v>128.18908398701601</v>
      </c>
      <c r="G356" s="226">
        <f>Dat_02!E355</f>
        <v>95.547195064821224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45005</v>
      </c>
      <c r="D357" s="224"/>
      <c r="E357" s="226">
        <f>Dat_02!C356</f>
        <v>113.42181727281749</v>
      </c>
      <c r="F357" s="226">
        <f>Dat_02!D356</f>
        <v>128.18908398701601</v>
      </c>
      <c r="G357" s="226">
        <f>Dat_02!E356</f>
        <v>113.42181727281749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45006</v>
      </c>
      <c r="D358" s="224"/>
      <c r="E358" s="226">
        <f>Dat_02!C357</f>
        <v>112.91716830081937</v>
      </c>
      <c r="F358" s="226">
        <f>Dat_02!D357</f>
        <v>128.18908398701601</v>
      </c>
      <c r="G358" s="226">
        <f>Dat_02!E357</f>
        <v>112.91716830081937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45007</v>
      </c>
      <c r="D359" s="224"/>
      <c r="E359" s="226">
        <f>Dat_02!C358</f>
        <v>85.710857835179567</v>
      </c>
      <c r="F359" s="226">
        <f>Dat_02!D358</f>
        <v>128.18908398701601</v>
      </c>
      <c r="G359" s="226">
        <f>Dat_02!E358</f>
        <v>85.710857835179567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45008</v>
      </c>
      <c r="D360" s="224"/>
      <c r="E360" s="226">
        <f>Dat_02!C359</f>
        <v>75.546131003183305</v>
      </c>
      <c r="F360" s="226">
        <f>Dat_02!D359</f>
        <v>128.18908398701601</v>
      </c>
      <c r="G360" s="226">
        <f>Dat_02!E359</f>
        <v>75.546131003183305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45009</v>
      </c>
      <c r="D361" s="224"/>
      <c r="E361" s="226">
        <f>Dat_02!C360</f>
        <v>72.836720667177715</v>
      </c>
      <c r="F361" s="226">
        <f>Dat_02!D360</f>
        <v>128.18908398701601</v>
      </c>
      <c r="G361" s="226">
        <f>Dat_02!E360</f>
        <v>72.836720667177715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45010</v>
      </c>
      <c r="D362" s="224"/>
      <c r="E362" s="226">
        <f>Dat_02!C361</f>
        <v>62.203547844181436</v>
      </c>
      <c r="F362" s="226">
        <f>Dat_02!D361</f>
        <v>128.18908398701601</v>
      </c>
      <c r="G362" s="226">
        <f>Dat_02!E361</f>
        <v>62.203547844181436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45011</v>
      </c>
      <c r="D363" s="224"/>
      <c r="E363" s="226">
        <f>Dat_02!C362</f>
        <v>48.055249123179571</v>
      </c>
      <c r="F363" s="226">
        <f>Dat_02!D362</f>
        <v>128.18908398701601</v>
      </c>
      <c r="G363" s="226">
        <f>Dat_02!E362</f>
        <v>48.055249123179571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45012</v>
      </c>
      <c r="D364" s="224"/>
      <c r="E364" s="226">
        <f>Dat_02!C363</f>
        <v>85.30980674318144</v>
      </c>
      <c r="F364" s="226">
        <f>Dat_02!D363</f>
        <v>128.18908398701601</v>
      </c>
      <c r="G364" s="226">
        <f>Dat_02!E363</f>
        <v>85.30980674318144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45013</v>
      </c>
      <c r="D365" s="224"/>
      <c r="E365" s="226">
        <f>Dat_02!C364</f>
        <v>98.447594666181445</v>
      </c>
      <c r="F365" s="226">
        <f>Dat_02!D364</f>
        <v>128.18908398701601</v>
      </c>
      <c r="G365" s="226">
        <f>Dat_02!E364</f>
        <v>98.447594666181445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45014</v>
      </c>
      <c r="D366" s="224"/>
      <c r="E366" s="226">
        <f>Dat_02!C365</f>
        <v>64.740996202706128</v>
      </c>
      <c r="F366" s="226">
        <f>Dat_02!D365</f>
        <v>128.18908398701601</v>
      </c>
      <c r="G366" s="226">
        <f>Dat_02!E365</f>
        <v>64.740996202706128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45015</v>
      </c>
      <c r="D367" s="224"/>
      <c r="E367" s="226">
        <f>Dat_02!C366</f>
        <v>59.034043382707992</v>
      </c>
      <c r="F367" s="226">
        <f>Dat_02!D366</f>
        <v>128.18908398701601</v>
      </c>
      <c r="G367" s="226">
        <f>Dat_02!E366</f>
        <v>59.034043382707992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45016</v>
      </c>
      <c r="D368" s="224"/>
      <c r="E368" s="226">
        <f>Dat_02!C367</f>
        <v>53.334923355709854</v>
      </c>
      <c r="F368" s="226">
        <f>Dat_02!D367</f>
        <v>128.18908398701601</v>
      </c>
      <c r="G368" s="226">
        <f>Dat_02!E367</f>
        <v>53.334923355709854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196</v>
      </c>
      <c r="C369" s="225">
        <f>Dat_02!B368</f>
        <v>45017</v>
      </c>
      <c r="D369" s="224"/>
      <c r="E369" s="226">
        <f>Dat_02!C368</f>
        <v>42.505969209706137</v>
      </c>
      <c r="F369" s="226">
        <f>Dat_02!D368</f>
        <v>125.90182729691037</v>
      </c>
      <c r="G369" s="226">
        <f>Dat_02!E368</f>
        <v>42.505969209706137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45018</v>
      </c>
      <c r="D370" s="224"/>
      <c r="E370" s="226">
        <f>Dat_02!C369</f>
        <v>36.476638470707989</v>
      </c>
      <c r="F370" s="226">
        <f>Dat_02!D369</f>
        <v>125.90182729691037</v>
      </c>
      <c r="G370" s="226">
        <f>Dat_02!E369</f>
        <v>36.476638470707989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45019</v>
      </c>
      <c r="D371" s="224"/>
      <c r="E371" s="226">
        <f>Dat_02!C370</f>
        <v>71.611008515707994</v>
      </c>
      <c r="F371" s="226">
        <f>Dat_02!D370</f>
        <v>125.90182729691037</v>
      </c>
      <c r="G371" s="226">
        <f>Dat_02!E370</f>
        <v>71.611008515707994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45020</v>
      </c>
      <c r="D372" s="224"/>
      <c r="E372" s="226">
        <f>Dat_02!C371</f>
        <v>57.266473254709851</v>
      </c>
      <c r="F372" s="226">
        <f>Dat_02!D371</f>
        <v>125.90182729691037</v>
      </c>
      <c r="G372" s="226">
        <f>Dat_02!E371</f>
        <v>57.266473254709851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45021</v>
      </c>
      <c r="D373" s="224"/>
      <c r="E373" s="226">
        <f>Dat_02!C372</f>
        <v>64.603759284221596</v>
      </c>
      <c r="F373" s="226">
        <f>Dat_02!D372</f>
        <v>125.90182729691037</v>
      </c>
      <c r="G373" s="226">
        <f>Dat_02!E372</f>
        <v>64.603759284221596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45022</v>
      </c>
      <c r="D374" s="224"/>
      <c r="E374" s="226">
        <f>Dat_02!C373</f>
        <v>46.726079355221593</v>
      </c>
      <c r="F374" s="226">
        <f>Dat_02!D373</f>
        <v>125.90182729691037</v>
      </c>
      <c r="G374" s="226">
        <f>Dat_02!E373</f>
        <v>46.726079355221593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45023</v>
      </c>
      <c r="D375" s="224"/>
      <c r="E375" s="226">
        <f>Dat_02!C374</f>
        <v>37.478633657221593</v>
      </c>
      <c r="F375" s="226">
        <f>Dat_02!D374</f>
        <v>125.90182729691037</v>
      </c>
      <c r="G375" s="226">
        <f>Dat_02!E374</f>
        <v>37.478633657221593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45024</v>
      </c>
      <c r="D376" s="224"/>
      <c r="E376" s="226">
        <f>Dat_02!C375</f>
        <v>46.020135151223457</v>
      </c>
      <c r="F376" s="226">
        <f>Dat_02!D375</f>
        <v>125.90182729691037</v>
      </c>
      <c r="G376" s="226">
        <f>Dat_02!E375</f>
        <v>46.020135151223457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45025</v>
      </c>
      <c r="D377" s="224"/>
      <c r="E377" s="226">
        <f>Dat_02!C376</f>
        <v>35.09948877622346</v>
      </c>
      <c r="F377" s="226">
        <f>Dat_02!D376</f>
        <v>125.90182729691037</v>
      </c>
      <c r="G377" s="226">
        <f>Dat_02!E376</f>
        <v>35.09948877622346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45026</v>
      </c>
      <c r="D378" s="224"/>
      <c r="E378" s="226">
        <f>Dat_02!C377</f>
        <v>30.006190424221597</v>
      </c>
      <c r="F378" s="226">
        <f>Dat_02!D377</f>
        <v>125.90182729691037</v>
      </c>
      <c r="G378" s="226">
        <f>Dat_02!E377</f>
        <v>30.006190424221597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45027</v>
      </c>
      <c r="D379" s="224"/>
      <c r="E379" s="226">
        <f>Dat_02!C378</f>
        <v>50.323072453221599</v>
      </c>
      <c r="F379" s="226">
        <f>Dat_02!D378</f>
        <v>125.90182729691037</v>
      </c>
      <c r="G379" s="226">
        <f>Dat_02!E378</f>
        <v>50.323072453221599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45028</v>
      </c>
      <c r="D380" s="224"/>
      <c r="E380" s="226">
        <f>Dat_02!C379</f>
        <v>26.623062863002275</v>
      </c>
      <c r="F380" s="226">
        <f>Dat_02!D379</f>
        <v>125.90182729691037</v>
      </c>
      <c r="G380" s="226">
        <f>Dat_02!E379</f>
        <v>26.623062863002275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45029</v>
      </c>
      <c r="D381" s="224"/>
      <c r="E381" s="226">
        <f>Dat_02!C380</f>
        <v>33.466141938004135</v>
      </c>
      <c r="F381" s="226">
        <f>Dat_02!D380</f>
        <v>125.90182729691037</v>
      </c>
      <c r="G381" s="226">
        <f>Dat_02!E380</f>
        <v>33.466141938004135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45030</v>
      </c>
      <c r="D382" s="224"/>
      <c r="E382" s="226">
        <f>Dat_02!C381</f>
        <v>32.08791668300227</v>
      </c>
      <c r="F382" s="226">
        <f>Dat_02!D381</f>
        <v>125.90182729691037</v>
      </c>
      <c r="G382" s="226">
        <f>Dat_02!E381</f>
        <v>32.08791668300227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45031</v>
      </c>
      <c r="D383" s="224"/>
      <c r="E383" s="226">
        <f>Dat_02!C382</f>
        <v>26.979737495002272</v>
      </c>
      <c r="F383" s="226">
        <f>Dat_02!D382</f>
        <v>125.90182729691037</v>
      </c>
      <c r="G383" s="226">
        <f>Dat_02!E382</f>
        <v>26.979737495002272</v>
      </c>
      <c r="I383" s="227">
        <f>Dat_02!G382</f>
        <v>125.90182729691037</v>
      </c>
      <c r="J383" s="233" t="str">
        <f>IF(Dat_02!H382=0,"",Dat_02!H382)</f>
        <v/>
      </c>
    </row>
    <row r="384" spans="2:10">
      <c r="B384" s="224"/>
      <c r="C384" s="225">
        <f>Dat_02!B383</f>
        <v>45032</v>
      </c>
      <c r="D384" s="224"/>
      <c r="E384" s="226">
        <f>Dat_02!C383</f>
        <v>23.588962971002271</v>
      </c>
      <c r="F384" s="226">
        <f>Dat_02!D383</f>
        <v>125.90182729691037</v>
      </c>
      <c r="G384" s="226">
        <f>Dat_02!E383</f>
        <v>23.588962971002271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45033</v>
      </c>
      <c r="D385" s="224"/>
      <c r="E385" s="226">
        <f>Dat_02!C384</f>
        <v>40.393026851002276</v>
      </c>
      <c r="F385" s="226">
        <f>Dat_02!D384</f>
        <v>125.90182729691037</v>
      </c>
      <c r="G385" s="226">
        <f>Dat_02!E384</f>
        <v>40.393026851002276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45034</v>
      </c>
      <c r="D386" s="224"/>
      <c r="E386" s="226">
        <f>Dat_02!C385</f>
        <v>41.699059407002281</v>
      </c>
      <c r="F386" s="226">
        <f>Dat_02!D385</f>
        <v>125.90182729691037</v>
      </c>
      <c r="G386" s="226">
        <f>Dat_02!E385</f>
        <v>41.699059407002281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45035</v>
      </c>
      <c r="D387" s="224"/>
      <c r="E387" s="226">
        <f>Dat_02!C386</f>
        <v>38.472197478523015</v>
      </c>
      <c r="F387" s="226">
        <f>Dat_02!D386</f>
        <v>125.90182729691037</v>
      </c>
      <c r="G387" s="226">
        <f>Dat_02!E386</f>
        <v>38.472197478523015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45036</v>
      </c>
      <c r="D388" s="224"/>
      <c r="E388" s="226">
        <f>Dat_02!C387</f>
        <v>44.615145438528607</v>
      </c>
      <c r="F388" s="226">
        <f>Dat_02!D387</f>
        <v>125.90182729691037</v>
      </c>
      <c r="G388" s="226">
        <f>Dat_02!E387</f>
        <v>44.615145438528607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45037</v>
      </c>
      <c r="D389" s="224"/>
      <c r="E389" s="226">
        <f>Dat_02!C388</f>
        <v>42.979558294528601</v>
      </c>
      <c r="F389" s="226">
        <f>Dat_02!D388</f>
        <v>125.90182729691037</v>
      </c>
      <c r="G389" s="226">
        <f>Dat_02!E388</f>
        <v>42.979558294528601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45038</v>
      </c>
      <c r="D390" s="224"/>
      <c r="E390" s="226">
        <f>Dat_02!C389</f>
        <v>32.306351322524876</v>
      </c>
      <c r="F390" s="226">
        <f>Dat_02!D389</f>
        <v>125.90182729691037</v>
      </c>
      <c r="G390" s="226">
        <f>Dat_02!E389</f>
        <v>32.306351322524876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45039</v>
      </c>
      <c r="D391" s="224"/>
      <c r="E391" s="226">
        <f>Dat_02!C390</f>
        <v>16.132600974524877</v>
      </c>
      <c r="F391" s="226">
        <f>Dat_02!D390</f>
        <v>125.90182729691037</v>
      </c>
      <c r="G391" s="226">
        <f>Dat_02!E390</f>
        <v>16.132600974524877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45040</v>
      </c>
      <c r="D392" s="224"/>
      <c r="E392" s="226">
        <f>Dat_02!C391</f>
        <v>34.184818114526735</v>
      </c>
      <c r="F392" s="226">
        <f>Dat_02!D391</f>
        <v>125.90182729691037</v>
      </c>
      <c r="G392" s="226">
        <f>Dat_02!E391</f>
        <v>34.184818114526735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45041</v>
      </c>
      <c r="D393" s="224"/>
      <c r="E393" s="226">
        <f>Dat_02!C392</f>
        <v>34.273789814526737</v>
      </c>
      <c r="F393" s="226">
        <f>Dat_02!D392</f>
        <v>125.90182729691037</v>
      </c>
      <c r="G393" s="226">
        <f>Dat_02!E392</f>
        <v>34.273789814526737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45042</v>
      </c>
      <c r="D394" s="224"/>
      <c r="E394" s="226">
        <f>Dat_02!C393</f>
        <v>47.842968063296354</v>
      </c>
      <c r="F394" s="226">
        <f>Dat_02!D393</f>
        <v>125.90182729691037</v>
      </c>
      <c r="G394" s="226">
        <f>Dat_02!E393</f>
        <v>47.842968063296354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45043</v>
      </c>
      <c r="D395" s="224"/>
      <c r="E395" s="226">
        <f>Dat_02!C394</f>
        <v>51.853474083296355</v>
      </c>
      <c r="F395" s="226">
        <f>Dat_02!D394</f>
        <v>125.90182729691037</v>
      </c>
      <c r="G395" s="226">
        <f>Dat_02!E394</f>
        <v>51.853474083296355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45044</v>
      </c>
      <c r="D396" s="224"/>
      <c r="E396" s="226">
        <f>Dat_02!C395</f>
        <v>52.04790482730008</v>
      </c>
      <c r="F396" s="226">
        <f>Dat_02!D395</f>
        <v>125.90182729691037</v>
      </c>
      <c r="G396" s="226">
        <f>Dat_02!E395</f>
        <v>52.04790482730008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45045</v>
      </c>
      <c r="D397" s="224"/>
      <c r="E397" s="226">
        <f>Dat_02!C396</f>
        <v>40.591967135296358</v>
      </c>
      <c r="F397" s="226">
        <f>Dat_02!D396</f>
        <v>125.90182729691037</v>
      </c>
      <c r="G397" s="226">
        <f>Dat_02!E396</f>
        <v>40.591967135296358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45046</v>
      </c>
      <c r="D398" s="224"/>
      <c r="E398" s="226">
        <f>Dat_02!C397</f>
        <v>28.057187235298219</v>
      </c>
      <c r="F398" s="226">
        <f>Dat_02!D397</f>
        <v>125.90182729691037</v>
      </c>
      <c r="G398" s="226">
        <f>Dat_02!E397</f>
        <v>28.057187235298219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45047</v>
      </c>
      <c r="D399" s="224"/>
      <c r="E399" s="226">
        <f>Dat_02!C398</f>
        <v>19.092487231298218</v>
      </c>
      <c r="F399" s="226">
        <f>Dat_02!D398</f>
        <v>98.741424078570617</v>
      </c>
      <c r="G399" s="226">
        <f>Dat_02!E398</f>
        <v>19.092487231298218</v>
      </c>
      <c r="I399" s="227">
        <f>Dat_02!G398</f>
        <v>0</v>
      </c>
      <c r="J399" s="233"/>
    </row>
    <row r="400" spans="2:10">
      <c r="B400" s="224"/>
      <c r="C400" s="225">
        <f>Dat_02!B399</f>
        <v>45048</v>
      </c>
      <c r="D400" s="224"/>
      <c r="E400" s="226">
        <f>Dat_02!C399</f>
        <v>39.405853023296359</v>
      </c>
      <c r="F400" s="226">
        <f>Dat_02!D399</f>
        <v>98.741424078570617</v>
      </c>
      <c r="G400" s="226">
        <f>Dat_02!E399</f>
        <v>39.405853023296359</v>
      </c>
      <c r="I400" s="227">
        <f>Dat_02!G399</f>
        <v>0</v>
      </c>
      <c r="J400" s="233"/>
    </row>
    <row r="401" spans="2:10">
      <c r="B401" s="224"/>
      <c r="C401" s="225">
        <f>Dat_02!B400</f>
        <v>45049</v>
      </c>
      <c r="D401" s="224"/>
      <c r="E401" s="226">
        <f>Dat_02!C400</f>
        <v>24.250388117605894</v>
      </c>
      <c r="F401" s="226">
        <f>Dat_02!D400</f>
        <v>98.741424078570617</v>
      </c>
      <c r="G401" s="226">
        <f>Dat_02!E400</f>
        <v>24.250388117605894</v>
      </c>
      <c r="I401" s="227">
        <f>Dat_02!G400</f>
        <v>0</v>
      </c>
      <c r="J401" s="233"/>
    </row>
    <row r="402" spans="2:10">
      <c r="B402" s="224"/>
      <c r="C402" s="225">
        <f>Dat_02!B401</f>
        <v>45050</v>
      </c>
      <c r="D402" s="224"/>
      <c r="E402" s="226">
        <f>Dat_02!C401</f>
        <v>29.79439370560403</v>
      </c>
      <c r="F402" s="226">
        <f>Dat_02!D401</f>
        <v>98.741424078570617</v>
      </c>
      <c r="G402" s="226">
        <f>Dat_02!E401</f>
        <v>29.79439370560403</v>
      </c>
      <c r="I402" s="227">
        <f>Dat_02!G401</f>
        <v>0</v>
      </c>
      <c r="J402" s="233"/>
    </row>
    <row r="403" spans="2:10">
      <c r="B403" s="224"/>
      <c r="C403" s="225">
        <f>Dat_02!B402</f>
        <v>45051</v>
      </c>
      <c r="D403" s="224"/>
      <c r="E403" s="226">
        <f>Dat_02!C402</f>
        <v>35.535471725605895</v>
      </c>
      <c r="F403" s="226">
        <f>Dat_02!D402</f>
        <v>98.741424078570617</v>
      </c>
      <c r="G403" s="226">
        <f>Dat_02!E402</f>
        <v>35.535471725605895</v>
      </c>
      <c r="I403" s="227">
        <f>Dat_02!G402</f>
        <v>0</v>
      </c>
      <c r="J403" s="233"/>
    </row>
    <row r="404" spans="2:10">
      <c r="B404" s="224"/>
      <c r="C404" s="225">
        <f>Dat_02!B403</f>
        <v>45052</v>
      </c>
      <c r="D404" s="224"/>
      <c r="E404" s="226">
        <f>Dat_02!C403</f>
        <v>22.351450693602171</v>
      </c>
      <c r="F404" s="226">
        <f>Dat_02!D403</f>
        <v>98.741424078570617</v>
      </c>
      <c r="G404" s="226">
        <f>Dat_02!E403</f>
        <v>22.351450693602171</v>
      </c>
      <c r="I404" s="227">
        <f>Dat_02!G403</f>
        <v>0</v>
      </c>
      <c r="J404" s="233"/>
    </row>
    <row r="405" spans="2:10">
      <c r="B405" s="224"/>
      <c r="C405" s="225">
        <f>Dat_02!B404</f>
        <v>45053</v>
      </c>
      <c r="D405" s="224"/>
      <c r="E405" s="226">
        <f>Dat_02!C404</f>
        <v>20.944393357607762</v>
      </c>
      <c r="F405" s="226">
        <f>Dat_02!D404</f>
        <v>98.741424078570617</v>
      </c>
      <c r="G405" s="226">
        <f>Dat_02!E404</f>
        <v>20.944393357607762</v>
      </c>
      <c r="I405" s="227">
        <f>Dat_02!G404</f>
        <v>0</v>
      </c>
      <c r="J405" s="233"/>
    </row>
    <row r="406" spans="2:10">
      <c r="B406" s="224"/>
      <c r="C406" s="225">
        <f>Dat_02!B405</f>
        <v>45054</v>
      </c>
      <c r="D406" s="224"/>
      <c r="E406" s="226">
        <f>Dat_02!C405</f>
        <v>34.737667977604033</v>
      </c>
      <c r="F406" s="226">
        <f>Dat_02!D405</f>
        <v>98.741424078570617</v>
      </c>
      <c r="G406" s="226">
        <f>Dat_02!E405</f>
        <v>34.737667977604033</v>
      </c>
      <c r="I406" s="227">
        <f>Dat_02!G405</f>
        <v>0</v>
      </c>
      <c r="J406" s="233"/>
    </row>
    <row r="407" spans="2:10">
      <c r="B407" s="224"/>
      <c r="C407" s="225">
        <f>Dat_02!B406</f>
        <v>45055</v>
      </c>
      <c r="D407" s="224"/>
      <c r="E407" s="226">
        <f>Dat_02!C406</f>
        <v>23.205484058604029</v>
      </c>
      <c r="F407" s="226">
        <f>Dat_02!D406</f>
        <v>98.741424078570617</v>
      </c>
      <c r="G407" s="226">
        <f>Dat_02!E406</f>
        <v>23.205484058604029</v>
      </c>
      <c r="I407" s="227">
        <f>Dat_02!G406</f>
        <v>0</v>
      </c>
      <c r="J407" s="233"/>
    </row>
    <row r="408" spans="2:10">
      <c r="B408" s="224"/>
      <c r="C408" s="225">
        <f>Dat_02!B407</f>
        <v>45056</v>
      </c>
      <c r="D408" s="224"/>
      <c r="E408" s="226">
        <f>Dat_02!C407</f>
        <v>30.853679723611844</v>
      </c>
      <c r="F408" s="226">
        <f>Dat_02!D407</f>
        <v>98.741424078570617</v>
      </c>
      <c r="G408" s="226">
        <f>Dat_02!E407</f>
        <v>30.853679723611844</v>
      </c>
      <c r="I408" s="227">
        <f>Dat_02!G407</f>
        <v>0</v>
      </c>
      <c r="J408" s="233"/>
    </row>
    <row r="409" spans="2:10">
      <c r="B409" s="224"/>
      <c r="C409" s="225">
        <f>Dat_02!B408</f>
        <v>45057</v>
      </c>
      <c r="D409" s="224"/>
      <c r="E409" s="226">
        <f>Dat_02!C408</f>
        <v>26.683611412613704</v>
      </c>
      <c r="F409" s="226">
        <f>Dat_02!D408</f>
        <v>98.741424078570617</v>
      </c>
      <c r="G409" s="226">
        <f>Dat_02!E408</f>
        <v>26.683611412613704</v>
      </c>
      <c r="I409" s="227">
        <f>Dat_02!G408</f>
        <v>0</v>
      </c>
      <c r="J409" s="233"/>
    </row>
    <row r="410" spans="2:10">
      <c r="B410" s="224"/>
      <c r="C410" s="225">
        <f>Dat_02!B409</f>
        <v>45058</v>
      </c>
      <c r="D410" s="224"/>
      <c r="E410" s="226">
        <f>Dat_02!C409</f>
        <v>24.764966420613703</v>
      </c>
      <c r="F410" s="226">
        <f>Dat_02!D409</f>
        <v>98.741424078570617</v>
      </c>
      <c r="G410" s="226">
        <f>Dat_02!E409</f>
        <v>24.764966420613703</v>
      </c>
      <c r="I410" s="227">
        <f>Dat_02!G409</f>
        <v>0</v>
      </c>
      <c r="J410" s="233"/>
    </row>
    <row r="411" spans="2:10">
      <c r="B411" s="224"/>
      <c r="C411" s="225">
        <f>Dat_02!B410</f>
        <v>45059</v>
      </c>
      <c r="D411" s="224"/>
      <c r="E411" s="226">
        <f>Dat_02!C410</f>
        <v>14.925892304609981</v>
      </c>
      <c r="F411" s="226">
        <f>Dat_02!D410</f>
        <v>98.741424078570617</v>
      </c>
      <c r="G411" s="226">
        <f>Dat_02!E410</f>
        <v>14.925892304609981</v>
      </c>
      <c r="I411" s="227">
        <f>Dat_02!G410</f>
        <v>0</v>
      </c>
      <c r="J411" s="233"/>
    </row>
    <row r="412" spans="2:10">
      <c r="B412" s="224"/>
      <c r="C412" s="225">
        <f>Dat_02!B411</f>
        <v>45060</v>
      </c>
      <c r="D412" s="224"/>
      <c r="E412" s="226">
        <f>Dat_02!C411</f>
        <v>12.596784300613704</v>
      </c>
      <c r="F412" s="226">
        <f>Dat_02!D411</f>
        <v>98.741424078570617</v>
      </c>
      <c r="G412" s="226">
        <f>Dat_02!E411</f>
        <v>12.596784300613704</v>
      </c>
      <c r="I412" s="227">
        <f>Dat_02!G411</f>
        <v>0</v>
      </c>
      <c r="J412" s="233"/>
    </row>
    <row r="413" spans="2:10">
      <c r="B413" s="224"/>
      <c r="C413" s="225">
        <f>Dat_02!B412</f>
        <v>45061</v>
      </c>
      <c r="D413" s="224"/>
      <c r="E413" s="226">
        <f>Dat_02!C412</f>
        <v>19.712968096613704</v>
      </c>
      <c r="F413" s="226">
        <f>Dat_02!D412</f>
        <v>98.741424078570617</v>
      </c>
      <c r="G413" s="226">
        <f>Dat_02!E412</f>
        <v>19.712968096613704</v>
      </c>
      <c r="I413" s="227">
        <f>Dat_02!G412</f>
        <v>98.741424078570617</v>
      </c>
      <c r="J413" s="233"/>
    </row>
    <row r="414" spans="2:10">
      <c r="B414" s="224"/>
      <c r="C414" s="225">
        <f>Dat_02!B413</f>
        <v>45062</v>
      </c>
      <c r="D414" s="224"/>
      <c r="E414" s="226">
        <f>Dat_02!C413</f>
        <v>16.339714832609978</v>
      </c>
      <c r="F414" s="226">
        <f>Dat_02!D413</f>
        <v>98.741424078570617</v>
      </c>
      <c r="G414" s="226">
        <f>Dat_02!E413</f>
        <v>16.339714832609978</v>
      </c>
      <c r="I414" s="227">
        <f>Dat_02!G413</f>
        <v>0</v>
      </c>
      <c r="J414" s="233"/>
    </row>
    <row r="415" spans="2:10">
      <c r="B415" s="224"/>
      <c r="C415" s="225">
        <f>Dat_02!B414</f>
        <v>45063</v>
      </c>
      <c r="D415" s="224"/>
      <c r="E415" s="226">
        <f>Dat_02!C414</f>
        <v>12.398112724485971</v>
      </c>
      <c r="F415" s="226">
        <f>Dat_02!D414</f>
        <v>98.741424078570617</v>
      </c>
      <c r="G415" s="226">
        <f>Dat_02!E414</f>
        <v>12.398112724485971</v>
      </c>
      <c r="I415" s="227">
        <f>Dat_02!G414</f>
        <v>0</v>
      </c>
      <c r="J415" s="233"/>
    </row>
    <row r="416" spans="2:10">
      <c r="B416" s="224"/>
      <c r="C416" s="225">
        <f>Dat_02!B415</f>
        <v>45064</v>
      </c>
      <c r="D416" s="224"/>
      <c r="E416" s="226">
        <f>Dat_02!C415</f>
        <v>16.378724560484109</v>
      </c>
      <c r="F416" s="226">
        <f>Dat_02!D415</f>
        <v>98.741424078570617</v>
      </c>
      <c r="G416" s="226">
        <f>Dat_02!E415</f>
        <v>16.378724560484109</v>
      </c>
      <c r="I416" s="227">
        <f>Dat_02!G415</f>
        <v>0</v>
      </c>
      <c r="J416" s="233"/>
    </row>
    <row r="417" spans="2:10">
      <c r="B417" s="224"/>
      <c r="C417" s="225">
        <f>Dat_02!B416</f>
        <v>45065</v>
      </c>
      <c r="D417" s="224"/>
      <c r="E417" s="226">
        <f>Dat_02!C416</f>
        <v>22.089085252485972</v>
      </c>
      <c r="F417" s="226">
        <f>Dat_02!D416</f>
        <v>98.741424078570617</v>
      </c>
      <c r="G417" s="226">
        <f>Dat_02!E416</f>
        <v>22.089085252485972</v>
      </c>
      <c r="I417" s="227">
        <f>Dat_02!G416</f>
        <v>0</v>
      </c>
      <c r="J417" s="233"/>
    </row>
    <row r="418" spans="2:10">
      <c r="B418" s="224"/>
      <c r="C418" s="225">
        <f>Dat_02!B417</f>
        <v>45066</v>
      </c>
      <c r="D418" s="224"/>
      <c r="E418" s="226">
        <f>Dat_02!C417</f>
        <v>20.208816392484106</v>
      </c>
      <c r="F418" s="226">
        <f>Dat_02!D417</f>
        <v>98.741424078570617</v>
      </c>
      <c r="G418" s="226">
        <f>Dat_02!E417</f>
        <v>20.208816392484106</v>
      </c>
      <c r="I418" s="227">
        <f>Dat_02!G417</f>
        <v>0</v>
      </c>
      <c r="J418" s="233"/>
    </row>
    <row r="419" spans="2:10">
      <c r="B419" s="224"/>
      <c r="C419" s="225">
        <f>Dat_02!B418</f>
        <v>45067</v>
      </c>
      <c r="D419" s="224"/>
      <c r="E419" s="226">
        <f>Dat_02!C418</f>
        <v>23.568624800484113</v>
      </c>
      <c r="F419" s="226">
        <f>Dat_02!D418</f>
        <v>98.741424078570617</v>
      </c>
      <c r="G419" s="226">
        <f>Dat_02!E418</f>
        <v>23.568624800484113</v>
      </c>
      <c r="I419" s="227">
        <f>Dat_02!G418</f>
        <v>0</v>
      </c>
      <c r="J419" s="233"/>
    </row>
    <row r="420" spans="2:10">
      <c r="B420" s="224"/>
      <c r="C420" s="225">
        <f>Dat_02!B419</f>
        <v>45068</v>
      </c>
      <c r="D420" s="224"/>
      <c r="E420" s="226">
        <f>Dat_02!C419</f>
        <v>46.343368824487833</v>
      </c>
      <c r="F420" s="226">
        <f>Dat_02!D419</f>
        <v>98.741424078570617</v>
      </c>
      <c r="G420" s="226">
        <f>Dat_02!E419</f>
        <v>46.343368824487833</v>
      </c>
      <c r="I420" s="227">
        <f>Dat_02!G419</f>
        <v>0</v>
      </c>
      <c r="J420" s="233"/>
    </row>
    <row r="421" spans="2:10">
      <c r="B421" s="224"/>
      <c r="C421" s="225">
        <f>Dat_02!B420</f>
        <v>45069</v>
      </c>
      <c r="D421" s="224"/>
      <c r="E421" s="226">
        <f>Dat_02!C420</f>
        <v>35.955817148484108</v>
      </c>
      <c r="F421" s="226">
        <f>Dat_02!D420</f>
        <v>98.741424078570617</v>
      </c>
      <c r="G421" s="226">
        <f>Dat_02!E420</f>
        <v>35.955817148484108</v>
      </c>
      <c r="I421" s="227">
        <f>Dat_02!G420</f>
        <v>0</v>
      </c>
      <c r="J421" s="233"/>
    </row>
    <row r="422" spans="2:10">
      <c r="B422" s="224"/>
      <c r="C422" s="225">
        <f>Dat_02!B421</f>
        <v>45070</v>
      </c>
      <c r="D422" s="224"/>
      <c r="E422" s="226">
        <f>Dat_02!C421</f>
        <v>37.389239182011075</v>
      </c>
      <c r="F422" s="226">
        <f>Dat_02!D421</f>
        <v>98.741424078570617</v>
      </c>
      <c r="G422" s="226">
        <f>Dat_02!E421</f>
        <v>37.389239182011075</v>
      </c>
      <c r="I422" s="227">
        <f>Dat_02!G421</f>
        <v>0</v>
      </c>
      <c r="J422" s="233"/>
    </row>
    <row r="423" spans="2:10">
      <c r="B423" s="224"/>
      <c r="C423" s="225">
        <f>Dat_02!B422</f>
        <v>45071</v>
      </c>
      <c r="D423" s="224"/>
      <c r="E423" s="226">
        <f>Dat_02!C422</f>
        <v>31.240622650009207</v>
      </c>
      <c r="F423" s="226">
        <f>Dat_02!D422</f>
        <v>98.741424078570617</v>
      </c>
      <c r="G423" s="226">
        <f>Dat_02!E422</f>
        <v>31.240622650009207</v>
      </c>
      <c r="I423" s="227">
        <f>Dat_02!G422</f>
        <v>0</v>
      </c>
      <c r="J423" s="233"/>
    </row>
    <row r="424" spans="2:10">
      <c r="B424" s="224"/>
      <c r="C424" s="225">
        <f>Dat_02!B423</f>
        <v>45072</v>
      </c>
      <c r="D424" s="224"/>
      <c r="E424" s="226">
        <f>Dat_02!C423</f>
        <v>26.460302566012935</v>
      </c>
      <c r="F424" s="226">
        <f>Dat_02!D423</f>
        <v>98.741424078570617</v>
      </c>
      <c r="G424" s="226">
        <f>Dat_02!E423</f>
        <v>26.460302566012935</v>
      </c>
      <c r="I424" s="227">
        <f>Dat_02!G423</f>
        <v>0</v>
      </c>
      <c r="J424" s="233"/>
    </row>
    <row r="425" spans="2:10">
      <c r="B425" s="224"/>
      <c r="C425" s="225">
        <f>Dat_02!B424</f>
        <v>45073</v>
      </c>
      <c r="D425" s="224"/>
      <c r="E425" s="226">
        <f>Dat_02!C424</f>
        <v>36.116081978012929</v>
      </c>
      <c r="F425" s="226">
        <f>Dat_02!D424</f>
        <v>98.741424078570617</v>
      </c>
      <c r="G425" s="226">
        <f>Dat_02!E424</f>
        <v>36.116081978012929</v>
      </c>
      <c r="I425" s="227">
        <f>Dat_02!G424</f>
        <v>0</v>
      </c>
      <c r="J425" s="233"/>
    </row>
    <row r="426" spans="2:10">
      <c r="B426" s="224"/>
      <c r="C426" s="225">
        <f>Dat_02!B425</f>
        <v>45074</v>
      </c>
      <c r="D426" s="224"/>
      <c r="E426" s="226">
        <f>Dat_02!C425</f>
        <v>27.369462378011072</v>
      </c>
      <c r="F426" s="226">
        <f>Dat_02!D425</f>
        <v>98.741424078570617</v>
      </c>
      <c r="G426" s="226">
        <f>Dat_02!E425</f>
        <v>27.369462378011072</v>
      </c>
      <c r="I426" s="227">
        <f>Dat_02!G425</f>
        <v>0</v>
      </c>
      <c r="J426" s="233"/>
    </row>
    <row r="427" spans="2:10">
      <c r="B427" s="224"/>
      <c r="C427" s="225">
        <f>Dat_02!B426</f>
        <v>45075</v>
      </c>
      <c r="D427" s="224"/>
      <c r="E427" s="226">
        <f>Dat_02!C426</f>
        <v>38.020336738009206</v>
      </c>
      <c r="F427" s="226">
        <f>Dat_02!D426</f>
        <v>98.741424078570617</v>
      </c>
      <c r="G427" s="226">
        <f>Dat_02!E426</f>
        <v>38.020336738009206</v>
      </c>
      <c r="I427" s="227">
        <f>Dat_02!G426</f>
        <v>0</v>
      </c>
      <c r="J427" s="233"/>
    </row>
    <row r="428" spans="2:10">
      <c r="B428" s="224"/>
      <c r="C428" s="225">
        <f>Dat_02!B427</f>
        <v>45076</v>
      </c>
      <c r="D428" s="224"/>
      <c r="E428" s="226">
        <f>Dat_02!C427</f>
        <v>53.465328844011069</v>
      </c>
      <c r="F428" s="226">
        <f>Dat_02!D427</f>
        <v>98.741424078570617</v>
      </c>
      <c r="G428" s="226">
        <f>Dat_02!E427</f>
        <v>53.465328844011069</v>
      </c>
      <c r="I428" s="227">
        <f>Dat_02!G427</f>
        <v>0</v>
      </c>
      <c r="J428" s="233"/>
    </row>
    <row r="429" spans="2:10">
      <c r="B429" s="224"/>
      <c r="C429" s="225">
        <f>Dat_02!B428</f>
        <v>45077</v>
      </c>
      <c r="D429" s="224"/>
      <c r="E429" s="226">
        <f>Dat_02!C428</f>
        <v>50.24981133089922</v>
      </c>
      <c r="F429" s="226">
        <f>Dat_02!D428</f>
        <v>98.741424078570617</v>
      </c>
      <c r="G429" s="226">
        <f>Dat_02!E428</f>
        <v>50.24981133089922</v>
      </c>
      <c r="I429" s="227">
        <f>Dat_02!G428</f>
        <v>0</v>
      </c>
      <c r="J429" s="233"/>
    </row>
    <row r="430" spans="2:10">
      <c r="B430" s="224"/>
      <c r="C430" s="225">
        <f>Dat_02!B429</f>
        <v>45078</v>
      </c>
      <c r="D430" s="224"/>
      <c r="E430" s="226">
        <f>Dat_02!C429</f>
        <v>60.937387178901076</v>
      </c>
      <c r="F430" s="226">
        <f>Dat_02!D429</f>
        <v>62.091495991055417</v>
      </c>
      <c r="G430" s="226">
        <f>Dat_02!E429</f>
        <v>60.937387178901076</v>
      </c>
      <c r="I430" s="227">
        <f>Dat_02!G429</f>
        <v>0</v>
      </c>
      <c r="J430" s="233"/>
    </row>
    <row r="431" spans="2:10">
      <c r="B431" s="224"/>
      <c r="C431" s="225">
        <f>Dat_02!B430</f>
        <v>45079</v>
      </c>
      <c r="D431" s="224"/>
      <c r="E431" s="226">
        <f>Dat_02!C430</f>
        <v>61.701120250901077</v>
      </c>
      <c r="F431" s="226">
        <f>Dat_02!D430</f>
        <v>62.091495991055417</v>
      </c>
      <c r="G431" s="226">
        <f>Dat_02!E430</f>
        <v>61.701120250901077</v>
      </c>
      <c r="I431" s="227">
        <f>Dat_02!G430</f>
        <v>0</v>
      </c>
      <c r="J431" s="233"/>
    </row>
    <row r="432" spans="2:10">
      <c r="B432" s="224"/>
      <c r="C432" s="225">
        <f>Dat_02!B431</f>
        <v>45080</v>
      </c>
      <c r="D432" s="224"/>
      <c r="E432" s="226">
        <f>Dat_02!C431</f>
        <v>40.845150482899221</v>
      </c>
      <c r="F432" s="226">
        <f>Dat_02!D431</f>
        <v>62.091495991055417</v>
      </c>
      <c r="G432" s="226">
        <f>Dat_02!E431</f>
        <v>40.845150482899221</v>
      </c>
      <c r="I432" s="227">
        <f>Dat_02!G431</f>
        <v>0</v>
      </c>
      <c r="J432" s="233"/>
    </row>
    <row r="433" spans="2:10">
      <c r="B433" s="224"/>
      <c r="C433" s="225">
        <f>Dat_02!B432</f>
        <v>45081</v>
      </c>
      <c r="D433" s="224"/>
      <c r="E433" s="226">
        <f>Dat_02!C432</f>
        <v>32.963007770899218</v>
      </c>
      <c r="F433" s="226">
        <f>Dat_02!D432</f>
        <v>62.091495991055417</v>
      </c>
      <c r="G433" s="226">
        <f>Dat_02!E432</f>
        <v>32.963007770899218</v>
      </c>
      <c r="I433" s="227">
        <f>Dat_02!G432</f>
        <v>0</v>
      </c>
      <c r="J433" s="233"/>
    </row>
    <row r="434" spans="2:10">
      <c r="B434" s="224"/>
      <c r="C434" s="225">
        <f>Dat_02!B433</f>
        <v>45082</v>
      </c>
      <c r="D434" s="224"/>
      <c r="E434" s="226">
        <f>Dat_02!C433</f>
        <v>59.218896934901075</v>
      </c>
      <c r="F434" s="226">
        <f>Dat_02!D433</f>
        <v>62.091495991055417</v>
      </c>
      <c r="G434" s="226">
        <f>Dat_02!E433</f>
        <v>59.218896934901075</v>
      </c>
      <c r="I434" s="227">
        <f>Dat_02!G433</f>
        <v>0</v>
      </c>
      <c r="J434" s="233"/>
    </row>
    <row r="435" spans="2:10">
      <c r="B435" s="224"/>
      <c r="C435" s="225">
        <f>Dat_02!B434</f>
        <v>45083</v>
      </c>
      <c r="D435" s="224"/>
      <c r="E435" s="226">
        <f>Dat_02!C434</f>
        <v>56.801369274899216</v>
      </c>
      <c r="F435" s="226">
        <f>Dat_02!D434</f>
        <v>62.091495991055417</v>
      </c>
      <c r="G435" s="226">
        <f>Dat_02!E434</f>
        <v>56.801369274899216</v>
      </c>
      <c r="I435" s="227">
        <f>Dat_02!G434</f>
        <v>0</v>
      </c>
      <c r="J435" s="233"/>
    </row>
    <row r="436" spans="2:10">
      <c r="B436" s="224"/>
      <c r="C436" s="225">
        <f>Dat_02!B435</f>
        <v>45084</v>
      </c>
      <c r="D436" s="224"/>
      <c r="E436" s="226">
        <f>Dat_02!C435</f>
        <v>69.426534720859507</v>
      </c>
      <c r="F436" s="226">
        <f>Dat_02!D435</f>
        <v>62.091495991055417</v>
      </c>
      <c r="G436" s="226">
        <f>Dat_02!E435</f>
        <v>62.091495991055417</v>
      </c>
      <c r="I436" s="227">
        <f>Dat_02!G435</f>
        <v>0</v>
      </c>
      <c r="J436" s="233"/>
    </row>
    <row r="437" spans="2:10">
      <c r="B437" s="224"/>
      <c r="C437" s="225">
        <f>Dat_02!B436</f>
        <v>45085</v>
      </c>
      <c r="D437" s="224"/>
      <c r="E437" s="226">
        <f>Dat_02!C436</f>
        <v>73.121807024859521</v>
      </c>
      <c r="F437" s="226">
        <f>Dat_02!D436</f>
        <v>62.091495991055417</v>
      </c>
      <c r="G437" s="226">
        <f>Dat_02!E436</f>
        <v>62.091495991055417</v>
      </c>
      <c r="I437" s="227">
        <f>Dat_02!G436</f>
        <v>0</v>
      </c>
      <c r="J437" s="233"/>
    </row>
    <row r="438" spans="2:10">
      <c r="B438" s="224"/>
      <c r="C438" s="225">
        <f>Dat_02!B437</f>
        <v>45086</v>
      </c>
      <c r="D438" s="224"/>
      <c r="E438" s="226">
        <f>Dat_02!C437</f>
        <v>63.260473376857647</v>
      </c>
      <c r="F438" s="226">
        <f>Dat_02!D437</f>
        <v>62.091495991055417</v>
      </c>
      <c r="G438" s="226">
        <f>Dat_02!E437</f>
        <v>62.091495991055417</v>
      </c>
      <c r="I438" s="227">
        <f>Dat_02!G437</f>
        <v>0</v>
      </c>
      <c r="J438" s="233"/>
    </row>
    <row r="439" spans="2:10">
      <c r="B439" s="224"/>
      <c r="C439" s="225">
        <f>Dat_02!B438</f>
        <v>45087</v>
      </c>
      <c r="D439" s="224"/>
      <c r="E439" s="226">
        <f>Dat_02!C438</f>
        <v>60.540883828859513</v>
      </c>
      <c r="F439" s="226">
        <f>Dat_02!D438</f>
        <v>62.091495991055417</v>
      </c>
      <c r="G439" s="226">
        <f>Dat_02!E438</f>
        <v>60.540883828859513</v>
      </c>
      <c r="I439" s="227">
        <f>Dat_02!G438</f>
        <v>0</v>
      </c>
      <c r="J439" s="233"/>
    </row>
    <row r="440" spans="2:10">
      <c r="B440" s="224"/>
      <c r="C440" s="225">
        <f>Dat_02!B439</f>
        <v>45088</v>
      </c>
      <c r="D440" s="224"/>
      <c r="E440" s="226">
        <f>Dat_02!C439</f>
        <v>51.992408908859517</v>
      </c>
      <c r="F440" s="226">
        <f>Dat_02!D439</f>
        <v>62.091495991055417</v>
      </c>
      <c r="G440" s="226">
        <f>Dat_02!E439</f>
        <v>51.992408908859517</v>
      </c>
      <c r="I440" s="227">
        <f>Dat_02!G439</f>
        <v>0</v>
      </c>
      <c r="J440" s="233"/>
    </row>
    <row r="441" spans="2:10">
      <c r="B441" s="224"/>
      <c r="C441" s="225">
        <f>Dat_02!B440</f>
        <v>45089</v>
      </c>
      <c r="D441" s="224"/>
      <c r="E441" s="226">
        <f>Dat_02!C440</f>
        <v>78.557423872859502</v>
      </c>
      <c r="F441" s="226">
        <f>Dat_02!D440</f>
        <v>62.091495991055417</v>
      </c>
      <c r="G441" s="226">
        <f>Dat_02!E440</f>
        <v>62.091495991055417</v>
      </c>
      <c r="I441" s="227">
        <f>Dat_02!G440</f>
        <v>0</v>
      </c>
      <c r="J441" s="233"/>
    </row>
    <row r="442" spans="2:10">
      <c r="B442" s="224"/>
      <c r="C442" s="225">
        <f>Dat_02!B441</f>
        <v>45090</v>
      </c>
      <c r="D442" s="224"/>
      <c r="E442" s="226">
        <f>Dat_02!C441</f>
        <v>74.769312744859505</v>
      </c>
      <c r="F442" s="226">
        <f>Dat_02!D441</f>
        <v>62.091495991055417</v>
      </c>
      <c r="G442" s="226">
        <f>Dat_02!E441</f>
        <v>62.091495991055417</v>
      </c>
      <c r="I442" s="227">
        <f>Dat_02!G441</f>
        <v>0</v>
      </c>
      <c r="J442" s="233"/>
    </row>
    <row r="443" spans="2:10">
      <c r="B443" s="224"/>
      <c r="C443" s="225">
        <f>Dat_02!B442</f>
        <v>45091</v>
      </c>
      <c r="D443" s="224"/>
      <c r="E443" s="226">
        <f>Dat_02!C442</f>
        <v>61.628951758491617</v>
      </c>
      <c r="F443" s="226">
        <f>Dat_02!D442</f>
        <v>62.091495991055417</v>
      </c>
      <c r="G443" s="226">
        <f>Dat_02!E442</f>
        <v>61.628951758491617</v>
      </c>
      <c r="I443" s="227">
        <f>Dat_02!G442</f>
        <v>0</v>
      </c>
      <c r="J443" s="233"/>
    </row>
    <row r="444" spans="2:10">
      <c r="B444" s="224"/>
      <c r="C444" s="225">
        <f>Dat_02!B443</f>
        <v>45092</v>
      </c>
      <c r="D444" s="224"/>
      <c r="E444" s="226">
        <f>Dat_02!C443</f>
        <v>70.00697094249162</v>
      </c>
      <c r="F444" s="226">
        <f>Dat_02!D443</f>
        <v>62.091495991055417</v>
      </c>
      <c r="G444" s="226">
        <f>Dat_02!E443</f>
        <v>62.091495991055417</v>
      </c>
      <c r="I444" s="227">
        <f>Dat_02!G443</f>
        <v>62.091495991055417</v>
      </c>
      <c r="J444" s="233"/>
    </row>
    <row r="445" spans="2:10">
      <c r="B445" s="224"/>
      <c r="C445" s="225">
        <f>Dat_02!B444</f>
        <v>45093</v>
      </c>
      <c r="D445" s="224"/>
      <c r="E445" s="226">
        <f>Dat_02!C444</f>
        <v>78.617008598495346</v>
      </c>
      <c r="F445" s="226">
        <f>Dat_02!D444</f>
        <v>62.091495991055417</v>
      </c>
      <c r="G445" s="226">
        <f>Dat_02!E444</f>
        <v>62.091495991055417</v>
      </c>
      <c r="I445" s="227">
        <f>Dat_02!G444</f>
        <v>0</v>
      </c>
      <c r="J445" s="233"/>
    </row>
    <row r="446" spans="2:10">
      <c r="B446" s="224"/>
      <c r="C446" s="225">
        <f>Dat_02!B445</f>
        <v>45094</v>
      </c>
      <c r="D446" s="224"/>
      <c r="E446" s="226">
        <f>Dat_02!C445</f>
        <v>56.597899126493481</v>
      </c>
      <c r="F446" s="226">
        <f>Dat_02!D445</f>
        <v>62.091495991055417</v>
      </c>
      <c r="G446" s="226">
        <f>Dat_02!E445</f>
        <v>56.597899126493481</v>
      </c>
      <c r="I446" s="227">
        <f>Dat_02!G445</f>
        <v>0</v>
      </c>
      <c r="J446" s="233"/>
    </row>
    <row r="447" spans="2:10">
      <c r="B447" s="224"/>
      <c r="C447" s="225">
        <f>Dat_02!B446</f>
        <v>45095</v>
      </c>
      <c r="D447" s="224"/>
      <c r="E447" s="226">
        <f>Dat_02!C446</f>
        <v>40.729862390491625</v>
      </c>
      <c r="F447" s="226">
        <f>Dat_02!D446</f>
        <v>62.091495991055417</v>
      </c>
      <c r="G447" s="226">
        <f>Dat_02!E446</f>
        <v>40.729862390491625</v>
      </c>
      <c r="I447" s="227">
        <f>Dat_02!G446</f>
        <v>0</v>
      </c>
      <c r="J447" s="233"/>
    </row>
    <row r="448" spans="2:10">
      <c r="B448" s="224"/>
      <c r="C448" s="225">
        <f>Dat_02!B447</f>
        <v>45096</v>
      </c>
      <c r="D448" s="224"/>
      <c r="E448" s="226">
        <f>Dat_02!C447</f>
        <v>64.049001278493478</v>
      </c>
      <c r="F448" s="226">
        <f>Dat_02!D447</f>
        <v>62.091495991055417</v>
      </c>
      <c r="G448" s="226">
        <f>Dat_02!E447</f>
        <v>62.091495991055417</v>
      </c>
      <c r="I448" s="227">
        <f>Dat_02!G447</f>
        <v>0</v>
      </c>
      <c r="J448" s="233"/>
    </row>
    <row r="449" spans="2:10">
      <c r="B449" s="224"/>
      <c r="C449" s="225">
        <f>Dat_02!B448</f>
        <v>45097</v>
      </c>
      <c r="D449" s="224"/>
      <c r="E449" s="226">
        <f>Dat_02!C448</f>
        <v>64.119800196493486</v>
      </c>
      <c r="F449" s="226">
        <f>Dat_02!D448</f>
        <v>62.091495991055417</v>
      </c>
      <c r="G449" s="226">
        <f>Dat_02!E448</f>
        <v>62.091495991055417</v>
      </c>
      <c r="I449" s="227">
        <f>Dat_02!G448</f>
        <v>0</v>
      </c>
      <c r="J449" s="233"/>
    </row>
    <row r="450" spans="2:10">
      <c r="B450" s="224"/>
      <c r="C450" s="225">
        <f>Dat_02!B449</f>
        <v>45098</v>
      </c>
      <c r="D450" s="224"/>
      <c r="E450" s="226">
        <f>Dat_02!C449</f>
        <v>76.899436403560856</v>
      </c>
      <c r="F450" s="226">
        <f>Dat_02!D449</f>
        <v>62.091495991055417</v>
      </c>
      <c r="G450" s="226">
        <f>Dat_02!E449</f>
        <v>62.091495991055417</v>
      </c>
      <c r="I450" s="227">
        <f>Dat_02!G449</f>
        <v>0</v>
      </c>
      <c r="J450" s="233"/>
    </row>
    <row r="451" spans="2:10">
      <c r="B451" s="224"/>
      <c r="C451" s="225">
        <f>Dat_02!B450</f>
        <v>45099</v>
      </c>
      <c r="D451" s="224"/>
      <c r="E451" s="226">
        <f>Dat_02!C450</f>
        <v>61.625633239560862</v>
      </c>
      <c r="F451" s="226">
        <f>Dat_02!D450</f>
        <v>62.091495991055417</v>
      </c>
      <c r="G451" s="226">
        <f>Dat_02!E450</f>
        <v>61.625633239560862</v>
      </c>
      <c r="I451" s="227">
        <f>Dat_02!G450</f>
        <v>0</v>
      </c>
      <c r="J451" s="233"/>
    </row>
    <row r="452" spans="2:10">
      <c r="B452" s="224"/>
      <c r="C452" s="225">
        <f>Dat_02!B451</f>
        <v>45100</v>
      </c>
      <c r="D452" s="224"/>
      <c r="E452" s="226">
        <f>Dat_02!C451</f>
        <v>56.721971815560863</v>
      </c>
      <c r="F452" s="226">
        <f>Dat_02!D451</f>
        <v>62.091495991055417</v>
      </c>
      <c r="G452" s="226">
        <f>Dat_02!E451</f>
        <v>56.721971815560863</v>
      </c>
      <c r="I452" s="227">
        <f>Dat_02!G451</f>
        <v>0</v>
      </c>
      <c r="J452" s="233"/>
    </row>
    <row r="453" spans="2:10">
      <c r="B453" s="224"/>
      <c r="C453" s="225">
        <f>Dat_02!B452</f>
        <v>45101</v>
      </c>
      <c r="D453" s="224"/>
      <c r="E453" s="226">
        <f>Dat_02!C452</f>
        <v>45.663226307560862</v>
      </c>
      <c r="F453" s="226">
        <f>Dat_02!D452</f>
        <v>62.091495991055417</v>
      </c>
      <c r="G453" s="226">
        <f>Dat_02!E452</f>
        <v>45.663226307560862</v>
      </c>
      <c r="I453" s="227">
        <f>Dat_02!G452</f>
        <v>0</v>
      </c>
      <c r="J453" s="233"/>
    </row>
    <row r="454" spans="2:10">
      <c r="B454" s="224"/>
      <c r="C454" s="225">
        <f>Dat_02!B453</f>
        <v>45102</v>
      </c>
      <c r="D454" s="224"/>
      <c r="E454" s="226">
        <f>Dat_02!C453</f>
        <v>40.228100859559</v>
      </c>
      <c r="F454" s="226">
        <f>Dat_02!D453</f>
        <v>62.091495991055417</v>
      </c>
      <c r="G454" s="226">
        <f>Dat_02!E453</f>
        <v>40.228100859559</v>
      </c>
      <c r="I454" s="227">
        <f>Dat_02!G453</f>
        <v>0</v>
      </c>
      <c r="J454" s="233"/>
    </row>
    <row r="455" spans="2:10">
      <c r="B455" s="224"/>
      <c r="C455" s="225">
        <f>Dat_02!B454</f>
        <v>45103</v>
      </c>
      <c r="D455" s="224"/>
      <c r="E455" s="226">
        <f>Dat_02!C454</f>
        <v>49.799011407560869</v>
      </c>
      <c r="F455" s="226">
        <f>Dat_02!D454</f>
        <v>62.091495991055417</v>
      </c>
      <c r="G455" s="226">
        <f>Dat_02!E454</f>
        <v>49.799011407560869</v>
      </c>
      <c r="I455" s="227">
        <f>Dat_02!G454</f>
        <v>0</v>
      </c>
      <c r="J455" s="233"/>
    </row>
    <row r="456" spans="2:10">
      <c r="B456" s="224"/>
      <c r="C456" s="225">
        <f>Dat_02!B455</f>
        <v>45104</v>
      </c>
      <c r="D456" s="224"/>
      <c r="E456" s="226">
        <f>Dat_02!C455</f>
        <v>61.207646259558999</v>
      </c>
      <c r="F456" s="226">
        <f>Dat_02!D455</f>
        <v>62.091495991055417</v>
      </c>
      <c r="G456" s="226">
        <f>Dat_02!E455</f>
        <v>61.207646259558999</v>
      </c>
      <c r="I456" s="227">
        <f>Dat_02!G455</f>
        <v>0</v>
      </c>
      <c r="J456" s="233"/>
    </row>
    <row r="457" spans="2:10">
      <c r="B457" s="224"/>
      <c r="C457" s="225">
        <f>Dat_02!B456</f>
        <v>45105</v>
      </c>
      <c r="D457" s="224"/>
      <c r="E457" s="226">
        <f>Dat_02!C456</f>
        <v>37.413587723792915</v>
      </c>
      <c r="F457" s="226">
        <f>Dat_02!D456</f>
        <v>62.091495991055417</v>
      </c>
      <c r="G457" s="226">
        <f>Dat_02!E456</f>
        <v>37.413587723792915</v>
      </c>
      <c r="I457" s="227">
        <f>Dat_02!G456</f>
        <v>0</v>
      </c>
      <c r="J457" s="233"/>
    </row>
    <row r="458" spans="2:10">
      <c r="B458" s="224"/>
      <c r="C458" s="225">
        <f>Dat_02!B457</f>
        <v>45106</v>
      </c>
      <c r="D458" s="224"/>
      <c r="E458" s="226">
        <f>Dat_02!C457</f>
        <v>17.915863911791057</v>
      </c>
      <c r="F458" s="226">
        <f>Dat_02!D457</f>
        <v>62.091495991055417</v>
      </c>
      <c r="G458" s="226">
        <f>Dat_02!E457</f>
        <v>17.915863911791057</v>
      </c>
      <c r="I458" s="227">
        <f>Dat_02!G457</f>
        <v>0</v>
      </c>
      <c r="J458" s="233"/>
    </row>
    <row r="459" spans="2:10">
      <c r="B459" s="224"/>
      <c r="C459" s="225">
        <f>Dat_02!B458</f>
        <v>45107</v>
      </c>
      <c r="D459" s="224"/>
      <c r="E459" s="226">
        <f>Dat_02!C458</f>
        <v>22.713463347792917</v>
      </c>
      <c r="F459" s="226">
        <f>Dat_02!D458</f>
        <v>62.091495991055417</v>
      </c>
      <c r="G459" s="226">
        <f>Dat_02!E458</f>
        <v>22.713463347792917</v>
      </c>
      <c r="I459" s="227">
        <f>Dat_02!G458</f>
        <v>0</v>
      </c>
      <c r="J459" s="233"/>
    </row>
    <row r="460" spans="2:10">
      <c r="B460" s="224"/>
      <c r="C460" s="225">
        <f>Dat_02!B459</f>
        <v>45108</v>
      </c>
      <c r="D460" s="224"/>
      <c r="E460" s="226">
        <f>Dat_02!C459</f>
        <v>11.057603951792917</v>
      </c>
      <c r="F460" s="226">
        <f>Dat_02!D459</f>
        <v>26.601704529721381</v>
      </c>
      <c r="G460" s="226">
        <f>Dat_02!E459</f>
        <v>11.057603951792917</v>
      </c>
      <c r="I460" s="227">
        <f>Dat_02!G459</f>
        <v>0</v>
      </c>
      <c r="J460" s="233"/>
    </row>
    <row r="461" spans="2:10">
      <c r="B461" s="224"/>
      <c r="C461" s="225">
        <f>Dat_02!B460</f>
        <v>45109</v>
      </c>
      <c r="D461" s="224"/>
      <c r="E461" s="226">
        <f>Dat_02!C460</f>
        <v>12.640831087792918</v>
      </c>
      <c r="F461" s="226">
        <f>Dat_02!D460</f>
        <v>26.601704529721381</v>
      </c>
      <c r="G461" s="226">
        <f>Dat_02!E460</f>
        <v>12.640831087792918</v>
      </c>
      <c r="I461" s="227">
        <f>Dat_02!G460</f>
        <v>0</v>
      </c>
      <c r="J461" s="233"/>
    </row>
    <row r="462" spans="2:10">
      <c r="B462" s="224"/>
      <c r="C462" s="225">
        <f>Dat_02!B461</f>
        <v>45110</v>
      </c>
      <c r="D462" s="224"/>
      <c r="E462" s="226">
        <f>Dat_02!C461</f>
        <v>25.848530035791061</v>
      </c>
      <c r="F462" s="226">
        <f>Dat_02!D461</f>
        <v>26.601704529721381</v>
      </c>
      <c r="G462" s="226">
        <f>Dat_02!E461</f>
        <v>25.848530035791061</v>
      </c>
      <c r="I462" s="227">
        <f>Dat_02!G461</f>
        <v>0</v>
      </c>
      <c r="J462" s="233"/>
    </row>
    <row r="463" spans="2:10">
      <c r="B463" s="224"/>
      <c r="C463" s="225">
        <f>Dat_02!B462</f>
        <v>45111</v>
      </c>
      <c r="D463" s="224"/>
      <c r="E463" s="226">
        <f>Dat_02!C462</f>
        <v>23.342886199792918</v>
      </c>
      <c r="F463" s="226">
        <f>Dat_02!D462</f>
        <v>26.601704529721381</v>
      </c>
      <c r="G463" s="226">
        <f>Dat_02!E462</f>
        <v>23.342886199792918</v>
      </c>
      <c r="I463" s="227">
        <f>Dat_02!G462</f>
        <v>0</v>
      </c>
      <c r="J463" s="233"/>
    </row>
    <row r="464" spans="2:10">
      <c r="B464" s="224"/>
      <c r="C464" s="225">
        <f>Dat_02!B463</f>
        <v>45112</v>
      </c>
      <c r="D464" s="224"/>
      <c r="E464" s="226">
        <f>Dat_02!C463</f>
        <v>26.013846156998653</v>
      </c>
      <c r="F464" s="226">
        <f>Dat_02!D463</f>
        <v>26.601704529721381</v>
      </c>
      <c r="G464" s="226">
        <f>Dat_02!E463</f>
        <v>26.013846156998653</v>
      </c>
      <c r="I464" s="227">
        <f>Dat_02!G463</f>
        <v>0</v>
      </c>
      <c r="J464" s="233"/>
    </row>
    <row r="465" spans="2:10">
      <c r="B465" s="224"/>
      <c r="C465" s="225">
        <f>Dat_02!B464</f>
        <v>45113</v>
      </c>
      <c r="D465" s="224"/>
      <c r="E465" s="226">
        <f>Dat_02!C464</f>
        <v>26.377939548998651</v>
      </c>
      <c r="F465" s="226">
        <f>Dat_02!D464</f>
        <v>26.601704529721381</v>
      </c>
      <c r="G465" s="226">
        <f>Dat_02!E464</f>
        <v>26.377939548998651</v>
      </c>
      <c r="I465" s="227">
        <f>Dat_02!G464</f>
        <v>0</v>
      </c>
      <c r="J465" s="233"/>
    </row>
    <row r="466" spans="2:10">
      <c r="B466" s="224"/>
      <c r="C466" s="225">
        <f>Dat_02!B465</f>
        <v>45114</v>
      </c>
      <c r="D466" s="224"/>
      <c r="E466" s="226">
        <f>Dat_02!C465</f>
        <v>17.550853412998652</v>
      </c>
      <c r="F466" s="226">
        <f>Dat_02!D465</f>
        <v>26.601704529721381</v>
      </c>
      <c r="G466" s="226">
        <f>Dat_02!E465</f>
        <v>17.550853412998652</v>
      </c>
      <c r="I466" s="227">
        <f>Dat_02!G465</f>
        <v>0</v>
      </c>
      <c r="J466" s="233"/>
    </row>
    <row r="467" spans="2:10">
      <c r="B467" s="224"/>
      <c r="C467" s="225">
        <f>Dat_02!B466</f>
        <v>45115</v>
      </c>
      <c r="D467" s="224"/>
      <c r="E467" s="226">
        <f>Dat_02!C466</f>
        <v>15.252594685000513</v>
      </c>
      <c r="F467" s="226">
        <f>Dat_02!D466</f>
        <v>26.601704529721381</v>
      </c>
      <c r="G467" s="226">
        <f>Dat_02!E466</f>
        <v>15.252594685000513</v>
      </c>
      <c r="I467" s="227">
        <f>Dat_02!G466</f>
        <v>0</v>
      </c>
      <c r="J467" s="233"/>
    </row>
    <row r="468" spans="2:10">
      <c r="B468" s="224"/>
      <c r="C468" s="225">
        <f>Dat_02!B467</f>
        <v>45116</v>
      </c>
      <c r="D468" s="224"/>
      <c r="E468" s="226">
        <f>Dat_02!C467</f>
        <v>10.95120852899865</v>
      </c>
      <c r="F468" s="226">
        <f>Dat_02!D467</f>
        <v>26.601704529721381</v>
      </c>
      <c r="G468" s="226">
        <f>Dat_02!E467</f>
        <v>10.95120852899865</v>
      </c>
      <c r="I468" s="227">
        <f>Dat_02!G467</f>
        <v>0</v>
      </c>
      <c r="J468" s="233"/>
    </row>
    <row r="469" spans="2:10">
      <c r="B469" s="224"/>
      <c r="C469" s="225">
        <f>Dat_02!B468</f>
        <v>45117</v>
      </c>
      <c r="D469" s="224"/>
      <c r="E469" s="226">
        <f>Dat_02!C468</f>
        <v>29.002316092998647</v>
      </c>
      <c r="F469" s="226">
        <f>Dat_02!D468</f>
        <v>26.601704529721381</v>
      </c>
      <c r="G469" s="226">
        <f>Dat_02!E468</f>
        <v>26.601704529721381</v>
      </c>
      <c r="I469" s="227">
        <f>Dat_02!G468</f>
        <v>0</v>
      </c>
      <c r="J469" s="233"/>
    </row>
    <row r="470" spans="2:10">
      <c r="B470" s="224"/>
      <c r="C470" s="225">
        <f>Dat_02!B469</f>
        <v>45118</v>
      </c>
      <c r="D470" s="224"/>
      <c r="E470" s="226">
        <f>Dat_02!C469</f>
        <v>31.277200037000512</v>
      </c>
      <c r="F470" s="226">
        <f>Dat_02!D469</f>
        <v>26.601704529721381</v>
      </c>
      <c r="G470" s="226">
        <f>Dat_02!E469</f>
        <v>26.601704529721381</v>
      </c>
      <c r="I470" s="227">
        <f>Dat_02!G469</f>
        <v>0</v>
      </c>
      <c r="J470" s="233"/>
    </row>
    <row r="471" spans="2:10">
      <c r="B471" s="224"/>
      <c r="C471" s="225">
        <f>Dat_02!B470</f>
        <v>45119</v>
      </c>
      <c r="D471" s="224"/>
      <c r="E471" s="226">
        <f>Dat_02!C470</f>
        <v>14.402760333087565</v>
      </c>
      <c r="F471" s="226">
        <f>Dat_02!D470</f>
        <v>26.601704529721381</v>
      </c>
      <c r="G471" s="226">
        <f>Dat_02!E470</f>
        <v>14.402760333087565</v>
      </c>
      <c r="I471" s="227">
        <f>Dat_02!G470</f>
        <v>0</v>
      </c>
      <c r="J471" s="233"/>
    </row>
    <row r="472" spans="2:10">
      <c r="B472" s="224"/>
      <c r="C472" s="225">
        <f>Dat_02!B471</f>
        <v>45120</v>
      </c>
      <c r="D472" s="224"/>
      <c r="E472" s="226">
        <f>Dat_02!C471</f>
        <v>10.548450363085699</v>
      </c>
      <c r="F472" s="226">
        <f>Dat_02!D471</f>
        <v>26.601704529721381</v>
      </c>
      <c r="G472" s="226">
        <f>Dat_02!E471</f>
        <v>10.548450363085699</v>
      </c>
      <c r="I472" s="227">
        <f>Dat_02!G471</f>
        <v>0</v>
      </c>
      <c r="J472" s="233"/>
    </row>
    <row r="473" spans="2:10">
      <c r="B473" s="224"/>
      <c r="C473" s="225">
        <f>Dat_02!B472</f>
        <v>45121</v>
      </c>
      <c r="D473" s="224"/>
      <c r="E473" s="226">
        <f>Dat_02!C472</f>
        <v>5.0072190490875581</v>
      </c>
      <c r="F473" s="226">
        <f>Dat_02!D472</f>
        <v>26.601704529721381</v>
      </c>
      <c r="G473" s="226">
        <f>Dat_02!E472</f>
        <v>5.0072190490875581</v>
      </c>
      <c r="I473" s="227">
        <f>Dat_02!G472</f>
        <v>0</v>
      </c>
      <c r="J473" s="233"/>
    </row>
    <row r="474" spans="2:10">
      <c r="B474" s="224"/>
      <c r="C474" s="225">
        <f>Dat_02!B473</f>
        <v>45122</v>
      </c>
      <c r="D474" s="224"/>
      <c r="E474" s="226">
        <f>Dat_02!C473</f>
        <v>1.2442010510875625</v>
      </c>
      <c r="F474" s="226">
        <f>Dat_02!D473</f>
        <v>26.601704529721381</v>
      </c>
      <c r="G474" s="226">
        <f>Dat_02!E473</f>
        <v>1.2442010510875625</v>
      </c>
      <c r="I474" s="227">
        <f>Dat_02!G473</f>
        <v>26.601704529721381</v>
      </c>
      <c r="J474" s="233"/>
    </row>
    <row r="475" spans="2:10">
      <c r="B475" s="224"/>
      <c r="C475" s="225">
        <f>Dat_02!B474</f>
        <v>45123</v>
      </c>
      <c r="D475" s="224"/>
      <c r="E475" s="226">
        <f>Dat_02!C474</f>
        <v>1.3627097760875622</v>
      </c>
      <c r="F475" s="226">
        <f>Dat_02!D474</f>
        <v>26.601704529721381</v>
      </c>
      <c r="G475" s="226">
        <f>Dat_02!E474</f>
        <v>1.3627097760875622</v>
      </c>
      <c r="I475" s="227">
        <f>Dat_02!G474</f>
        <v>0</v>
      </c>
      <c r="J475" s="233"/>
    </row>
    <row r="476" spans="2:10">
      <c r="B476" s="224"/>
      <c r="C476" s="225">
        <f>Dat_02!B475</f>
        <v>45124</v>
      </c>
      <c r="D476" s="224"/>
      <c r="E476" s="226">
        <f>Dat_02!C475</f>
        <v>9.6227560880875611</v>
      </c>
      <c r="F476" s="226">
        <f>Dat_02!D475</f>
        <v>26.601704529721381</v>
      </c>
      <c r="G476" s="226">
        <f>Dat_02!E475</f>
        <v>9.6227560880875611</v>
      </c>
      <c r="I476" s="227">
        <f>Dat_02!G475</f>
        <v>0</v>
      </c>
      <c r="J476" s="233"/>
    </row>
    <row r="477" spans="2:10">
      <c r="B477" s="224"/>
      <c r="C477" s="225">
        <f>Dat_02!B476</f>
        <v>45125</v>
      </c>
      <c r="D477" s="224"/>
      <c r="E477" s="226">
        <f>Dat_02!C476</f>
        <v>21.350697024087559</v>
      </c>
      <c r="F477" s="226">
        <f>Dat_02!D476</f>
        <v>26.601704529721381</v>
      </c>
      <c r="G477" s="226">
        <f>Dat_02!E476</f>
        <v>21.350697024087559</v>
      </c>
      <c r="I477" s="227">
        <f>Dat_02!G476</f>
        <v>0</v>
      </c>
      <c r="J477" s="233"/>
    </row>
    <row r="478" spans="2:10">
      <c r="B478" s="224"/>
      <c r="C478" s="225">
        <f>Dat_02!B477</f>
        <v>45126</v>
      </c>
      <c r="D478" s="224"/>
      <c r="E478" s="226">
        <f>Dat_02!C477</f>
        <v>14.805249948133191</v>
      </c>
      <c r="F478" s="226">
        <f>Dat_02!D477</f>
        <v>26.601704529721381</v>
      </c>
      <c r="G478" s="226">
        <f>Dat_02!E477</f>
        <v>14.805249948133191</v>
      </c>
      <c r="I478" s="227">
        <f>Dat_02!G477</f>
        <v>0</v>
      </c>
      <c r="J478" s="233"/>
    </row>
    <row r="479" spans="2:10">
      <c r="B479" s="224"/>
      <c r="C479" s="225">
        <f>Dat_02!B478</f>
        <v>45127</v>
      </c>
      <c r="D479" s="224"/>
      <c r="E479" s="226">
        <f>Dat_02!C478</f>
        <v>4.4855053001350536</v>
      </c>
      <c r="F479" s="226">
        <f>Dat_02!D478</f>
        <v>26.601704529721381</v>
      </c>
      <c r="G479" s="226">
        <f>Dat_02!E478</f>
        <v>4.4855053001350536</v>
      </c>
      <c r="I479" s="227">
        <f>Dat_02!G478</f>
        <v>0</v>
      </c>
      <c r="J479" s="233"/>
    </row>
    <row r="480" spans="2:10">
      <c r="B480" s="224"/>
      <c r="C480" s="225">
        <f>Dat_02!B479</f>
        <v>45128</v>
      </c>
      <c r="D480" s="224"/>
      <c r="E480" s="226">
        <f>Dat_02!C479</f>
        <v>2.8683411081313244</v>
      </c>
      <c r="F480" s="226">
        <f>Dat_02!D479</f>
        <v>26.601704529721381</v>
      </c>
      <c r="G480" s="226">
        <f>Dat_02!E479</f>
        <v>2.8683411081313244</v>
      </c>
      <c r="I480" s="227">
        <f>Dat_02!G479</f>
        <v>0</v>
      </c>
      <c r="J480" s="233"/>
    </row>
    <row r="481" spans="2:10">
      <c r="B481" s="224"/>
      <c r="C481" s="225">
        <f>Dat_02!B480</f>
        <v>45129</v>
      </c>
      <c r="D481" s="224"/>
      <c r="E481" s="226">
        <f>Dat_02!C480</f>
        <v>3.4894988281331898</v>
      </c>
      <c r="F481" s="226">
        <f>Dat_02!D480</f>
        <v>26.601704529721381</v>
      </c>
      <c r="G481" s="226">
        <f>Dat_02!E480</f>
        <v>3.4894988281331898</v>
      </c>
      <c r="I481" s="227">
        <f>Dat_02!G480</f>
        <v>0</v>
      </c>
      <c r="J481" s="233"/>
    </row>
    <row r="482" spans="2:10">
      <c r="B482" s="224"/>
      <c r="C482" s="225">
        <f>Dat_02!B481</f>
        <v>45130</v>
      </c>
      <c r="D482" s="224"/>
      <c r="E482" s="226">
        <f>Dat_02!C481</f>
        <v>0.74367702413319059</v>
      </c>
      <c r="F482" s="226">
        <f>Dat_02!D481</f>
        <v>26.601704529721381</v>
      </c>
      <c r="G482" s="226">
        <f>Dat_02!E481</f>
        <v>0.74367702413319059</v>
      </c>
      <c r="I482" s="227">
        <f>Dat_02!G481</f>
        <v>0</v>
      </c>
      <c r="J482" s="233"/>
    </row>
    <row r="483" spans="2:10">
      <c r="B483" s="224"/>
      <c r="C483" s="225">
        <f>Dat_02!B482</f>
        <v>45131</v>
      </c>
      <c r="D483" s="224"/>
      <c r="E483" s="226">
        <f>Dat_02!C482</f>
        <v>2.4391617521331863</v>
      </c>
      <c r="F483" s="226">
        <f>Dat_02!D482</f>
        <v>26.601704529721381</v>
      </c>
      <c r="G483" s="226">
        <f>Dat_02!E482</f>
        <v>2.4391617521331863</v>
      </c>
      <c r="I483" s="227">
        <f>Dat_02!G482</f>
        <v>0</v>
      </c>
      <c r="J483" s="233"/>
    </row>
    <row r="484" spans="2:10">
      <c r="B484" s="224"/>
      <c r="C484" s="225">
        <f>Dat_02!B483</f>
        <v>45132</v>
      </c>
      <c r="D484" s="224"/>
      <c r="E484" s="226">
        <f>Dat_02!C483</f>
        <v>1.3738553881341213</v>
      </c>
      <c r="F484" s="226">
        <f>Dat_02!D483</f>
        <v>26.601704529721381</v>
      </c>
      <c r="G484" s="226">
        <f>Dat_02!E483</f>
        <v>1.3738553881341213</v>
      </c>
      <c r="I484" s="227">
        <f>Dat_02!G483</f>
        <v>0</v>
      </c>
      <c r="J484" s="233"/>
    </row>
    <row r="485" spans="2:10">
      <c r="B485" s="224"/>
      <c r="C485" s="225">
        <f>Dat_02!B484</f>
        <v>45133</v>
      </c>
      <c r="D485" s="224"/>
      <c r="E485" s="226">
        <f>Dat_02!C484</f>
        <v>6.9060940918694032</v>
      </c>
      <c r="F485" s="226">
        <f>Dat_02!D484</f>
        <v>26.601704529721381</v>
      </c>
      <c r="G485" s="226">
        <f>Dat_02!E484</f>
        <v>6.9060940918694032</v>
      </c>
      <c r="I485" s="227">
        <f>Dat_02!G484</f>
        <v>0</v>
      </c>
      <c r="J485" s="233"/>
    </row>
    <row r="486" spans="2:10">
      <c r="B486" s="224"/>
      <c r="C486" s="225">
        <f>Dat_02!B485</f>
        <v>45134</v>
      </c>
      <c r="D486" s="224"/>
      <c r="E486" s="226">
        <f>Dat_02!C485</f>
        <v>4.8536661118684714</v>
      </c>
      <c r="F486" s="226">
        <f>Dat_02!D485</f>
        <v>26.601704529721381</v>
      </c>
      <c r="G486" s="226">
        <f>Dat_02!E485</f>
        <v>4.8536661118684714</v>
      </c>
      <c r="I486" s="227">
        <f>Dat_02!G485</f>
        <v>0</v>
      </c>
      <c r="J486" s="233"/>
    </row>
    <row r="487" spans="2:10">
      <c r="B487" s="224"/>
      <c r="C487" s="225">
        <f>Dat_02!B486</f>
        <v>45135</v>
      </c>
      <c r="D487" s="224"/>
      <c r="E487" s="226">
        <f>Dat_02!C486</f>
        <v>6.8787281798703335</v>
      </c>
      <c r="F487" s="226">
        <f>Dat_02!D486</f>
        <v>26.601704529721381</v>
      </c>
      <c r="G487" s="226">
        <f>Dat_02!E486</f>
        <v>6.8787281798703335</v>
      </c>
      <c r="I487" s="227">
        <f>Dat_02!G486</f>
        <v>0</v>
      </c>
      <c r="J487" s="233"/>
    </row>
    <row r="488" spans="2:10">
      <c r="B488" s="224"/>
      <c r="C488" s="225">
        <f>Dat_02!B487</f>
        <v>45136</v>
      </c>
      <c r="D488" s="224"/>
      <c r="E488" s="226">
        <f>Dat_02!C487</f>
        <v>3.8767496798684733</v>
      </c>
      <c r="F488" s="226">
        <f>Dat_02!D487</f>
        <v>26.601704529721381</v>
      </c>
      <c r="G488" s="226">
        <f>Dat_02!E487</f>
        <v>3.8767496798684733</v>
      </c>
      <c r="I488" s="227">
        <f>Dat_02!G487</f>
        <v>0</v>
      </c>
      <c r="J488" s="233"/>
    </row>
    <row r="489" spans="2:10">
      <c r="B489" s="224"/>
      <c r="C489" s="225">
        <f>Dat_02!B488</f>
        <v>45137</v>
      </c>
      <c r="D489" s="224"/>
      <c r="E489" s="226">
        <f>Dat_02!C488</f>
        <v>1.4308949198694063</v>
      </c>
      <c r="F489" s="226">
        <f>Dat_02!D488</f>
        <v>26.601704529721381</v>
      </c>
      <c r="G489" s="226">
        <f>Dat_02!E488</f>
        <v>1.4308949198694063</v>
      </c>
      <c r="I489" s="227">
        <f>Dat_02!G488</f>
        <v>0</v>
      </c>
      <c r="J489" s="233"/>
    </row>
    <row r="490" spans="2:10">
      <c r="B490" s="224"/>
      <c r="C490" s="225">
        <f>Dat_02!B489</f>
        <v>45138</v>
      </c>
      <c r="D490" s="224"/>
      <c r="E490" s="226">
        <f>Dat_02!C489</f>
        <v>1.6952542158694051</v>
      </c>
      <c r="F490" s="226">
        <f>Dat_02!D489</f>
        <v>26.601704529721381</v>
      </c>
      <c r="G490" s="226">
        <f>Dat_02!E489</f>
        <v>1.6952542158694051</v>
      </c>
      <c r="I490" s="227">
        <f>Dat_02!G489</f>
        <v>0</v>
      </c>
      <c r="J490" s="233"/>
    </row>
    <row r="491" spans="2:10">
      <c r="B491" s="224"/>
      <c r="C491" s="225">
        <f>Dat_02!B490</f>
        <v>45139</v>
      </c>
      <c r="D491" s="224"/>
      <c r="E491" s="226">
        <f>Dat_02!C490</f>
        <v>2.0567678918694039</v>
      </c>
      <c r="F491" s="226">
        <f>Dat_02!D490</f>
        <v>15.940810769841702</v>
      </c>
      <c r="G491" s="226">
        <f>Dat_02!E490</f>
        <v>2.0567678918694039</v>
      </c>
      <c r="I491" s="227">
        <f>Dat_02!G490</f>
        <v>0</v>
      </c>
      <c r="J491" s="233"/>
    </row>
    <row r="492" spans="2:10">
      <c r="B492" s="224"/>
      <c r="C492" s="225">
        <f>Dat_02!B491</f>
        <v>45140</v>
      </c>
      <c r="D492" s="224"/>
      <c r="E492" s="226">
        <f>Dat_02!C491</f>
        <v>3.1671972764460805</v>
      </c>
      <c r="F492" s="226">
        <f>Dat_02!D491</f>
        <v>15.940810769841702</v>
      </c>
      <c r="G492" s="226">
        <f>Dat_02!E491</f>
        <v>3.1671972764460805</v>
      </c>
      <c r="I492" s="227">
        <f>Dat_02!G491</f>
        <v>0</v>
      </c>
      <c r="J492" s="233"/>
    </row>
    <row r="493" spans="2:10">
      <c r="B493" s="224"/>
      <c r="C493" s="225">
        <f>Dat_02!B492</f>
        <v>45141</v>
      </c>
      <c r="D493" s="224"/>
      <c r="E493" s="226">
        <f>Dat_02!C492</f>
        <v>1.259964076450742</v>
      </c>
      <c r="F493" s="226">
        <f>Dat_02!D492</f>
        <v>15.940810769841702</v>
      </c>
      <c r="G493" s="226">
        <f>Dat_02!E492</f>
        <v>1.259964076450742</v>
      </c>
      <c r="I493" s="227">
        <f>Dat_02!G492</f>
        <v>0</v>
      </c>
      <c r="J493" s="233"/>
    </row>
    <row r="494" spans="2:10">
      <c r="B494" s="224"/>
      <c r="C494" s="225">
        <f>Dat_02!B493</f>
        <v>45142</v>
      </c>
      <c r="D494" s="224"/>
      <c r="E494" s="226">
        <f>Dat_02!C493</f>
        <v>1.4914715644470162</v>
      </c>
      <c r="F494" s="226">
        <f>Dat_02!D493</f>
        <v>15.940810769841702</v>
      </c>
      <c r="G494" s="226">
        <f>Dat_02!E493</f>
        <v>1.4914715644470162</v>
      </c>
      <c r="I494" s="227">
        <f>Dat_02!G493</f>
        <v>0</v>
      </c>
      <c r="J494" s="233"/>
    </row>
    <row r="495" spans="2:10">
      <c r="B495" s="224"/>
      <c r="C495" s="225">
        <f>Dat_02!B494</f>
        <v>45143</v>
      </c>
      <c r="D495" s="224"/>
      <c r="E495" s="226">
        <f>Dat_02!C494</f>
        <v>2.0794868124498098</v>
      </c>
      <c r="F495" s="226">
        <f>Dat_02!D494</f>
        <v>15.940810769841702</v>
      </c>
      <c r="G495" s="226">
        <f>Dat_02!E494</f>
        <v>2.0794868124498098</v>
      </c>
      <c r="I495" s="227">
        <f>Dat_02!G494</f>
        <v>0</v>
      </c>
      <c r="J495" s="233"/>
    </row>
    <row r="496" spans="2:10">
      <c r="B496" s="224"/>
      <c r="C496" s="225">
        <f>Dat_02!B495</f>
        <v>45144</v>
      </c>
      <c r="D496" s="224"/>
      <c r="E496" s="226">
        <f>Dat_02!C495</f>
        <v>1.3288751524479485</v>
      </c>
      <c r="F496" s="226">
        <f>Dat_02!D495</f>
        <v>15.940810769841702</v>
      </c>
      <c r="G496" s="226">
        <f>Dat_02!E495</f>
        <v>1.3288751524479485</v>
      </c>
      <c r="I496" s="227">
        <f>Dat_02!G495</f>
        <v>0</v>
      </c>
      <c r="J496" s="233"/>
    </row>
    <row r="497" spans="2:10">
      <c r="B497" s="224"/>
      <c r="C497" s="225">
        <f>Dat_02!B496</f>
        <v>45145</v>
      </c>
      <c r="D497" s="224"/>
      <c r="E497" s="226">
        <f>Dat_02!C496</f>
        <v>1.2214171964488778</v>
      </c>
      <c r="F497" s="226">
        <f>Dat_02!D496</f>
        <v>15.940810769841702</v>
      </c>
      <c r="G497" s="226">
        <f>Dat_02!E496</f>
        <v>1.2214171964488778</v>
      </c>
      <c r="I497" s="227">
        <f>Dat_02!G496</f>
        <v>0</v>
      </c>
      <c r="J497" s="233"/>
    </row>
    <row r="498" spans="2:10">
      <c r="B498" s="224"/>
      <c r="C498" s="225">
        <f>Dat_02!B497</f>
        <v>45146</v>
      </c>
      <c r="D498" s="224"/>
      <c r="E498" s="226">
        <f>Dat_02!C497</f>
        <v>5.6127602324488759</v>
      </c>
      <c r="F498" s="226">
        <f>Dat_02!D497</f>
        <v>15.940810769841702</v>
      </c>
      <c r="G498" s="226">
        <f>Dat_02!E497</f>
        <v>5.6127602324488759</v>
      </c>
      <c r="I498" s="227">
        <f>Dat_02!G497</f>
        <v>0</v>
      </c>
      <c r="J498" s="233"/>
    </row>
    <row r="499" spans="2:10">
      <c r="B499" s="224"/>
      <c r="C499" s="225">
        <f>Dat_02!B498</f>
        <v>45147</v>
      </c>
      <c r="D499" s="224"/>
      <c r="E499" s="226">
        <f>Dat_02!C498</f>
        <v>10.558502378786354</v>
      </c>
      <c r="F499" s="226">
        <f>Dat_02!D498</f>
        <v>15.940810769841702</v>
      </c>
      <c r="G499" s="226">
        <f>Dat_02!E498</f>
        <v>10.558502378786354</v>
      </c>
      <c r="I499" s="227">
        <f>Dat_02!G498</f>
        <v>0</v>
      </c>
      <c r="J499" s="233"/>
    </row>
    <row r="500" spans="2:10">
      <c r="B500" s="224"/>
      <c r="C500" s="225">
        <f>Dat_02!B499</f>
        <v>45148</v>
      </c>
      <c r="D500" s="224"/>
      <c r="E500" s="226">
        <f>Dat_02!C499</f>
        <v>1.162073298789146</v>
      </c>
      <c r="F500" s="226">
        <f>Dat_02!D499</f>
        <v>15.940810769841702</v>
      </c>
      <c r="G500" s="226">
        <f>Dat_02!E499</f>
        <v>1.162073298789146</v>
      </c>
      <c r="I500" s="227">
        <f>Dat_02!G499</f>
        <v>0</v>
      </c>
      <c r="J500" s="233"/>
    </row>
    <row r="501" spans="2:10">
      <c r="B501" s="224"/>
      <c r="C501" s="225">
        <f>Dat_02!B500</f>
        <v>45149</v>
      </c>
      <c r="D501" s="224"/>
      <c r="E501" s="226">
        <f>Dat_02!C500</f>
        <v>5.9386223107863483</v>
      </c>
      <c r="F501" s="226">
        <f>Dat_02!D500</f>
        <v>15.940810769841702</v>
      </c>
      <c r="G501" s="226">
        <f>Dat_02!E500</f>
        <v>5.9386223107863483</v>
      </c>
      <c r="I501" s="227">
        <f>Dat_02!G500</f>
        <v>0</v>
      </c>
      <c r="J501" s="233"/>
    </row>
    <row r="502" spans="2:10">
      <c r="B502" s="224"/>
      <c r="C502" s="225">
        <f>Dat_02!B501</f>
        <v>45150</v>
      </c>
      <c r="D502" s="224"/>
      <c r="E502" s="226">
        <f>Dat_02!C501</f>
        <v>1.1942129507872814</v>
      </c>
      <c r="F502" s="226">
        <f>Dat_02!D501</f>
        <v>15.940810769841702</v>
      </c>
      <c r="G502" s="226">
        <f>Dat_02!E501</f>
        <v>1.1942129507872814</v>
      </c>
      <c r="I502" s="227">
        <f>Dat_02!G501</f>
        <v>0</v>
      </c>
      <c r="J502" s="233"/>
    </row>
    <row r="503" spans="2:10">
      <c r="B503" s="224"/>
      <c r="C503" s="225">
        <f>Dat_02!B502</f>
        <v>45151</v>
      </c>
      <c r="D503" s="224"/>
      <c r="E503" s="226">
        <f>Dat_02!C502</f>
        <v>1.3534781667872813</v>
      </c>
      <c r="F503" s="226">
        <f>Dat_02!D502</f>
        <v>15.940810769841702</v>
      </c>
      <c r="G503" s="226">
        <f>Dat_02!E502</f>
        <v>1.3534781667872813</v>
      </c>
      <c r="I503" s="227">
        <f>Dat_02!G502</f>
        <v>0</v>
      </c>
      <c r="J503" s="233"/>
    </row>
    <row r="504" spans="2:10">
      <c r="B504" s="224"/>
      <c r="C504" s="225">
        <f>Dat_02!B503</f>
        <v>45152</v>
      </c>
      <c r="D504" s="224"/>
      <c r="E504" s="226">
        <f>Dat_02!C503</f>
        <v>1.2208629467872816</v>
      </c>
      <c r="F504" s="226">
        <f>Dat_02!D503</f>
        <v>15.940810769841702</v>
      </c>
      <c r="G504" s="226">
        <f>Dat_02!E503</f>
        <v>1.2208629467872816</v>
      </c>
      <c r="I504" s="227">
        <f>Dat_02!G503</f>
        <v>0</v>
      </c>
      <c r="J504" s="233"/>
    </row>
    <row r="505" spans="2:10">
      <c r="B505" s="224"/>
      <c r="C505" s="225">
        <f>Dat_02!B504</f>
        <v>45153</v>
      </c>
      <c r="D505" s="224"/>
      <c r="E505" s="226">
        <f>Dat_02!C504</f>
        <v>1.4380009587863496</v>
      </c>
      <c r="F505" s="226">
        <f>Dat_02!D504</f>
        <v>15.940810769841702</v>
      </c>
      <c r="G505" s="226">
        <f>Dat_02!E504</f>
        <v>1.4380009587863496</v>
      </c>
      <c r="I505" s="227">
        <f>Dat_02!G504</f>
        <v>15.940810769841702</v>
      </c>
      <c r="J505" s="233"/>
    </row>
    <row r="506" spans="2:10">
      <c r="B506" s="224"/>
      <c r="C506" s="225">
        <f>Dat_02!B505</f>
        <v>45154</v>
      </c>
      <c r="D506" s="224"/>
      <c r="E506" s="226">
        <f>Dat_02!C505</f>
        <v>1.8177414894848845</v>
      </c>
      <c r="F506" s="226">
        <f>Dat_02!D505</f>
        <v>15.940810769841702</v>
      </c>
      <c r="G506" s="226">
        <f>Dat_02!E505</f>
        <v>1.8177414894848845</v>
      </c>
      <c r="I506" s="227">
        <f>Dat_02!G505</f>
        <v>0</v>
      </c>
      <c r="J506" s="233"/>
    </row>
    <row r="507" spans="2:10">
      <c r="B507" s="224"/>
      <c r="C507" s="225">
        <f>Dat_02!B506</f>
        <v>45155</v>
      </c>
      <c r="D507" s="224"/>
      <c r="E507" s="226">
        <f>Dat_02!C506</f>
        <v>1.2516218494886089</v>
      </c>
      <c r="F507" s="226">
        <f>Dat_02!D506</f>
        <v>15.940810769841702</v>
      </c>
      <c r="G507" s="226">
        <f>Dat_02!E506</f>
        <v>1.2516218494886089</v>
      </c>
      <c r="I507" s="227">
        <f>Dat_02!G506</f>
        <v>0</v>
      </c>
      <c r="J507" s="233"/>
    </row>
    <row r="508" spans="2:10">
      <c r="B508" s="224"/>
      <c r="C508" s="225">
        <f>Dat_02!B507</f>
        <v>45156</v>
      </c>
      <c r="D508" s="224"/>
      <c r="E508" s="226">
        <f>Dat_02!C507</f>
        <v>2.0038083974848853</v>
      </c>
      <c r="F508" s="226">
        <f>Dat_02!D507</f>
        <v>15.940810769841702</v>
      </c>
      <c r="G508" s="226">
        <f>Dat_02!E507</f>
        <v>2.0038083974848853</v>
      </c>
      <c r="I508" s="227">
        <f>Dat_02!G507</f>
        <v>0</v>
      </c>
      <c r="J508" s="233"/>
    </row>
    <row r="509" spans="2:10">
      <c r="B509" s="224"/>
      <c r="C509" s="225">
        <f>Dat_02!B508</f>
        <v>45157</v>
      </c>
      <c r="D509" s="224"/>
      <c r="E509" s="226">
        <f>Dat_02!C508</f>
        <v>1.3961793294867457</v>
      </c>
      <c r="F509" s="226">
        <f>Dat_02!D508</f>
        <v>15.940810769841702</v>
      </c>
      <c r="G509" s="226">
        <f>Dat_02!E508</f>
        <v>1.3961793294867457</v>
      </c>
      <c r="I509" s="227">
        <f>Dat_02!G508</f>
        <v>0</v>
      </c>
      <c r="J509" s="233"/>
    </row>
    <row r="510" spans="2:10">
      <c r="B510" s="224"/>
      <c r="C510" s="225">
        <f>Dat_02!B509</f>
        <v>45158</v>
      </c>
      <c r="D510" s="224"/>
      <c r="E510" s="226">
        <f>Dat_02!C509</f>
        <v>1.4214085774867453</v>
      </c>
      <c r="F510" s="226">
        <f>Dat_02!D509</f>
        <v>15.940810769841702</v>
      </c>
      <c r="G510" s="226">
        <f>Dat_02!E509</f>
        <v>1.4214085774867453</v>
      </c>
      <c r="I510" s="227">
        <f>Dat_02!G509</f>
        <v>0</v>
      </c>
      <c r="J510" s="233"/>
    </row>
    <row r="511" spans="2:10">
      <c r="B511" s="224"/>
      <c r="C511" s="225">
        <f>Dat_02!B510</f>
        <v>45159</v>
      </c>
      <c r="D511" s="224"/>
      <c r="E511" s="226">
        <f>Dat_02!C510</f>
        <v>1.4009326014848849</v>
      </c>
      <c r="F511" s="226">
        <f>Dat_02!D510</f>
        <v>15.940810769841702</v>
      </c>
      <c r="G511" s="226">
        <f>Dat_02!E510</f>
        <v>1.4009326014848849</v>
      </c>
      <c r="I511" s="227">
        <f>Dat_02!G510</f>
        <v>0</v>
      </c>
      <c r="J511" s="233"/>
    </row>
    <row r="512" spans="2:10">
      <c r="B512" s="224"/>
      <c r="C512" s="225">
        <f>Dat_02!B511</f>
        <v>45160</v>
      </c>
      <c r="D512" s="224"/>
      <c r="E512" s="226">
        <f>Dat_02!C511</f>
        <v>1.2931128454848804</v>
      </c>
      <c r="F512" s="226">
        <f>Dat_02!D511</f>
        <v>15.940810769841702</v>
      </c>
      <c r="G512" s="226">
        <f>Dat_02!E511</f>
        <v>1.2931128454848804</v>
      </c>
      <c r="I512" s="227">
        <f>Dat_02!G511</f>
        <v>0</v>
      </c>
      <c r="J512" s="233"/>
    </row>
    <row r="513" spans="2:10">
      <c r="B513" s="224"/>
      <c r="C513" s="225">
        <f>Dat_02!B512</f>
        <v>45161</v>
      </c>
      <c r="D513" s="224"/>
      <c r="E513" s="226">
        <f>Dat_02!C512</f>
        <v>5.8665420599029092</v>
      </c>
      <c r="F513" s="226">
        <f>Dat_02!D512</f>
        <v>15.940810769841702</v>
      </c>
      <c r="G513" s="226">
        <f>Dat_02!E512</f>
        <v>5.8665420599029092</v>
      </c>
      <c r="I513" s="227">
        <f>Dat_02!G512</f>
        <v>0</v>
      </c>
      <c r="J513" s="233"/>
    </row>
    <row r="514" spans="2:10">
      <c r="B514" s="224"/>
      <c r="C514" s="225">
        <f>Dat_02!B513</f>
        <v>45162</v>
      </c>
      <c r="D514" s="224"/>
      <c r="E514" s="226">
        <f>Dat_02!C513</f>
        <v>1.9923396158991817</v>
      </c>
      <c r="F514" s="226">
        <f>Dat_02!D513</f>
        <v>15.940810769841702</v>
      </c>
      <c r="G514" s="226">
        <f>Dat_02!E513</f>
        <v>1.9923396158991817</v>
      </c>
      <c r="I514" s="227">
        <f>Dat_02!G513</f>
        <v>0</v>
      </c>
      <c r="J514" s="233"/>
    </row>
    <row r="515" spans="2:10">
      <c r="B515" s="224"/>
      <c r="C515" s="225">
        <f>Dat_02!B514</f>
        <v>45163</v>
      </c>
      <c r="D515" s="224"/>
      <c r="E515" s="226">
        <f>Dat_02!C514</f>
        <v>1.2629584079010456</v>
      </c>
      <c r="F515" s="226">
        <f>Dat_02!D514</f>
        <v>15.940810769841702</v>
      </c>
      <c r="G515" s="226">
        <f>Dat_02!E514</f>
        <v>1.2629584079010456</v>
      </c>
      <c r="I515" s="227">
        <f>Dat_02!G514</f>
        <v>0</v>
      </c>
      <c r="J515" s="233"/>
    </row>
    <row r="516" spans="2:10">
      <c r="B516" s="224"/>
      <c r="C516" s="225">
        <f>Dat_02!B515</f>
        <v>45164</v>
      </c>
      <c r="D516" s="224"/>
      <c r="E516" s="226">
        <f>Dat_02!C515</f>
        <v>1.3772662439019769</v>
      </c>
      <c r="F516" s="226">
        <f>Dat_02!D515</f>
        <v>15.940810769841702</v>
      </c>
      <c r="G516" s="226">
        <f>Dat_02!E515</f>
        <v>1.3772662439019769</v>
      </c>
      <c r="I516" s="227">
        <f>Dat_02!G515</f>
        <v>0</v>
      </c>
      <c r="J516" s="233"/>
    </row>
    <row r="517" spans="2:10">
      <c r="B517" s="224"/>
      <c r="C517" s="225">
        <f>Dat_02!B516</f>
        <v>45165</v>
      </c>
      <c r="D517" s="224"/>
      <c r="E517" s="226">
        <f>Dat_02!C516</f>
        <v>1.7928808999001122</v>
      </c>
      <c r="F517" s="226">
        <f>Dat_02!D516</f>
        <v>15.940810769841702</v>
      </c>
      <c r="G517" s="226">
        <f>Dat_02!E516</f>
        <v>1.7928808999001122</v>
      </c>
      <c r="I517" s="227">
        <f>Dat_02!G516</f>
        <v>0</v>
      </c>
      <c r="J517" s="233"/>
    </row>
    <row r="518" spans="2:10">
      <c r="B518" s="224"/>
      <c r="C518" s="225">
        <f>Dat_02!B517</f>
        <v>45166</v>
      </c>
      <c r="D518" s="224"/>
      <c r="E518" s="226">
        <f>Dat_02!C517</f>
        <v>1.0843151359001131</v>
      </c>
      <c r="F518" s="226">
        <f>Dat_02!D517</f>
        <v>15.940810769841702</v>
      </c>
      <c r="G518" s="226">
        <f>Dat_02!E517</f>
        <v>1.0843151359001131</v>
      </c>
      <c r="I518" s="227">
        <f>Dat_02!G517</f>
        <v>0</v>
      </c>
      <c r="J518" s="233"/>
    </row>
    <row r="519" spans="2:10">
      <c r="B519" s="224"/>
      <c r="C519" s="225">
        <f>Dat_02!B518</f>
        <v>45167</v>
      </c>
      <c r="D519" s="224"/>
      <c r="E519" s="226">
        <f>Dat_02!C518</f>
        <v>1.9521874078991823</v>
      </c>
      <c r="F519" s="226">
        <f>Dat_02!D518</f>
        <v>15.940810769841702</v>
      </c>
      <c r="G519" s="226">
        <f>Dat_02!E518</f>
        <v>1.9521874078991823</v>
      </c>
      <c r="I519" s="227">
        <f>Dat_02!G518</f>
        <v>0</v>
      </c>
      <c r="J519" s="233"/>
    </row>
    <row r="520" spans="2:10">
      <c r="B520" s="224"/>
      <c r="C520" s="225">
        <f>Dat_02!B519</f>
        <v>45168</v>
      </c>
      <c r="D520" s="224"/>
      <c r="E520" s="226">
        <f>Dat_02!C519</f>
        <v>2.5609740729217809</v>
      </c>
      <c r="F520" s="226">
        <f>Dat_02!D519</f>
        <v>15.940810769841702</v>
      </c>
      <c r="G520" s="226">
        <f>Dat_02!E519</f>
        <v>2.5609740729217809</v>
      </c>
      <c r="I520" s="227">
        <f>Dat_02!G519</f>
        <v>0</v>
      </c>
      <c r="J520" s="233"/>
    </row>
    <row r="521" spans="2:10">
      <c r="B521" s="224"/>
      <c r="C521" s="225">
        <f>Dat_02!B520</f>
        <v>45169</v>
      </c>
      <c r="D521" s="224"/>
      <c r="E521" s="226">
        <f>Dat_02!C520</f>
        <v>2.8037950889227141</v>
      </c>
      <c r="F521" s="226">
        <f>Dat_02!D520</f>
        <v>15.940810769841702</v>
      </c>
      <c r="G521" s="226">
        <f>Dat_02!E520</f>
        <v>2.8037950889227141</v>
      </c>
      <c r="I521" s="227">
        <f>Dat_02!G520</f>
        <v>0</v>
      </c>
      <c r="J521" s="233"/>
    </row>
    <row r="522" spans="2:10">
      <c r="B522" s="224"/>
      <c r="C522" s="225">
        <f>Dat_02!B521</f>
        <v>45170</v>
      </c>
      <c r="D522" s="224"/>
      <c r="E522" s="226">
        <f>Dat_02!C521</f>
        <v>19.901597212921786</v>
      </c>
      <c r="F522" s="226">
        <f>Dat_02!D521</f>
        <v>20.220393285105605</v>
      </c>
      <c r="G522" s="226">
        <f>Dat_02!E521</f>
        <v>19.901597212921786</v>
      </c>
      <c r="I522" s="227">
        <f>Dat_02!G521</f>
        <v>0</v>
      </c>
      <c r="J522" s="233"/>
    </row>
    <row r="523" spans="2:10">
      <c r="B523" s="224"/>
      <c r="C523" s="225">
        <f>Dat_02!B522</f>
        <v>45171</v>
      </c>
      <c r="D523" s="224"/>
      <c r="E523" s="226">
        <f>Dat_02!C522</f>
        <v>8.913845752920853</v>
      </c>
      <c r="F523" s="226">
        <f>Dat_02!D522</f>
        <v>20.220393285105605</v>
      </c>
      <c r="G523" s="226">
        <f>Dat_02!E522</f>
        <v>8.913845752920853</v>
      </c>
      <c r="I523" s="227">
        <f>Dat_02!G522</f>
        <v>0</v>
      </c>
      <c r="J523" s="233"/>
    </row>
    <row r="524" spans="2:10">
      <c r="B524" s="224"/>
      <c r="C524" s="225">
        <f>Dat_02!B523</f>
        <v>45172</v>
      </c>
      <c r="D524" s="224"/>
      <c r="E524" s="226">
        <f>Dat_02!C523</f>
        <v>9.7827039929199202</v>
      </c>
      <c r="F524" s="226">
        <f>Dat_02!D523</f>
        <v>20.220393285105605</v>
      </c>
      <c r="G524" s="226">
        <f>Dat_02!E523</f>
        <v>9.7827039929199202</v>
      </c>
      <c r="I524" s="227">
        <f>Dat_02!G523</f>
        <v>0</v>
      </c>
      <c r="J524" s="233"/>
    </row>
    <row r="525" spans="2:10">
      <c r="B525" s="224"/>
      <c r="C525" s="225">
        <f>Dat_02!B524</f>
        <v>45173</v>
      </c>
      <c r="D525" s="224"/>
      <c r="E525" s="226">
        <f>Dat_02!C524</f>
        <v>12.122720236922715</v>
      </c>
      <c r="F525" s="226">
        <f>Dat_02!D524</f>
        <v>20.220393285105605</v>
      </c>
      <c r="G525" s="226">
        <f>Dat_02!E524</f>
        <v>12.122720236922715</v>
      </c>
      <c r="I525" s="227">
        <f>Dat_02!G524</f>
        <v>0</v>
      </c>
      <c r="J525" s="233"/>
    </row>
    <row r="526" spans="2:10">
      <c r="B526" s="224"/>
      <c r="C526" s="225">
        <f>Dat_02!B525</f>
        <v>45174</v>
      </c>
      <c r="D526" s="224"/>
      <c r="E526" s="226">
        <f>Dat_02!C525</f>
        <v>19.742828852921782</v>
      </c>
      <c r="F526" s="226">
        <f>Dat_02!D525</f>
        <v>20.220393285105605</v>
      </c>
      <c r="G526" s="226">
        <f>Dat_02!E525</f>
        <v>19.742828852921782</v>
      </c>
      <c r="I526" s="227">
        <f>Dat_02!G525</f>
        <v>0</v>
      </c>
      <c r="J526" s="233"/>
    </row>
    <row r="527" spans="2:10">
      <c r="B527" s="224"/>
      <c r="C527" s="225">
        <f>Dat_02!B526</f>
        <v>45175</v>
      </c>
      <c r="D527" s="224"/>
      <c r="E527" s="226">
        <f>Dat_02!C526</f>
        <v>38.82376314857428</v>
      </c>
      <c r="F527" s="226">
        <f>Dat_02!D526</f>
        <v>20.220393285105605</v>
      </c>
      <c r="G527" s="226">
        <f>Dat_02!E526</f>
        <v>20.220393285105605</v>
      </c>
      <c r="I527" s="227">
        <f>Dat_02!G526</f>
        <v>0</v>
      </c>
      <c r="J527" s="233"/>
    </row>
    <row r="528" spans="2:10">
      <c r="B528" s="224"/>
      <c r="C528" s="225">
        <f>Dat_02!B527</f>
        <v>45176</v>
      </c>
      <c r="D528" s="224"/>
      <c r="E528" s="226">
        <f>Dat_02!C527</f>
        <v>42.779808828575206</v>
      </c>
      <c r="F528" s="226">
        <f>Dat_02!D527</f>
        <v>20.220393285105605</v>
      </c>
      <c r="G528" s="226">
        <f>Dat_02!E527</f>
        <v>20.220393285105605</v>
      </c>
      <c r="I528" s="227">
        <f>Dat_02!G527</f>
        <v>0</v>
      </c>
      <c r="J528" s="233"/>
    </row>
    <row r="529" spans="2:10">
      <c r="B529" s="224"/>
      <c r="C529" s="225">
        <f>Dat_02!B528</f>
        <v>45177</v>
      </c>
      <c r="D529" s="224"/>
      <c r="E529" s="226">
        <f>Dat_02!C528</f>
        <v>38.395821017574278</v>
      </c>
      <c r="F529" s="226">
        <f>Dat_02!D528</f>
        <v>20.220393285105605</v>
      </c>
      <c r="G529" s="226">
        <f>Dat_02!E528</f>
        <v>20.220393285105605</v>
      </c>
      <c r="I529" s="227">
        <f>Dat_02!G528</f>
        <v>0</v>
      </c>
      <c r="J529" s="233"/>
    </row>
    <row r="530" spans="2:10">
      <c r="B530" s="224"/>
      <c r="C530" s="225">
        <f>Dat_02!B529</f>
        <v>45178</v>
      </c>
      <c r="D530" s="224"/>
      <c r="E530" s="226">
        <f>Dat_02!C529</f>
        <v>25.825047667576143</v>
      </c>
      <c r="F530" s="226">
        <f>Dat_02!D529</f>
        <v>20.220393285105605</v>
      </c>
      <c r="G530" s="226">
        <f>Dat_02!E529</f>
        <v>20.220393285105605</v>
      </c>
      <c r="I530" s="227">
        <f>Dat_02!G529</f>
        <v>0</v>
      </c>
      <c r="J530" s="233"/>
    </row>
    <row r="531" spans="2:10">
      <c r="B531" s="224"/>
      <c r="C531" s="225">
        <f>Dat_02!B530</f>
        <v>45179</v>
      </c>
      <c r="D531" s="224"/>
      <c r="E531" s="226">
        <f>Dat_02!C530</f>
        <v>22.12214836057521</v>
      </c>
      <c r="F531" s="226">
        <f>Dat_02!D530</f>
        <v>20.220393285105605</v>
      </c>
      <c r="G531" s="226">
        <f>Dat_02!E530</f>
        <v>20.220393285105605</v>
      </c>
      <c r="I531" s="227">
        <f>Dat_02!G530</f>
        <v>0</v>
      </c>
      <c r="J531" s="233"/>
    </row>
    <row r="532" spans="2:10">
      <c r="B532" s="224"/>
      <c r="C532" s="225">
        <f>Dat_02!B531</f>
        <v>45180</v>
      </c>
      <c r="D532" s="224"/>
      <c r="E532" s="226">
        <f>Dat_02!C531</f>
        <v>33.854138380574284</v>
      </c>
      <c r="F532" s="226">
        <f>Dat_02!D531</f>
        <v>20.220393285105605</v>
      </c>
      <c r="G532" s="226">
        <f>Dat_02!E531</f>
        <v>20.220393285105605</v>
      </c>
      <c r="I532" s="227">
        <f>Dat_02!G531</f>
        <v>0</v>
      </c>
      <c r="J532" s="233"/>
    </row>
    <row r="533" spans="2:10">
      <c r="B533" s="224"/>
      <c r="C533" s="225">
        <f>Dat_02!B532</f>
        <v>45181</v>
      </c>
      <c r="D533" s="224"/>
      <c r="E533" s="226">
        <f>Dat_02!C532</f>
        <v>35.628153696575211</v>
      </c>
      <c r="F533" s="226">
        <f>Dat_02!D532</f>
        <v>20.220393285105605</v>
      </c>
      <c r="G533" s="226">
        <f>Dat_02!E532</f>
        <v>20.220393285105605</v>
      </c>
      <c r="I533" s="227">
        <f>Dat_02!G532</f>
        <v>0</v>
      </c>
      <c r="J533" s="233"/>
    </row>
    <row r="534" spans="2:10">
      <c r="B534" s="224"/>
      <c r="C534" s="225">
        <f>Dat_02!B533</f>
        <v>45182</v>
      </c>
      <c r="D534" s="224"/>
      <c r="E534" s="226">
        <f>Dat_02!C533</f>
        <v>20.725729154021089</v>
      </c>
      <c r="F534" s="226">
        <f>Dat_02!D533</f>
        <v>20.220393285105605</v>
      </c>
      <c r="G534" s="226">
        <f>Dat_02!E533</f>
        <v>20.220393285105605</v>
      </c>
      <c r="I534" s="227">
        <f>Dat_02!G533</f>
        <v>0</v>
      </c>
      <c r="J534" s="233"/>
    </row>
    <row r="535" spans="2:10">
      <c r="B535" s="224"/>
      <c r="C535" s="225">
        <f>Dat_02!B534</f>
        <v>45183</v>
      </c>
      <c r="D535" s="224"/>
      <c r="E535" s="226">
        <f>Dat_02!C534</f>
        <v>18.280564747020158</v>
      </c>
      <c r="F535" s="226">
        <f>Dat_02!D534</f>
        <v>20.220393285105605</v>
      </c>
      <c r="G535" s="226">
        <f>Dat_02!E534</f>
        <v>18.280564747020158</v>
      </c>
      <c r="I535" s="227">
        <f>Dat_02!G534</f>
        <v>0</v>
      </c>
      <c r="J535" s="233"/>
    </row>
    <row r="536" spans="2:10">
      <c r="B536" s="224"/>
      <c r="C536" s="225">
        <f>Dat_02!B535</f>
        <v>45184</v>
      </c>
      <c r="D536" s="224"/>
      <c r="E536" s="226">
        <f>Dat_02!C535</f>
        <v>24.527595957019226</v>
      </c>
      <c r="F536" s="226">
        <f>Dat_02!D535</f>
        <v>20.220393285105605</v>
      </c>
      <c r="G536" s="226">
        <f>Dat_02!E535</f>
        <v>20.220393285105605</v>
      </c>
      <c r="I536" s="227">
        <f>Dat_02!G535</f>
        <v>20.220393285105605</v>
      </c>
      <c r="J536" s="233"/>
    </row>
    <row r="537" spans="2:10">
      <c r="B537" s="224"/>
      <c r="C537" s="225">
        <f>Dat_02!B536</f>
        <v>45185</v>
      </c>
      <c r="D537" s="224"/>
      <c r="E537" s="226">
        <f>Dat_02!C536</f>
        <v>17.627827146022021</v>
      </c>
      <c r="F537" s="226">
        <f>Dat_02!D536</f>
        <v>20.220393285105605</v>
      </c>
      <c r="G537" s="226">
        <f>Dat_02!E536</f>
        <v>17.627827146022021</v>
      </c>
      <c r="I537" s="227">
        <f>Dat_02!G536</f>
        <v>0</v>
      </c>
      <c r="J537" s="233"/>
    </row>
    <row r="538" spans="2:10">
      <c r="B538" s="224"/>
      <c r="C538" s="225">
        <f>Dat_02!B537</f>
        <v>45186</v>
      </c>
      <c r="D538" s="224"/>
      <c r="E538" s="226">
        <f>Dat_02!C537</f>
        <v>9.032721378019227</v>
      </c>
      <c r="F538" s="226">
        <f>Dat_02!D537</f>
        <v>20.220393285105605</v>
      </c>
      <c r="G538" s="226">
        <f>Dat_02!E537</f>
        <v>9.032721378019227</v>
      </c>
      <c r="I538" s="227">
        <f>Dat_02!G537</f>
        <v>0</v>
      </c>
      <c r="J538" s="233"/>
    </row>
    <row r="539" spans="2:10">
      <c r="B539" s="224"/>
      <c r="C539" s="225">
        <f>Dat_02!B538</f>
        <v>45187</v>
      </c>
      <c r="D539" s="224"/>
      <c r="E539" s="226">
        <f>Dat_02!C538</f>
        <v>25.254581350022022</v>
      </c>
      <c r="F539" s="226">
        <f>Dat_02!D538</f>
        <v>20.220393285105605</v>
      </c>
      <c r="G539" s="226">
        <f>Dat_02!E538</f>
        <v>20.220393285105605</v>
      </c>
      <c r="I539" s="227">
        <f>Dat_02!G538</f>
        <v>0</v>
      </c>
      <c r="J539" s="233"/>
    </row>
    <row r="540" spans="2:10">
      <c r="B540" s="224"/>
      <c r="C540" s="225">
        <f>Dat_02!B539</f>
        <v>45188</v>
      </c>
      <c r="D540" s="224"/>
      <c r="E540" s="226">
        <f>Dat_02!C539</f>
        <v>26.548652466020162</v>
      </c>
      <c r="F540" s="226">
        <f>Dat_02!D539</f>
        <v>20.220393285105605</v>
      </c>
      <c r="G540" s="226">
        <f>Dat_02!E539</f>
        <v>20.220393285105605</v>
      </c>
      <c r="I540" s="227">
        <f>Dat_02!G539</f>
        <v>0</v>
      </c>
      <c r="J540" s="233"/>
    </row>
    <row r="541" spans="2:10">
      <c r="B541" s="224"/>
      <c r="C541" s="225">
        <f>Dat_02!B540</f>
        <v>45189</v>
      </c>
      <c r="D541" s="224"/>
      <c r="E541" s="226">
        <f>Dat_02!C540</f>
        <v>22.231549107410476</v>
      </c>
      <c r="F541" s="226">
        <f>Dat_02!D540</f>
        <v>20.220393285105605</v>
      </c>
      <c r="G541" s="226">
        <f>Dat_02!E540</f>
        <v>20.220393285105605</v>
      </c>
      <c r="I541" s="227">
        <f>Dat_02!G540</f>
        <v>0</v>
      </c>
      <c r="J541" s="233"/>
    </row>
    <row r="542" spans="2:10">
      <c r="B542" s="224"/>
      <c r="C542" s="225">
        <f>Dat_02!B541</f>
        <v>45190</v>
      </c>
      <c r="D542" s="224"/>
      <c r="E542" s="226">
        <f>Dat_02!C541</f>
        <v>13.364341731411409</v>
      </c>
      <c r="F542" s="226">
        <f>Dat_02!D541</f>
        <v>20.220393285105605</v>
      </c>
      <c r="G542" s="226">
        <f>Dat_02!E541</f>
        <v>13.364341731411409</v>
      </c>
      <c r="I542" s="227">
        <f>Dat_02!G541</f>
        <v>0</v>
      </c>
      <c r="J542" s="233"/>
    </row>
    <row r="543" spans="2:10">
      <c r="B543" s="224"/>
      <c r="C543" s="225">
        <f>Dat_02!B542</f>
        <v>45191</v>
      </c>
      <c r="D543" s="224"/>
      <c r="E543" s="226">
        <f>Dat_02!C542</f>
        <v>24.269787983410474</v>
      </c>
      <c r="F543" s="226">
        <f>Dat_02!D542</f>
        <v>20.220393285105605</v>
      </c>
      <c r="G543" s="226">
        <f>Dat_02!E542</f>
        <v>20.220393285105605</v>
      </c>
      <c r="I543" s="227">
        <f>Dat_02!G542</f>
        <v>0</v>
      </c>
      <c r="J543" s="233"/>
    </row>
    <row r="544" spans="2:10">
      <c r="B544" s="224"/>
      <c r="C544" s="225">
        <f>Dat_02!B543</f>
        <v>45192</v>
      </c>
      <c r="D544" s="224"/>
      <c r="E544" s="226">
        <f>Dat_02!C543</f>
        <v>17.486814947411407</v>
      </c>
      <c r="F544" s="226">
        <f>Dat_02!D543</f>
        <v>20.220393285105605</v>
      </c>
      <c r="G544" s="226">
        <f>Dat_02!E543</f>
        <v>17.486814947411407</v>
      </c>
      <c r="I544" s="227">
        <f>Dat_02!G543</f>
        <v>0</v>
      </c>
      <c r="J544" s="233"/>
    </row>
    <row r="545" spans="2:10">
      <c r="B545" s="224"/>
      <c r="C545" s="225">
        <f>Dat_02!B544</f>
        <v>45193</v>
      </c>
      <c r="D545" s="224"/>
      <c r="E545" s="226">
        <f>Dat_02!C544</f>
        <v>16.463663575408614</v>
      </c>
      <c r="F545" s="226">
        <f>Dat_02!D544</f>
        <v>20.220393285105605</v>
      </c>
      <c r="G545" s="226">
        <f>Dat_02!E544</f>
        <v>16.463663575408614</v>
      </c>
      <c r="I545" s="227">
        <f>Dat_02!G544</f>
        <v>0</v>
      </c>
      <c r="J545" s="233"/>
    </row>
    <row r="546" spans="2:10">
      <c r="B546" s="224"/>
      <c r="C546" s="225">
        <f>Dat_02!B545</f>
        <v>45194</v>
      </c>
      <c r="D546" s="224"/>
      <c r="E546" s="226">
        <f>Dat_02!C545</f>
        <v>32.121659671412338</v>
      </c>
      <c r="F546" s="226">
        <f>Dat_02!D545</f>
        <v>20.220393285105605</v>
      </c>
      <c r="G546" s="226">
        <f>Dat_02!E545</f>
        <v>20.220393285105605</v>
      </c>
      <c r="I546" s="227">
        <f>Dat_02!G545</f>
        <v>0</v>
      </c>
      <c r="J546" s="233"/>
    </row>
    <row r="547" spans="2:10">
      <c r="B547" s="224"/>
      <c r="C547" s="225">
        <f>Dat_02!B546</f>
        <v>45195</v>
      </c>
      <c r="D547" s="224"/>
      <c r="E547" s="226">
        <f>Dat_02!C546</f>
        <v>33.959315899409546</v>
      </c>
      <c r="F547" s="226">
        <f>Dat_02!D546</f>
        <v>20.220393285105605</v>
      </c>
      <c r="G547" s="226">
        <f>Dat_02!E546</f>
        <v>20.220393285105605</v>
      </c>
      <c r="I547" s="227">
        <f>Dat_02!G546</f>
        <v>0</v>
      </c>
      <c r="J547" s="233"/>
    </row>
    <row r="548" spans="2:10">
      <c r="B548" s="224"/>
      <c r="C548" s="225">
        <f>Dat_02!B547</f>
        <v>45196</v>
      </c>
      <c r="D548" s="224"/>
      <c r="E548" s="226">
        <f>Dat_02!C547</f>
        <v>20.924745369558106</v>
      </c>
      <c r="F548" s="226">
        <f>Dat_02!D547</f>
        <v>20.220393285105605</v>
      </c>
      <c r="G548" s="226">
        <f>Dat_02!E547</f>
        <v>20.220393285105605</v>
      </c>
      <c r="I548" s="227">
        <f>Dat_02!G547</f>
        <v>0</v>
      </c>
      <c r="J548" s="233"/>
    </row>
    <row r="549" spans="2:10">
      <c r="B549" s="224"/>
      <c r="C549" s="225">
        <f>Dat_02!B548</f>
        <v>45197</v>
      </c>
      <c r="D549" s="224"/>
      <c r="E549" s="226">
        <f>Dat_02!C548</f>
        <v>18.354848873559042</v>
      </c>
      <c r="F549" s="226">
        <f>Dat_02!D548</f>
        <v>20.220393285105605</v>
      </c>
      <c r="G549" s="226">
        <f>Dat_02!E548</f>
        <v>18.354848873559042</v>
      </c>
      <c r="I549" s="227">
        <f>Dat_02!G548</f>
        <v>0</v>
      </c>
      <c r="J549" s="233"/>
    </row>
    <row r="550" spans="2:10">
      <c r="B550" s="224"/>
      <c r="C550" s="225">
        <f>Dat_02!B549</f>
        <v>45198</v>
      </c>
      <c r="D550" s="224"/>
      <c r="E550" s="226">
        <f>Dat_02!C549</f>
        <v>20.153751989558106</v>
      </c>
      <c r="F550" s="226">
        <f>Dat_02!D549</f>
        <v>20.220393285105605</v>
      </c>
      <c r="G550" s="226">
        <f>Dat_02!E549</f>
        <v>20.153751989558106</v>
      </c>
      <c r="I550" s="227">
        <f>Dat_02!G549</f>
        <v>0</v>
      </c>
      <c r="J550" s="233"/>
    </row>
    <row r="551" spans="2:10">
      <c r="B551" s="224"/>
      <c r="C551" s="225">
        <f>Dat_02!B550</f>
        <v>45199</v>
      </c>
      <c r="D551" s="224"/>
      <c r="E551" s="226">
        <f>Dat_02!C550</f>
        <v>4.0966366895590403</v>
      </c>
      <c r="F551" s="226">
        <f>Dat_02!D550</f>
        <v>20.220393285105605</v>
      </c>
      <c r="G551" s="226">
        <f>Dat_02!E550</f>
        <v>4.0966366895590403</v>
      </c>
      <c r="I551" s="227">
        <f>Dat_02!G550</f>
        <v>0</v>
      </c>
      <c r="J551" s="233"/>
    </row>
    <row r="552" spans="2:10">
      <c r="B552" s="224"/>
      <c r="C552" s="225">
        <f>Dat_02!B551</f>
        <v>45200</v>
      </c>
      <c r="D552" s="224"/>
      <c r="E552" s="226">
        <f>Dat_02!C551</f>
        <v>2.1574244495590391</v>
      </c>
      <c r="F552" s="226">
        <f>Dat_02!D551</f>
        <v>40.400211353346023</v>
      </c>
      <c r="G552" s="226">
        <f>Dat_02!E551</f>
        <v>2.1574244495590391</v>
      </c>
      <c r="I552" s="227">
        <f>Dat_02!G551</f>
        <v>0</v>
      </c>
      <c r="J552" s="233"/>
    </row>
    <row r="553" spans="2:10">
      <c r="B553" s="224"/>
      <c r="C553" s="225">
        <f>Dat_02!B552</f>
        <v>45201</v>
      </c>
      <c r="D553" s="224"/>
      <c r="E553" s="226">
        <f>Dat_02!C552</f>
        <v>0.98753413755810837</v>
      </c>
      <c r="F553" s="226">
        <f>Dat_02!D552</f>
        <v>40.400211353346023</v>
      </c>
      <c r="G553" s="226">
        <f>Dat_02!E552</f>
        <v>0.98753413755810837</v>
      </c>
      <c r="I553" s="227">
        <f>Dat_02!G552</f>
        <v>0</v>
      </c>
      <c r="J553" s="233"/>
    </row>
    <row r="554" spans="2:10">
      <c r="B554" s="224"/>
      <c r="C554" s="225">
        <f>Dat_02!B553</f>
        <v>45202</v>
      </c>
      <c r="D554" s="224"/>
      <c r="E554" s="226">
        <f>Dat_02!C553</f>
        <v>3.2331491695590411</v>
      </c>
      <c r="F554" s="226">
        <f>Dat_02!D553</f>
        <v>40.400211353346023</v>
      </c>
      <c r="G554" s="226">
        <f>Dat_02!E553</f>
        <v>3.2331491695590411</v>
      </c>
      <c r="I554" s="227">
        <f>Dat_02!G553</f>
        <v>0</v>
      </c>
      <c r="J554" s="233"/>
    </row>
    <row r="555" spans="2:10">
      <c r="B555" s="224"/>
      <c r="C555" s="225">
        <f>Dat_02!B554</f>
        <v>45203</v>
      </c>
      <c r="D555" s="224"/>
      <c r="E555" s="226">
        <f>Dat_02!C554</f>
        <v>7.7389653218427084</v>
      </c>
      <c r="F555" s="226">
        <f>Dat_02!D554</f>
        <v>40.400211353346023</v>
      </c>
      <c r="G555" s="226">
        <f>Dat_02!E554</f>
        <v>7.7389653218427084</v>
      </c>
      <c r="I555" s="227">
        <f>Dat_02!G554</f>
        <v>0</v>
      </c>
      <c r="J555" s="233"/>
    </row>
    <row r="556" spans="2:10">
      <c r="B556" s="224"/>
      <c r="C556" s="225">
        <f>Dat_02!B555</f>
        <v>45204</v>
      </c>
      <c r="D556" s="224"/>
      <c r="E556" s="226">
        <f>Dat_02!C555</f>
        <v>18.862793646844569</v>
      </c>
      <c r="F556" s="226">
        <f>Dat_02!D555</f>
        <v>40.400211353346023</v>
      </c>
      <c r="G556" s="226">
        <f>Dat_02!E555</f>
        <v>18.862793646844569</v>
      </c>
      <c r="I556" s="227">
        <f>Dat_02!G555</f>
        <v>0</v>
      </c>
      <c r="J556" s="233"/>
    </row>
    <row r="557" spans="2:10">
      <c r="B557" s="224"/>
      <c r="C557" s="225">
        <f>Dat_02!B556</f>
        <v>45205</v>
      </c>
      <c r="D557" s="224"/>
      <c r="E557" s="226">
        <f>Dat_02!C556</f>
        <v>21.645349225843638</v>
      </c>
      <c r="F557" s="226">
        <f>Dat_02!D556</f>
        <v>40.400211353346023</v>
      </c>
      <c r="G557" s="226">
        <f>Dat_02!E556</f>
        <v>21.645349225843638</v>
      </c>
      <c r="I557" s="227">
        <f>Dat_02!G556</f>
        <v>0</v>
      </c>
      <c r="J557" s="233"/>
    </row>
    <row r="558" spans="2:10">
      <c r="B558" s="224"/>
      <c r="C558" s="225">
        <f>Dat_02!B557</f>
        <v>45206</v>
      </c>
      <c r="D558" s="224"/>
      <c r="E558" s="226">
        <f>Dat_02!C557</f>
        <v>4.6479343218445717</v>
      </c>
      <c r="F558" s="226">
        <f>Dat_02!D557</f>
        <v>40.400211353346023</v>
      </c>
      <c r="G558" s="226">
        <f>Dat_02!E557</f>
        <v>4.6479343218445717</v>
      </c>
      <c r="I558" s="227">
        <f>Dat_02!G557</f>
        <v>0</v>
      </c>
      <c r="J558" s="233"/>
    </row>
    <row r="559" spans="2:10">
      <c r="B559" s="224"/>
      <c r="C559" s="225">
        <f>Dat_02!B558</f>
        <v>45207</v>
      </c>
      <c r="D559" s="224"/>
      <c r="E559" s="226">
        <f>Dat_02!C558</f>
        <v>2.9888472828436425</v>
      </c>
      <c r="F559" s="226">
        <f>Dat_02!D558</f>
        <v>40.400211353346023</v>
      </c>
      <c r="G559" s="226">
        <f>Dat_02!E558</f>
        <v>2.9888472828436425</v>
      </c>
      <c r="I559" s="227">
        <f>Dat_02!G558</f>
        <v>0</v>
      </c>
      <c r="J559" s="233"/>
    </row>
    <row r="560" spans="2:10">
      <c r="B560" s="224"/>
      <c r="C560" s="225">
        <f>Dat_02!B559</f>
        <v>45208</v>
      </c>
      <c r="D560" s="224"/>
      <c r="E560" s="226">
        <f>Dat_02!C559</f>
        <v>22.058485284844572</v>
      </c>
      <c r="F560" s="226">
        <f>Dat_02!D559</f>
        <v>40.400211353346023</v>
      </c>
      <c r="G560" s="226">
        <f>Dat_02!E559</f>
        <v>22.058485284844572</v>
      </c>
      <c r="I560" s="227">
        <f>Dat_02!G559</f>
        <v>0</v>
      </c>
      <c r="J560" s="233"/>
    </row>
    <row r="561" spans="2:10">
      <c r="B561" s="224"/>
      <c r="C561" s="225">
        <f>Dat_02!B560</f>
        <v>45209</v>
      </c>
      <c r="D561" s="224"/>
      <c r="E561" s="226">
        <f>Dat_02!C560</f>
        <v>23.826062561843639</v>
      </c>
      <c r="F561" s="226">
        <f>Dat_02!D560</f>
        <v>40.400211353346023</v>
      </c>
      <c r="G561" s="226">
        <f>Dat_02!E560</f>
        <v>23.826062561843639</v>
      </c>
      <c r="I561" s="227">
        <f>Dat_02!G560</f>
        <v>0</v>
      </c>
      <c r="J561" s="233"/>
    </row>
    <row r="562" spans="2:10">
      <c r="B562" s="224"/>
      <c r="C562" s="225">
        <f>Dat_02!B561</f>
        <v>45210</v>
      </c>
      <c r="D562" s="224"/>
      <c r="E562" s="226">
        <f>Dat_02!C561</f>
        <v>16.235678536526954</v>
      </c>
      <c r="F562" s="226">
        <f>Dat_02!D561</f>
        <v>40.400211353346023</v>
      </c>
      <c r="G562" s="226">
        <f>Dat_02!E561</f>
        <v>16.235678536526954</v>
      </c>
      <c r="I562" s="227">
        <f>Dat_02!G561</f>
        <v>0</v>
      </c>
      <c r="J562" s="233"/>
    </row>
    <row r="563" spans="2:10">
      <c r="B563" s="224"/>
      <c r="C563" s="225">
        <f>Dat_02!B562</f>
        <v>45211</v>
      </c>
      <c r="D563" s="224"/>
      <c r="E563" s="226">
        <f>Dat_02!C562</f>
        <v>8.2451969895250876</v>
      </c>
      <c r="F563" s="226">
        <f>Dat_02!D562</f>
        <v>40.400211353346023</v>
      </c>
      <c r="G563" s="226">
        <f>Dat_02!E562</f>
        <v>8.2451969895250876</v>
      </c>
      <c r="I563" s="227">
        <f>Dat_02!G562</f>
        <v>0</v>
      </c>
      <c r="J563" s="233"/>
    </row>
    <row r="564" spans="2:10">
      <c r="B564" s="224"/>
      <c r="C564" s="225">
        <f>Dat_02!B563</f>
        <v>45212</v>
      </c>
      <c r="D564" s="224"/>
      <c r="E564" s="226">
        <f>Dat_02!C563</f>
        <v>3.3181902715278846</v>
      </c>
      <c r="F564" s="226">
        <f>Dat_02!D563</f>
        <v>40.400211353346023</v>
      </c>
      <c r="G564" s="226">
        <f>Dat_02!E563</f>
        <v>3.3181902715278846</v>
      </c>
      <c r="I564" s="227">
        <f>Dat_02!G563</f>
        <v>0</v>
      </c>
      <c r="J564" s="233"/>
    </row>
    <row r="565" spans="2:10">
      <c r="B565" s="224"/>
      <c r="C565" s="225">
        <f>Dat_02!B564</f>
        <v>45213</v>
      </c>
      <c r="D565" s="224"/>
      <c r="E565" s="226">
        <f>Dat_02!C564</f>
        <v>11.156382864526954</v>
      </c>
      <c r="F565" s="226">
        <f>Dat_02!D564</f>
        <v>40.400211353346023</v>
      </c>
      <c r="G565" s="226">
        <f>Dat_02!E564</f>
        <v>11.156382864526954</v>
      </c>
      <c r="I565" s="227">
        <f>Dat_02!G564</f>
        <v>0</v>
      </c>
      <c r="J565" s="233"/>
    </row>
    <row r="566" spans="2:10">
      <c r="B566" s="224"/>
      <c r="C566" s="225">
        <f>Dat_02!B565</f>
        <v>45214</v>
      </c>
      <c r="D566" s="224"/>
      <c r="E566" s="226">
        <f>Dat_02!C565</f>
        <v>4.9460030605269498</v>
      </c>
      <c r="F566" s="226">
        <f>Dat_02!D565</f>
        <v>40.400211353346023</v>
      </c>
      <c r="G566" s="226">
        <f>Dat_02!E565</f>
        <v>4.9460030605269498</v>
      </c>
      <c r="I566" s="227">
        <f>Dat_02!G565</f>
        <v>40.400211353346023</v>
      </c>
      <c r="J566" s="233"/>
    </row>
    <row r="567" spans="2:10">
      <c r="B567" s="224"/>
      <c r="C567" s="225">
        <f>Dat_02!B566</f>
        <v>45215</v>
      </c>
      <c r="D567" s="224"/>
      <c r="E567" s="226">
        <f>Dat_02!C566</f>
        <v>27.063808200526953</v>
      </c>
      <c r="F567" s="226">
        <f>Dat_02!D566</f>
        <v>40.400211353346023</v>
      </c>
      <c r="G567" s="226">
        <f>Dat_02!E566</f>
        <v>27.063808200526953</v>
      </c>
      <c r="I567" s="227">
        <f>Dat_02!G566</f>
        <v>0</v>
      </c>
      <c r="J567" s="233"/>
    </row>
    <row r="568" spans="2:10">
      <c r="B568" s="224"/>
      <c r="C568" s="225">
        <f>Dat_02!B567</f>
        <v>45216</v>
      </c>
      <c r="D568" s="224"/>
      <c r="E568" s="226">
        <f>Dat_02!C567</f>
        <v>4.8549849325269534</v>
      </c>
      <c r="F568" s="226">
        <f>Dat_02!D567</f>
        <v>40.400211353346023</v>
      </c>
      <c r="G568" s="226">
        <f>Dat_02!E567</f>
        <v>4.8549849325269534</v>
      </c>
      <c r="I568" s="227">
        <f>Dat_02!G567</f>
        <v>0</v>
      </c>
      <c r="J568" s="233"/>
    </row>
    <row r="569" spans="2:10">
      <c r="B569" s="224"/>
      <c r="C569" s="225">
        <f>Dat_02!B568</f>
        <v>45217</v>
      </c>
      <c r="D569" s="224"/>
      <c r="E569" s="226">
        <f>Dat_02!C568</f>
        <v>69.455240732977401</v>
      </c>
      <c r="F569" s="226">
        <f>Dat_02!D568</f>
        <v>40.400211353346023</v>
      </c>
      <c r="G569" s="226">
        <f>Dat_02!E568</f>
        <v>40.400211353346023</v>
      </c>
      <c r="I569" s="227">
        <f>Dat_02!G568</f>
        <v>0</v>
      </c>
      <c r="J569" s="233"/>
    </row>
    <row r="570" spans="2:10">
      <c r="B570" s="224"/>
      <c r="C570" s="225">
        <f>Dat_02!B569</f>
        <v>45218</v>
      </c>
      <c r="D570" s="224"/>
      <c r="E570" s="226">
        <f>Dat_02!C569</f>
        <v>77.001288715978347</v>
      </c>
      <c r="F570" s="226">
        <f>Dat_02!D569</f>
        <v>40.400211353346023</v>
      </c>
      <c r="G570" s="226">
        <f>Dat_02!E569</f>
        <v>40.400211353346023</v>
      </c>
      <c r="I570" s="227">
        <f>Dat_02!G569</f>
        <v>0</v>
      </c>
      <c r="J570" s="233"/>
    </row>
    <row r="571" spans="2:10">
      <c r="B571" s="224"/>
      <c r="C571" s="225">
        <f>Dat_02!B570</f>
        <v>45219</v>
      </c>
      <c r="D571" s="224"/>
      <c r="E571" s="226">
        <f>Dat_02!C570</f>
        <v>88.83209940097926</v>
      </c>
      <c r="F571" s="226">
        <f>Dat_02!D570</f>
        <v>40.400211353346023</v>
      </c>
      <c r="G571" s="226">
        <f>Dat_02!E570</f>
        <v>40.400211353346023</v>
      </c>
      <c r="I571" s="227">
        <f>Dat_02!G570</f>
        <v>0</v>
      </c>
      <c r="J571" s="233"/>
    </row>
    <row r="572" spans="2:10">
      <c r="B572" s="224"/>
      <c r="C572" s="225">
        <f>Dat_02!B571</f>
        <v>45220</v>
      </c>
      <c r="D572" s="224"/>
      <c r="E572" s="226">
        <f>Dat_02!C571</f>
        <v>94.972363856979271</v>
      </c>
      <c r="F572" s="226">
        <f>Dat_02!D571</f>
        <v>40.400211353346023</v>
      </c>
      <c r="G572" s="226">
        <f>Dat_02!E571</f>
        <v>40.400211353346023</v>
      </c>
      <c r="I572" s="227">
        <f>Dat_02!G571</f>
        <v>0</v>
      </c>
      <c r="J572" s="233"/>
    </row>
    <row r="573" spans="2:10">
      <c r="B573" s="224"/>
      <c r="C573" s="225">
        <f>Dat_02!B572</f>
        <v>45221</v>
      </c>
      <c r="D573" s="224"/>
      <c r="E573" s="226">
        <f>Dat_02!C572</f>
        <v>103.3175379489774</v>
      </c>
      <c r="F573" s="226">
        <f>Dat_02!D572</f>
        <v>40.400211353346023</v>
      </c>
      <c r="G573" s="226">
        <f>Dat_02!E572</f>
        <v>40.400211353346023</v>
      </c>
      <c r="I573" s="227">
        <f>Dat_02!G572</f>
        <v>0</v>
      </c>
      <c r="J573" s="233"/>
    </row>
    <row r="574" spans="2:10">
      <c r="B574" s="224"/>
      <c r="C574" s="225">
        <f>Dat_02!B573</f>
        <v>45222</v>
      </c>
      <c r="D574" s="224"/>
      <c r="E574" s="226">
        <f>Dat_02!C573</f>
        <v>121.91762867297928</v>
      </c>
      <c r="F574" s="226">
        <f>Dat_02!D573</f>
        <v>40.400211353346023</v>
      </c>
      <c r="G574" s="226">
        <f>Dat_02!E573</f>
        <v>40.400211353346023</v>
      </c>
      <c r="I574" s="227">
        <f>Dat_02!G573</f>
        <v>0</v>
      </c>
      <c r="J574" s="233"/>
    </row>
    <row r="575" spans="2:10">
      <c r="B575" s="224"/>
      <c r="C575" s="225">
        <f>Dat_02!B574</f>
        <v>45223</v>
      </c>
      <c r="D575" s="224"/>
      <c r="E575" s="226">
        <f>Dat_02!C574</f>
        <v>99.73702340097833</v>
      </c>
      <c r="F575" s="226">
        <f>Dat_02!D574</f>
        <v>40.400211353346023</v>
      </c>
      <c r="G575" s="226">
        <f>Dat_02!E574</f>
        <v>40.400211353346023</v>
      </c>
      <c r="I575" s="227">
        <f>Dat_02!G574</f>
        <v>0</v>
      </c>
      <c r="J575" s="233"/>
    </row>
    <row r="576" spans="2:10">
      <c r="B576" s="224"/>
      <c r="C576" s="225">
        <f>Dat_02!B575</f>
        <v>45224</v>
      </c>
      <c r="D576" s="224"/>
      <c r="E576" s="226">
        <f>Dat_02!C575</f>
        <v>153.55247943682235</v>
      </c>
      <c r="F576" s="226">
        <f>Dat_02!D575</f>
        <v>40.400211353346023</v>
      </c>
      <c r="G576" s="226">
        <f>Dat_02!E575</f>
        <v>40.400211353346023</v>
      </c>
      <c r="I576" s="227">
        <f>Dat_02!G575</f>
        <v>0</v>
      </c>
      <c r="J576" s="233"/>
    </row>
    <row r="577" spans="2:10">
      <c r="B577" s="224"/>
      <c r="C577" s="225">
        <f>Dat_02!B576</f>
        <v>45225</v>
      </c>
      <c r="D577" s="224"/>
      <c r="E577" s="226">
        <f>Dat_02!C576</f>
        <v>159.44098339982142</v>
      </c>
      <c r="F577" s="226">
        <f>Dat_02!D576</f>
        <v>40.400211353346023</v>
      </c>
      <c r="G577" s="226">
        <f>Dat_02!E576</f>
        <v>40.400211353346023</v>
      </c>
      <c r="I577" s="227">
        <f>Dat_02!G576</f>
        <v>0</v>
      </c>
      <c r="J577" s="233"/>
    </row>
    <row r="578" spans="2:10">
      <c r="B578" s="224"/>
      <c r="C578" s="225">
        <f>Dat_02!B577</f>
        <v>45226</v>
      </c>
      <c r="D578" s="224"/>
      <c r="E578" s="226">
        <f>Dat_02!C577</f>
        <v>171.62040610182234</v>
      </c>
      <c r="F578" s="226">
        <f>Dat_02!D577</f>
        <v>40.400211353346023</v>
      </c>
      <c r="G578" s="226">
        <f>Dat_02!E577</f>
        <v>40.400211353346023</v>
      </c>
      <c r="I578" s="227">
        <f>Dat_02!G577</f>
        <v>0</v>
      </c>
      <c r="J578" s="233"/>
    </row>
    <row r="579" spans="2:10">
      <c r="B579" s="224"/>
      <c r="C579" s="225">
        <f>Dat_02!B578</f>
        <v>45227</v>
      </c>
      <c r="D579" s="224"/>
      <c r="E579" s="226">
        <f>Dat_02!C578</f>
        <v>165.84324548382139</v>
      </c>
      <c r="F579" s="226">
        <f>Dat_02!D578</f>
        <v>40.400211353346023</v>
      </c>
      <c r="G579" s="226">
        <f>Dat_02!E578</f>
        <v>40.400211353346023</v>
      </c>
      <c r="I579" s="227">
        <f>Dat_02!G578</f>
        <v>0</v>
      </c>
      <c r="J579" s="233"/>
    </row>
    <row r="580" spans="2:10">
      <c r="B580" s="224"/>
      <c r="C580" s="225">
        <f>Dat_02!B579</f>
        <v>45228</v>
      </c>
      <c r="D580" s="224"/>
      <c r="E580" s="226">
        <f>Dat_02!C579</f>
        <v>176.63126728882233</v>
      </c>
      <c r="F580" s="226">
        <f>Dat_02!D579</f>
        <v>40.400211353346023</v>
      </c>
      <c r="G580" s="226">
        <f>Dat_02!E579</f>
        <v>40.400211353346023</v>
      </c>
      <c r="I580" s="227">
        <f>Dat_02!G579</f>
        <v>0</v>
      </c>
      <c r="J580" s="233"/>
    </row>
    <row r="581" spans="2:10">
      <c r="B581" s="224"/>
      <c r="C581" s="225">
        <f>Dat_02!B580</f>
        <v>45229</v>
      </c>
      <c r="D581" s="224"/>
      <c r="E581" s="226">
        <f>Dat_02!C580</f>
        <v>177.60259101782233</v>
      </c>
      <c r="F581" s="226">
        <f>Dat_02!D580</f>
        <v>40.400211353346023</v>
      </c>
      <c r="G581" s="226">
        <f>Dat_02!E580</f>
        <v>40.400211353346023</v>
      </c>
      <c r="I581" s="227">
        <f>Dat_02!G580</f>
        <v>0</v>
      </c>
      <c r="J581" s="233"/>
    </row>
    <row r="582" spans="2:10">
      <c r="B582" s="224"/>
      <c r="C582" s="225">
        <f>Dat_02!B581</f>
        <v>45230</v>
      </c>
      <c r="D582" s="224"/>
      <c r="E582" s="226">
        <f>Dat_02!C581</f>
        <v>217.85814162782046</v>
      </c>
      <c r="F582" s="226">
        <f>Dat_02!D581</f>
        <v>40.400211353346023</v>
      </c>
      <c r="G582" s="226">
        <f>Dat_02!E581</f>
        <v>40.400211353346023</v>
      </c>
      <c r="I582" s="227">
        <f>Dat_02!G581</f>
        <v>0</v>
      </c>
      <c r="J582" s="233"/>
    </row>
    <row r="583" spans="2:10">
      <c r="B583" s="224"/>
      <c r="C583" s="225">
        <f>Dat_02!B582</f>
        <v>45231</v>
      </c>
      <c r="D583" s="224"/>
      <c r="E583" s="226">
        <f>Dat_02!C582</f>
        <v>252.3652375318982</v>
      </c>
      <c r="F583" s="226">
        <f>Dat_02!D582</f>
        <v>80.938788836501317</v>
      </c>
      <c r="G583" s="226">
        <f>Dat_02!E582</f>
        <v>80.938788836501317</v>
      </c>
      <c r="I583" s="227">
        <f>Dat_02!G582</f>
        <v>0</v>
      </c>
      <c r="J583" s="233"/>
    </row>
    <row r="584" spans="2:10">
      <c r="B584" s="224"/>
      <c r="C584" s="225">
        <f>Dat_02!B583</f>
        <v>45232</v>
      </c>
      <c r="D584" s="224"/>
      <c r="E584" s="226">
        <f>Dat_02!C583</f>
        <v>252.86147348389821</v>
      </c>
      <c r="F584" s="226">
        <f>Dat_02!D583</f>
        <v>80.938788836501317</v>
      </c>
      <c r="G584" s="226">
        <f>Dat_02!E583</f>
        <v>80.938788836501317</v>
      </c>
      <c r="I584" s="227">
        <f>Dat_02!G583</f>
        <v>0</v>
      </c>
      <c r="J584" s="233"/>
    </row>
    <row r="585" spans="2:10">
      <c r="B585" s="224"/>
      <c r="C585" s="225">
        <f>Dat_02!B584</f>
        <v>45233</v>
      </c>
      <c r="D585" s="224"/>
      <c r="E585" s="226">
        <f>Dat_02!C584</f>
        <v>262.53834228789816</v>
      </c>
      <c r="F585" s="226">
        <f>Dat_02!D584</f>
        <v>80.938788836501317</v>
      </c>
      <c r="G585" s="226">
        <f>Dat_02!E584</f>
        <v>80.938788836501317</v>
      </c>
      <c r="I585" s="227">
        <f>Dat_02!G584</f>
        <v>0</v>
      </c>
      <c r="J585" s="233"/>
    </row>
    <row r="586" spans="2:10">
      <c r="B586" s="224"/>
      <c r="C586" s="225">
        <f>Dat_02!B585</f>
        <v>45234</v>
      </c>
      <c r="D586" s="224"/>
      <c r="E586" s="226">
        <f>Dat_02!C585</f>
        <v>260.09934461189818</v>
      </c>
      <c r="F586" s="226">
        <f>Dat_02!D585</f>
        <v>80.938788836501317</v>
      </c>
      <c r="G586" s="226">
        <f>Dat_02!E585</f>
        <v>80.938788836501317</v>
      </c>
      <c r="I586" s="227">
        <f>Dat_02!G585</f>
        <v>0</v>
      </c>
      <c r="J586" s="233"/>
    </row>
    <row r="587" spans="2:10">
      <c r="B587" s="224"/>
      <c r="C587" s="225">
        <f>Dat_02!B586</f>
        <v>45235</v>
      </c>
      <c r="D587" s="224"/>
      <c r="E587" s="226">
        <f>Dat_02!C586</f>
        <v>259.23785464389914</v>
      </c>
      <c r="F587" s="226">
        <f>Dat_02!D586</f>
        <v>80.938788836501317</v>
      </c>
      <c r="G587" s="226">
        <f>Dat_02!E586</f>
        <v>80.938788836501317</v>
      </c>
      <c r="I587" s="227">
        <f>Dat_02!G586</f>
        <v>0</v>
      </c>
      <c r="J587" s="233"/>
    </row>
    <row r="588" spans="2:10">
      <c r="B588" s="224"/>
      <c r="C588" s="225">
        <f>Dat_02!B587</f>
        <v>45236</v>
      </c>
      <c r="D588" s="224"/>
      <c r="E588" s="226">
        <f>Dat_02!C587</f>
        <v>270.59388865289725</v>
      </c>
      <c r="F588" s="226">
        <f>Dat_02!D587</f>
        <v>80.938788836501317</v>
      </c>
      <c r="G588" s="226">
        <f>Dat_02!E587</f>
        <v>80.938788836501317</v>
      </c>
      <c r="I588" s="227">
        <f>Dat_02!G587</f>
        <v>0</v>
      </c>
      <c r="J588" s="233"/>
    </row>
    <row r="589" spans="2:10">
      <c r="B589" s="224"/>
      <c r="C589" s="225">
        <f>Dat_02!B588</f>
        <v>45237</v>
      </c>
      <c r="D589" s="224"/>
      <c r="E589" s="226">
        <f>Dat_02!C588</f>
        <v>287.0780279698991</v>
      </c>
      <c r="F589" s="226">
        <f>Dat_02!D588</f>
        <v>80.938788836501317</v>
      </c>
      <c r="G589" s="226">
        <f>Dat_02!E588</f>
        <v>80.938788836501317</v>
      </c>
      <c r="I589" s="227">
        <f>Dat_02!G588</f>
        <v>0</v>
      </c>
      <c r="J589" s="233"/>
    </row>
    <row r="590" spans="2:10">
      <c r="B590" s="224"/>
      <c r="C590" s="225">
        <f>Dat_02!B589</f>
        <v>45238</v>
      </c>
      <c r="D590" s="224"/>
      <c r="E590" s="226">
        <f>Dat_02!C589</f>
        <v>200.31608127970352</v>
      </c>
      <c r="F590" s="226">
        <f>Dat_02!D589</f>
        <v>80.938788836501317</v>
      </c>
      <c r="G590" s="226">
        <f>Dat_02!E589</f>
        <v>80.938788836501317</v>
      </c>
      <c r="I590" s="227">
        <f>Dat_02!G589</f>
        <v>0</v>
      </c>
      <c r="J590" s="233"/>
    </row>
    <row r="591" spans="2:10">
      <c r="B591" s="224"/>
      <c r="C591" s="225">
        <f>Dat_02!B590</f>
        <v>45239</v>
      </c>
      <c r="D591" s="224"/>
      <c r="E591" s="226">
        <f>Dat_02!C590</f>
        <v>191.21936201370164</v>
      </c>
      <c r="F591" s="226">
        <f>Dat_02!D590</f>
        <v>80.938788836501317</v>
      </c>
      <c r="G591" s="226">
        <f>Dat_02!E590</f>
        <v>80.938788836501317</v>
      </c>
      <c r="I591" s="227">
        <f>Dat_02!G590</f>
        <v>0</v>
      </c>
      <c r="J591" s="233"/>
    </row>
    <row r="592" spans="2:10">
      <c r="B592" s="224"/>
      <c r="C592" s="225">
        <f>Dat_02!B591</f>
        <v>45240</v>
      </c>
      <c r="D592" s="224"/>
      <c r="E592" s="226">
        <f>Dat_02!C591</f>
        <v>188.97351986770164</v>
      </c>
      <c r="F592" s="226">
        <f>Dat_02!D591</f>
        <v>80.938788836501317</v>
      </c>
      <c r="G592" s="226">
        <f>Dat_02!E591</f>
        <v>80.938788836501317</v>
      </c>
      <c r="I592" s="227">
        <f>Dat_02!G591</f>
        <v>0</v>
      </c>
      <c r="J592" s="233"/>
    </row>
    <row r="593" spans="2:10">
      <c r="B593" s="224"/>
      <c r="C593" s="225">
        <f>Dat_02!B592</f>
        <v>45241</v>
      </c>
      <c r="D593" s="224"/>
      <c r="E593" s="226">
        <f>Dat_02!C592</f>
        <v>163.9943349897035</v>
      </c>
      <c r="F593" s="226">
        <f>Dat_02!D592</f>
        <v>80.938788836501317</v>
      </c>
      <c r="G593" s="226">
        <f>Dat_02!E592</f>
        <v>80.938788836501317</v>
      </c>
      <c r="I593" s="227">
        <f>Dat_02!G592</f>
        <v>0</v>
      </c>
      <c r="J593" s="233"/>
    </row>
    <row r="594" spans="2:10">
      <c r="B594" s="224"/>
      <c r="C594" s="225">
        <f>Dat_02!B593</f>
        <v>45242</v>
      </c>
      <c r="D594" s="224"/>
      <c r="E594" s="226">
        <f>Dat_02!C593</f>
        <v>170.23901479870352</v>
      </c>
      <c r="F594" s="226">
        <f>Dat_02!D593</f>
        <v>80.938788836501317</v>
      </c>
      <c r="G594" s="226">
        <f>Dat_02!E593</f>
        <v>80.938788836501317</v>
      </c>
      <c r="I594" s="227">
        <f>Dat_02!G593</f>
        <v>0</v>
      </c>
      <c r="J594" s="233"/>
    </row>
    <row r="595" spans="2:10">
      <c r="B595" s="224"/>
      <c r="C595" s="225">
        <f>Dat_02!B594</f>
        <v>45243</v>
      </c>
      <c r="D595" s="224"/>
      <c r="E595" s="226">
        <f>Dat_02!C594</f>
        <v>185.73735072670354</v>
      </c>
      <c r="F595" s="226">
        <f>Dat_02!D594</f>
        <v>80.938788836501317</v>
      </c>
      <c r="G595" s="226">
        <f>Dat_02!E594</f>
        <v>80.938788836501317</v>
      </c>
      <c r="I595" s="227">
        <f>Dat_02!G594</f>
        <v>0</v>
      </c>
      <c r="J595" s="233"/>
    </row>
    <row r="596" spans="2:10">
      <c r="B596" s="224"/>
      <c r="C596" s="225">
        <f>Dat_02!B595</f>
        <v>45244</v>
      </c>
      <c r="D596" s="224"/>
      <c r="E596" s="226">
        <f>Dat_02!C595</f>
        <v>194.28850073870166</v>
      </c>
      <c r="F596" s="226">
        <f>Dat_02!D595</f>
        <v>80.938788836501317</v>
      </c>
      <c r="G596" s="226">
        <f>Dat_02!E595</f>
        <v>80.938788836501317</v>
      </c>
      <c r="I596" s="227">
        <f>Dat_02!G595</f>
        <v>0</v>
      </c>
      <c r="J596" s="233"/>
    </row>
    <row r="597" spans="2:10">
      <c r="B597" s="224"/>
      <c r="C597" s="225">
        <f>Dat_02!B596</f>
        <v>45245</v>
      </c>
      <c r="D597" s="224"/>
      <c r="E597" s="226">
        <f>Dat_02!C596</f>
        <v>136.17323427041907</v>
      </c>
      <c r="F597" s="226">
        <f>Dat_02!D596</f>
        <v>80.938788836501317</v>
      </c>
      <c r="G597" s="226">
        <f>Dat_02!E596</f>
        <v>80.938788836501317</v>
      </c>
      <c r="I597" s="227">
        <f>Dat_02!G596</f>
        <v>80.938788836501317</v>
      </c>
      <c r="J597" s="233"/>
    </row>
    <row r="598" spans="2:10">
      <c r="B598" s="224"/>
      <c r="C598" s="225">
        <f>Dat_02!B597</f>
        <v>45246</v>
      </c>
      <c r="D598" s="224"/>
      <c r="E598" s="226">
        <f>Dat_02!C597</f>
        <v>137.09973502641907</v>
      </c>
      <c r="F598" s="226">
        <f>Dat_02!D597</f>
        <v>80.938788836501317</v>
      </c>
      <c r="G598" s="226">
        <f>Dat_02!E597</f>
        <v>80.938788836501317</v>
      </c>
      <c r="I598" s="227">
        <f>Dat_02!G597</f>
        <v>0</v>
      </c>
      <c r="J598" s="233"/>
    </row>
    <row r="599" spans="2:10">
      <c r="B599" s="224"/>
      <c r="C599" s="225">
        <f>Dat_02!B598</f>
        <v>45247</v>
      </c>
      <c r="D599" s="224"/>
      <c r="E599" s="226">
        <f>Dat_02!C598</f>
        <v>153.38900835041906</v>
      </c>
      <c r="F599" s="226">
        <f>Dat_02!D598</f>
        <v>80.938788836501317</v>
      </c>
      <c r="G599" s="226">
        <f>Dat_02!E598</f>
        <v>80.938788836501317</v>
      </c>
      <c r="I599" s="227">
        <f>Dat_02!G598</f>
        <v>0</v>
      </c>
      <c r="J599" s="233"/>
    </row>
    <row r="600" spans="2:10">
      <c r="B600" s="224"/>
      <c r="C600" s="225">
        <f>Dat_02!B599</f>
        <v>45248</v>
      </c>
      <c r="D600" s="224"/>
      <c r="E600" s="226">
        <f>Dat_02!C599</f>
        <v>146.82716578242093</v>
      </c>
      <c r="F600" s="226">
        <f>Dat_02!D599</f>
        <v>80.938788836501317</v>
      </c>
      <c r="G600" s="226">
        <f>Dat_02!E599</f>
        <v>80.938788836501317</v>
      </c>
      <c r="I600" s="227">
        <f>Dat_02!G599</f>
        <v>0</v>
      </c>
      <c r="J600" s="233"/>
    </row>
    <row r="601" spans="2:10">
      <c r="B601" s="224"/>
      <c r="C601" s="225">
        <f>Dat_02!B600</f>
        <v>45249</v>
      </c>
      <c r="D601" s="224"/>
      <c r="E601" s="226">
        <f>Dat_02!C600</f>
        <v>112.97007877041908</v>
      </c>
      <c r="F601" s="226">
        <f>Dat_02!D600</f>
        <v>80.938788836501317</v>
      </c>
      <c r="G601" s="226">
        <f>Dat_02!E600</f>
        <v>80.938788836501317</v>
      </c>
      <c r="I601" s="227">
        <f>Dat_02!G600</f>
        <v>0</v>
      </c>
      <c r="J601" s="233"/>
    </row>
    <row r="602" spans="2:10">
      <c r="B602" s="224"/>
      <c r="C602" s="225">
        <f>Dat_02!B601</f>
        <v>45250</v>
      </c>
      <c r="D602" s="224"/>
      <c r="E602" s="226">
        <f>Dat_02!C601</f>
        <v>132.85493211441906</v>
      </c>
      <c r="F602" s="226">
        <f>Dat_02!D601</f>
        <v>80.938788836501317</v>
      </c>
      <c r="G602" s="226">
        <f>Dat_02!E601</f>
        <v>80.938788836501317</v>
      </c>
      <c r="I602" s="227">
        <f>Dat_02!G601</f>
        <v>0</v>
      </c>
      <c r="J602" s="233"/>
    </row>
    <row r="603" spans="2:10">
      <c r="B603" s="224"/>
      <c r="C603" s="225">
        <f>Dat_02!B602</f>
        <v>45251</v>
      </c>
      <c r="D603" s="224"/>
      <c r="E603" s="226">
        <f>Dat_02!C602</f>
        <v>95.889306298420919</v>
      </c>
      <c r="F603" s="226">
        <f>Dat_02!D602</f>
        <v>80.938788836501317</v>
      </c>
      <c r="G603" s="226">
        <f>Dat_02!E602</f>
        <v>80.938788836501317</v>
      </c>
      <c r="I603" s="227">
        <f>Dat_02!G602</f>
        <v>0</v>
      </c>
      <c r="J603" s="233"/>
    </row>
    <row r="604" spans="2:10">
      <c r="B604" s="224"/>
      <c r="C604" s="225">
        <f>Dat_02!B603</f>
        <v>45252</v>
      </c>
      <c r="D604" s="224"/>
      <c r="E604" s="226">
        <f>Dat_02!C603</f>
        <v>53.810678812797732</v>
      </c>
      <c r="F604" s="226">
        <f>Dat_02!D603</f>
        <v>80.938788836501317</v>
      </c>
      <c r="G604" s="226">
        <f>Dat_02!E603</f>
        <v>53.810678812797732</v>
      </c>
      <c r="I604" s="227">
        <f>Dat_02!G603</f>
        <v>0</v>
      </c>
      <c r="J604" s="233"/>
    </row>
    <row r="605" spans="2:10">
      <c r="B605" s="224"/>
      <c r="C605" s="225">
        <f>Dat_02!B604</f>
        <v>45253</v>
      </c>
      <c r="D605" s="224"/>
      <c r="E605" s="226">
        <f>Dat_02!C604</f>
        <v>68.869514128795871</v>
      </c>
      <c r="F605" s="226">
        <f>Dat_02!D604</f>
        <v>80.938788836501317</v>
      </c>
      <c r="G605" s="226">
        <f>Dat_02!E604</f>
        <v>68.869514128795871</v>
      </c>
      <c r="I605" s="227">
        <f>Dat_02!G604</f>
        <v>0</v>
      </c>
      <c r="J605" s="233"/>
    </row>
    <row r="606" spans="2:10">
      <c r="B606" s="224"/>
      <c r="C606" s="225">
        <f>Dat_02!B605</f>
        <v>45254</v>
      </c>
      <c r="D606" s="224"/>
      <c r="E606" s="226">
        <f>Dat_02!C605</f>
        <v>81.78898898879774</v>
      </c>
      <c r="F606" s="226">
        <f>Dat_02!D605</f>
        <v>80.938788836501317</v>
      </c>
      <c r="G606" s="226">
        <f>Dat_02!E605</f>
        <v>80.938788836501317</v>
      </c>
      <c r="I606" s="227">
        <f>Dat_02!G605</f>
        <v>0</v>
      </c>
      <c r="J606" s="233"/>
    </row>
    <row r="607" spans="2:10">
      <c r="B607" s="224"/>
      <c r="C607" s="225">
        <f>Dat_02!B606</f>
        <v>45255</v>
      </c>
      <c r="D607" s="224"/>
      <c r="E607" s="226">
        <f>Dat_02!C606</f>
        <v>77.787277240797735</v>
      </c>
      <c r="F607" s="226">
        <f>Dat_02!D606</f>
        <v>80.938788836501317</v>
      </c>
      <c r="G607" s="226">
        <f>Dat_02!E606</f>
        <v>77.787277240797735</v>
      </c>
      <c r="I607" s="227">
        <f>Dat_02!G606</f>
        <v>0</v>
      </c>
      <c r="J607" s="233"/>
    </row>
    <row r="608" spans="2:10">
      <c r="B608" s="224"/>
      <c r="C608" s="225">
        <f>Dat_02!B607</f>
        <v>45256</v>
      </c>
      <c r="D608" s="224"/>
      <c r="E608" s="226">
        <f>Dat_02!C607</f>
        <v>119.26218444079775</v>
      </c>
      <c r="F608" s="226">
        <f>Dat_02!D607</f>
        <v>80.938788836501317</v>
      </c>
      <c r="G608" s="226">
        <f>Dat_02!E607</f>
        <v>80.938788836501317</v>
      </c>
      <c r="I608" s="227">
        <f>Dat_02!G607</f>
        <v>0</v>
      </c>
      <c r="J608" s="233"/>
    </row>
    <row r="609" spans="2:10">
      <c r="B609" s="224"/>
      <c r="C609" s="225">
        <f>Dat_02!B608</f>
        <v>45257</v>
      </c>
      <c r="D609" s="224"/>
      <c r="E609" s="226">
        <f>Dat_02!C608</f>
        <v>115.98283880879588</v>
      </c>
      <c r="F609" s="226">
        <f>Dat_02!D608</f>
        <v>80.938788836501317</v>
      </c>
      <c r="G609" s="226">
        <f>Dat_02!E608</f>
        <v>80.938788836501317</v>
      </c>
      <c r="I609" s="227">
        <f>Dat_02!G608</f>
        <v>0</v>
      </c>
      <c r="J609" s="233"/>
    </row>
    <row r="610" spans="2:10">
      <c r="B610" s="224"/>
      <c r="C610" s="225">
        <f>Dat_02!B609</f>
        <v>45258</v>
      </c>
      <c r="D610" s="224"/>
      <c r="E610" s="226">
        <f>Dat_02!C609</f>
        <v>111.39821023679772</v>
      </c>
      <c r="F610" s="226">
        <f>Dat_02!D609</f>
        <v>80.938788836501317</v>
      </c>
      <c r="G610" s="226">
        <f>Dat_02!E609</f>
        <v>80.938788836501317</v>
      </c>
      <c r="I610" s="227">
        <f>Dat_02!G609</f>
        <v>0</v>
      </c>
      <c r="J610" s="233"/>
    </row>
    <row r="611" spans="2:10">
      <c r="B611" s="224"/>
      <c r="C611" s="225">
        <f>Dat_02!B610</f>
        <v>45259</v>
      </c>
      <c r="D611" s="224"/>
      <c r="E611" s="226">
        <f>Dat_02!C610</f>
        <v>137.84926717065375</v>
      </c>
      <c r="F611" s="226">
        <f>Dat_02!D610</f>
        <v>80.938788836501317</v>
      </c>
      <c r="G611" s="226">
        <f>Dat_02!E610</f>
        <v>80.938788836501317</v>
      </c>
      <c r="I611" s="227">
        <f>Dat_02!G610</f>
        <v>0</v>
      </c>
      <c r="J611" s="233"/>
    </row>
    <row r="612" spans="2:10">
      <c r="B612" s="224"/>
      <c r="C612" s="225">
        <f>Dat_02!B611</f>
        <v>45260</v>
      </c>
      <c r="D612" s="224"/>
      <c r="E612" s="226">
        <f>Dat_02!C611</f>
        <v>160.88017939865748</v>
      </c>
      <c r="F612" s="226">
        <f>Dat_02!D611</f>
        <v>80.938788836501317</v>
      </c>
      <c r="G612" s="226">
        <f>Dat_02!E611</f>
        <v>80.938788836501317</v>
      </c>
      <c r="I612" s="227">
        <f>Dat_02!G611</f>
        <v>0</v>
      </c>
      <c r="J612" s="233"/>
    </row>
    <row r="613" spans="2:10">
      <c r="B613" s="224"/>
      <c r="C613" s="225">
        <f>Dat_02!B612</f>
        <v>45261</v>
      </c>
      <c r="D613" s="224"/>
      <c r="E613" s="226">
        <f>Dat_02!C612</f>
        <v>160.02230128265373</v>
      </c>
      <c r="F613" s="226">
        <f>Dat_02!D612</f>
        <v>105.77564059458246</v>
      </c>
      <c r="G613" s="226">
        <f>Dat_02!E612</f>
        <v>105.77564059458246</v>
      </c>
      <c r="I613" s="227">
        <f>Dat_02!G612</f>
        <v>0</v>
      </c>
      <c r="J613" s="233"/>
    </row>
    <row r="614" spans="2:10">
      <c r="B614" s="224"/>
      <c r="C614" s="225">
        <f>Dat_02!B613</f>
        <v>45262</v>
      </c>
      <c r="D614" s="224"/>
      <c r="E614" s="226">
        <f>Dat_02!C613</f>
        <v>156.8765963266556</v>
      </c>
      <c r="F614" s="226">
        <f>Dat_02!D613</f>
        <v>105.77564059458246</v>
      </c>
      <c r="G614" s="226">
        <f>Dat_02!E613</f>
        <v>105.77564059458246</v>
      </c>
      <c r="I614" s="227">
        <f>Dat_02!G613</f>
        <v>0</v>
      </c>
      <c r="J614" s="233"/>
    </row>
    <row r="615" spans="2:10">
      <c r="B615" s="224"/>
      <c r="C615" s="225">
        <f>Dat_02!B614</f>
        <v>45263</v>
      </c>
      <c r="D615" s="224"/>
      <c r="E615" s="226">
        <f>Dat_02!C614</f>
        <v>163.60383361465372</v>
      </c>
      <c r="F615" s="226">
        <f>Dat_02!D614</f>
        <v>105.77564059458246</v>
      </c>
      <c r="G615" s="226">
        <f>Dat_02!E614</f>
        <v>105.77564059458246</v>
      </c>
      <c r="I615" s="227">
        <f>Dat_02!G614</f>
        <v>0</v>
      </c>
      <c r="J615" s="233"/>
    </row>
    <row r="616" spans="2:10">
      <c r="B616" s="224"/>
      <c r="C616" s="225">
        <f>Dat_02!B615</f>
        <v>45264</v>
      </c>
      <c r="D616" s="224"/>
      <c r="E616" s="226">
        <f>Dat_02!C615</f>
        <v>170.80185295065746</v>
      </c>
      <c r="F616" s="226">
        <f>Dat_02!D615</f>
        <v>105.77564059458246</v>
      </c>
      <c r="G616" s="226">
        <f>Dat_02!E615</f>
        <v>105.77564059458246</v>
      </c>
      <c r="I616" s="227">
        <f>Dat_02!G615</f>
        <v>0</v>
      </c>
      <c r="J616" s="233"/>
    </row>
    <row r="617" spans="2:10">
      <c r="B617" s="224"/>
      <c r="C617" s="225">
        <f>Dat_02!B616</f>
        <v>45265</v>
      </c>
      <c r="D617" s="224"/>
      <c r="E617" s="226">
        <f>Dat_02!C616</f>
        <v>200.19432958265372</v>
      </c>
      <c r="F617" s="226">
        <f>Dat_02!D616</f>
        <v>105.77564059458246</v>
      </c>
      <c r="G617" s="226">
        <f>Dat_02!E616</f>
        <v>105.77564059458246</v>
      </c>
      <c r="I617" s="227">
        <f>Dat_02!G616</f>
        <v>0</v>
      </c>
      <c r="J617" s="233"/>
    </row>
    <row r="618" spans="2:10">
      <c r="B618" s="224"/>
      <c r="C618" s="225">
        <f>Dat_02!B617</f>
        <v>45266</v>
      </c>
      <c r="D618" s="224"/>
      <c r="E618" s="226">
        <f>Dat_02!C617</f>
        <v>203.33718013522719</v>
      </c>
      <c r="F618" s="226">
        <f>Dat_02!D617</f>
        <v>105.77564059458246</v>
      </c>
      <c r="G618" s="226">
        <f>Dat_02!E617</f>
        <v>105.77564059458246</v>
      </c>
      <c r="I618" s="227">
        <f>Dat_02!G617</f>
        <v>0</v>
      </c>
      <c r="J618" s="233"/>
    </row>
    <row r="619" spans="2:10">
      <c r="B619" s="224"/>
      <c r="C619" s="225">
        <f>Dat_02!B618</f>
        <v>45267</v>
      </c>
      <c r="D619" s="224"/>
      <c r="E619" s="226">
        <f>Dat_02!C618</f>
        <v>174.39427492322719</v>
      </c>
      <c r="F619" s="226">
        <f>Dat_02!D618</f>
        <v>105.77564059458246</v>
      </c>
      <c r="G619" s="226">
        <f>Dat_02!E618</f>
        <v>105.77564059458246</v>
      </c>
      <c r="I619" s="227">
        <f>Dat_02!G618</f>
        <v>0</v>
      </c>
      <c r="J619" s="233"/>
    </row>
    <row r="620" spans="2:10">
      <c r="B620" s="224"/>
      <c r="C620" s="225">
        <f>Dat_02!B619</f>
        <v>45268</v>
      </c>
      <c r="D620" s="224"/>
      <c r="E620" s="226">
        <f>Dat_02!C619</f>
        <v>129.03605772722534</v>
      </c>
      <c r="F620" s="226">
        <f>Dat_02!D619</f>
        <v>105.77564059458246</v>
      </c>
      <c r="G620" s="226">
        <f>Dat_02!E619</f>
        <v>105.77564059458246</v>
      </c>
      <c r="I620" s="227">
        <f>Dat_02!G619</f>
        <v>0</v>
      </c>
      <c r="J620" s="233"/>
    </row>
    <row r="621" spans="2:10">
      <c r="B621" s="224"/>
      <c r="C621" s="225">
        <f>Dat_02!B620</f>
        <v>45269</v>
      </c>
      <c r="D621" s="224"/>
      <c r="E621" s="226">
        <f>Dat_02!C620</f>
        <v>132.41654455122719</v>
      </c>
      <c r="F621" s="226">
        <f>Dat_02!D620</f>
        <v>105.77564059458246</v>
      </c>
      <c r="G621" s="226">
        <f>Dat_02!E620</f>
        <v>105.77564059458246</v>
      </c>
      <c r="I621" s="227">
        <f>Dat_02!G620</f>
        <v>0</v>
      </c>
      <c r="J621" s="233"/>
    </row>
    <row r="622" spans="2:10">
      <c r="B622" s="224"/>
      <c r="C622" s="225">
        <f>Dat_02!B621</f>
        <v>45270</v>
      </c>
      <c r="D622" s="224"/>
      <c r="E622" s="226">
        <f>Dat_02!C621</f>
        <v>139.11177337922535</v>
      </c>
      <c r="F622" s="226">
        <f>Dat_02!D621</f>
        <v>105.77564059458246</v>
      </c>
      <c r="G622" s="226">
        <f>Dat_02!E621</f>
        <v>105.77564059458246</v>
      </c>
      <c r="I622" s="227">
        <f>Dat_02!G621</f>
        <v>0</v>
      </c>
      <c r="J622" s="233"/>
    </row>
    <row r="623" spans="2:10">
      <c r="B623" s="224"/>
      <c r="C623" s="225">
        <f>Dat_02!B622</f>
        <v>45271</v>
      </c>
      <c r="D623" s="224"/>
      <c r="E623" s="226">
        <f>Dat_02!C622</f>
        <v>159.5807926972272</v>
      </c>
      <c r="F623" s="226">
        <f>Dat_02!D622</f>
        <v>105.77564059458246</v>
      </c>
      <c r="G623" s="226">
        <f>Dat_02!E622</f>
        <v>105.77564059458246</v>
      </c>
      <c r="I623" s="227">
        <f>Dat_02!G622</f>
        <v>0</v>
      </c>
      <c r="J623" s="233"/>
    </row>
    <row r="624" spans="2:10">
      <c r="B624" s="224"/>
      <c r="C624" s="225">
        <f>Dat_02!B623</f>
        <v>45272</v>
      </c>
      <c r="D624" s="224"/>
      <c r="E624" s="226">
        <f>Dat_02!C623</f>
        <v>171.70179109122716</v>
      </c>
      <c r="F624" s="226">
        <f>Dat_02!D623</f>
        <v>105.77564059458246</v>
      </c>
      <c r="G624" s="226">
        <f>Dat_02!E623</f>
        <v>105.77564059458246</v>
      </c>
      <c r="I624" s="227">
        <f>Dat_02!G623</f>
        <v>0</v>
      </c>
      <c r="J624" s="233"/>
    </row>
    <row r="625" spans="2:10">
      <c r="B625" s="224"/>
      <c r="C625" s="225">
        <f>Dat_02!B624</f>
        <v>45273</v>
      </c>
      <c r="D625" s="224"/>
      <c r="E625" s="226">
        <f>Dat_02!C624</f>
        <v>142.39942020657489</v>
      </c>
      <c r="F625" s="226">
        <f>Dat_02!D624</f>
        <v>105.77564059458246</v>
      </c>
      <c r="G625" s="226">
        <f>Dat_02!E624</f>
        <v>105.77564059458246</v>
      </c>
      <c r="I625" s="227">
        <f>Dat_02!G624</f>
        <v>0</v>
      </c>
      <c r="J625" s="233"/>
    </row>
    <row r="626" spans="2:10">
      <c r="B626" s="224"/>
      <c r="C626" s="225">
        <f>Dat_02!B625</f>
        <v>45274</v>
      </c>
      <c r="D626" s="224"/>
      <c r="E626" s="226">
        <f>Dat_02!C625</f>
        <v>141.47229057457304</v>
      </c>
      <c r="F626" s="226">
        <f>Dat_02!D625</f>
        <v>105.77564059458246</v>
      </c>
      <c r="G626" s="226">
        <f>Dat_02!E625</f>
        <v>105.77564059458246</v>
      </c>
      <c r="I626" s="227">
        <f>Dat_02!G625</f>
        <v>0</v>
      </c>
      <c r="J626" s="233"/>
    </row>
    <row r="627" spans="2:10">
      <c r="B627" s="224"/>
      <c r="C627" s="225">
        <f>Dat_02!B626</f>
        <v>45275</v>
      </c>
      <c r="D627" s="224"/>
      <c r="E627" s="226">
        <f>Dat_02!C626</f>
        <v>153.98167803057305</v>
      </c>
      <c r="F627" s="226">
        <f>Dat_02!D626</f>
        <v>105.77564059458246</v>
      </c>
      <c r="G627" s="226">
        <f>Dat_02!E626</f>
        <v>105.77564059458246</v>
      </c>
      <c r="I627" s="227">
        <f>Dat_02!G626</f>
        <v>105.77564059458246</v>
      </c>
      <c r="J627" s="233"/>
    </row>
    <row r="628" spans="2:10">
      <c r="B628" s="224"/>
      <c r="C628" s="225">
        <f>Dat_02!B627</f>
        <v>45276</v>
      </c>
      <c r="D628" s="224"/>
      <c r="E628" s="226">
        <f>Dat_02!C627</f>
        <v>155.33181704257305</v>
      </c>
      <c r="F628" s="226">
        <f>Dat_02!D627</f>
        <v>105.77564059458246</v>
      </c>
      <c r="G628" s="226">
        <f>Dat_02!E627</f>
        <v>105.77564059458246</v>
      </c>
      <c r="I628" s="227">
        <f>Dat_02!G627</f>
        <v>0</v>
      </c>
      <c r="J628" s="233"/>
    </row>
    <row r="629" spans="2:10">
      <c r="B629" s="224"/>
      <c r="C629" s="225">
        <f>Dat_02!B628</f>
        <v>45277</v>
      </c>
      <c r="D629" s="224"/>
      <c r="E629" s="226">
        <f>Dat_02!C628</f>
        <v>162.8268041745749</v>
      </c>
      <c r="F629" s="226">
        <f>Dat_02!D628</f>
        <v>105.77564059458246</v>
      </c>
      <c r="G629" s="226">
        <f>Dat_02!E628</f>
        <v>105.77564059458246</v>
      </c>
      <c r="I629" s="227">
        <f>Dat_02!G628</f>
        <v>0</v>
      </c>
      <c r="J629" s="233"/>
    </row>
    <row r="630" spans="2:10">
      <c r="B630" s="224"/>
      <c r="C630" s="225">
        <f>Dat_02!B629</f>
        <v>45278</v>
      </c>
      <c r="D630" s="224"/>
      <c r="E630" s="226">
        <f>Dat_02!C629</f>
        <v>188.14638225057305</v>
      </c>
      <c r="F630" s="226">
        <f>Dat_02!D629</f>
        <v>105.77564059458246</v>
      </c>
      <c r="G630" s="226">
        <f>Dat_02!E629</f>
        <v>105.77564059458246</v>
      </c>
      <c r="I630" s="227">
        <f>Dat_02!G629</f>
        <v>0</v>
      </c>
      <c r="J630" s="233"/>
    </row>
    <row r="631" spans="2:10">
      <c r="B631" s="224"/>
      <c r="C631" s="225">
        <f>Dat_02!B630</f>
        <v>45279</v>
      </c>
      <c r="D631" s="224"/>
      <c r="E631" s="226">
        <f>Dat_02!C630</f>
        <v>183.50281605057305</v>
      </c>
      <c r="F631" s="226">
        <f>Dat_02!D630</f>
        <v>105.77564059458246</v>
      </c>
      <c r="G631" s="226">
        <f>Dat_02!E630</f>
        <v>105.77564059458246</v>
      </c>
      <c r="I631" s="227">
        <f>Dat_02!G630</f>
        <v>0</v>
      </c>
      <c r="J631" s="233"/>
    </row>
    <row r="632" spans="2:10">
      <c r="B632" s="224"/>
      <c r="C632" s="225">
        <f>Dat_02!B631</f>
        <v>45280</v>
      </c>
      <c r="D632" s="224"/>
      <c r="E632" s="226">
        <f>Dat_02!C631</f>
        <v>90.541645069493569</v>
      </c>
      <c r="F632" s="226">
        <f>Dat_02!D631</f>
        <v>105.77564059458246</v>
      </c>
      <c r="G632" s="226">
        <f>Dat_02!E631</f>
        <v>90.541645069493569</v>
      </c>
      <c r="I632" s="227">
        <f>Dat_02!G631</f>
        <v>0</v>
      </c>
      <c r="J632" s="233"/>
    </row>
    <row r="633" spans="2:10">
      <c r="B633" s="224"/>
      <c r="C633" s="225">
        <f>Dat_02!B632</f>
        <v>45281</v>
      </c>
      <c r="D633" s="224"/>
      <c r="E633" s="226">
        <f>Dat_02!C632</f>
        <v>95.428625213493561</v>
      </c>
      <c r="F633" s="226">
        <f>Dat_02!D632</f>
        <v>105.77564059458246</v>
      </c>
      <c r="G633" s="226">
        <f>Dat_02!E632</f>
        <v>95.428625213493561</v>
      </c>
      <c r="I633" s="227">
        <f>Dat_02!G632</f>
        <v>0</v>
      </c>
      <c r="J633" s="233"/>
    </row>
    <row r="634" spans="2:10">
      <c r="B634" s="224"/>
      <c r="C634" s="225">
        <f>Dat_02!B633</f>
        <v>45282</v>
      </c>
      <c r="D634" s="224"/>
      <c r="E634" s="226">
        <f>Dat_02!C633</f>
        <v>84.189741525495421</v>
      </c>
      <c r="F634" s="226">
        <f>Dat_02!D633</f>
        <v>105.77564059458246</v>
      </c>
      <c r="G634" s="226">
        <f>Dat_02!E633</f>
        <v>84.189741525495421</v>
      </c>
      <c r="I634" s="227">
        <f>Dat_02!G633</f>
        <v>0</v>
      </c>
      <c r="J634" s="233"/>
    </row>
    <row r="635" spans="2:10">
      <c r="B635" s="224"/>
      <c r="C635" s="225">
        <f>Dat_02!B634</f>
        <v>45283</v>
      </c>
      <c r="D635" s="224"/>
      <c r="E635" s="226">
        <f>Dat_02!C634</f>
        <v>81.954695937491707</v>
      </c>
      <c r="F635" s="226">
        <f>Dat_02!D634</f>
        <v>105.77564059458246</v>
      </c>
      <c r="G635" s="226">
        <f>Dat_02!E634</f>
        <v>81.954695937491707</v>
      </c>
      <c r="I635" s="227">
        <f>Dat_02!G634</f>
        <v>0</v>
      </c>
      <c r="J635" s="233"/>
    </row>
    <row r="636" spans="2:10">
      <c r="B636" s="224"/>
      <c r="C636" s="225">
        <f>Dat_02!B635</f>
        <v>45284</v>
      </c>
      <c r="D636" s="224"/>
      <c r="E636" s="226">
        <f>Dat_02!C635</f>
        <v>105.69303443349543</v>
      </c>
      <c r="F636" s="226">
        <f>Dat_02!D635</f>
        <v>105.77564059458246</v>
      </c>
      <c r="G636" s="226">
        <f>Dat_02!E635</f>
        <v>105.69303443349543</v>
      </c>
      <c r="I636" s="227">
        <f>Dat_02!G635</f>
        <v>0</v>
      </c>
      <c r="J636" s="233"/>
    </row>
    <row r="637" spans="2:10">
      <c r="B637" s="224"/>
      <c r="C637" s="225">
        <f>Dat_02!B636</f>
        <v>45285</v>
      </c>
      <c r="D637" s="224"/>
      <c r="E637" s="226">
        <f>Dat_02!C636</f>
        <v>86.753080425495426</v>
      </c>
      <c r="F637" s="226">
        <f>Dat_02!D636</f>
        <v>105.77564059458246</v>
      </c>
      <c r="G637" s="226">
        <f>Dat_02!E636</f>
        <v>86.753080425495426</v>
      </c>
      <c r="I637" s="227">
        <f>Dat_02!G636</f>
        <v>0</v>
      </c>
      <c r="J637" s="233"/>
    </row>
    <row r="638" spans="2:10">
      <c r="B638" s="224"/>
      <c r="C638" s="225">
        <f>Dat_02!B637</f>
        <v>45286</v>
      </c>
      <c r="D638" s="224"/>
      <c r="E638" s="226">
        <f>Dat_02!C637</f>
        <v>121.07046378949357</v>
      </c>
      <c r="F638" s="226">
        <f>Dat_02!D637</f>
        <v>105.77564059458246</v>
      </c>
      <c r="G638" s="226">
        <f>Dat_02!E637</f>
        <v>105.77564059458246</v>
      </c>
      <c r="I638" s="227">
        <f>Dat_02!G637</f>
        <v>0</v>
      </c>
      <c r="J638" s="233"/>
    </row>
    <row r="639" spans="2:10">
      <c r="B639" s="224"/>
      <c r="C639" s="225">
        <f>Dat_02!B638</f>
        <v>45287</v>
      </c>
      <c r="D639" s="224"/>
      <c r="E639" s="226">
        <f>Dat_02!C638</f>
        <v>130.46747255014625</v>
      </c>
      <c r="F639" s="226">
        <f>Dat_02!D638</f>
        <v>105.77564059458246</v>
      </c>
      <c r="G639" s="226">
        <f>Dat_02!E638</f>
        <v>105.77564059458246</v>
      </c>
      <c r="I639" s="227">
        <f>Dat_02!G638</f>
        <v>0</v>
      </c>
      <c r="J639" s="233"/>
    </row>
    <row r="640" spans="2:10">
      <c r="B640" s="224"/>
      <c r="C640" s="225">
        <f>Dat_02!B639</f>
        <v>45288</v>
      </c>
      <c r="D640" s="224"/>
      <c r="E640" s="226">
        <f>Dat_02!C639</f>
        <v>126.01592622614812</v>
      </c>
      <c r="F640" s="226">
        <f>Dat_02!D639</f>
        <v>105.77564059458246</v>
      </c>
      <c r="G640" s="226">
        <f>Dat_02!E639</f>
        <v>105.77564059458246</v>
      </c>
      <c r="I640" s="227">
        <f>Dat_02!G639</f>
        <v>0</v>
      </c>
      <c r="J640" s="233"/>
    </row>
    <row r="641" spans="2:10">
      <c r="B641" s="224"/>
      <c r="C641" s="225">
        <f>Dat_02!B640</f>
        <v>45289</v>
      </c>
      <c r="D641" s="224"/>
      <c r="E641" s="226">
        <f>Dat_02!C640</f>
        <v>137.24377890614628</v>
      </c>
      <c r="F641" s="226">
        <f>Dat_02!D640</f>
        <v>105.77564059458246</v>
      </c>
      <c r="G641" s="226">
        <f>Dat_02!E640</f>
        <v>105.77564059458246</v>
      </c>
      <c r="I641" s="227">
        <f>Dat_02!G640</f>
        <v>0</v>
      </c>
      <c r="J641" s="233"/>
    </row>
    <row r="642" spans="2:10">
      <c r="B642" s="224"/>
      <c r="C642" s="225">
        <f>Dat_02!B641</f>
        <v>45290</v>
      </c>
      <c r="D642" s="224"/>
      <c r="E642" s="226">
        <f>Dat_02!C641</f>
        <v>80.772191482146255</v>
      </c>
      <c r="F642" s="226">
        <f>Dat_02!D641</f>
        <v>105.77564059458246</v>
      </c>
      <c r="G642" s="226">
        <f>Dat_02!E641</f>
        <v>80.772191482146255</v>
      </c>
      <c r="I642" s="227">
        <f>Dat_02!G641</f>
        <v>0</v>
      </c>
      <c r="J642" s="233"/>
    </row>
    <row r="643" spans="2:10">
      <c r="B643" s="224"/>
      <c r="C643" s="225">
        <f>Dat_02!B642</f>
        <v>45291</v>
      </c>
      <c r="D643" s="224"/>
      <c r="E643" s="226">
        <f>Dat_02!C642</f>
        <v>58.310094374148129</v>
      </c>
      <c r="F643" s="226">
        <f>Dat_02!D642</f>
        <v>105.77564059458246</v>
      </c>
      <c r="G643" s="226">
        <f>Dat_02!E642</f>
        <v>58.310094374148129</v>
      </c>
      <c r="I643" s="227">
        <f>Dat_02!G642</f>
        <v>0</v>
      </c>
      <c r="J643" s="233"/>
    </row>
    <row r="644" spans="2:10">
      <c r="B644" s="224"/>
      <c r="C644" s="225">
        <f>Dat_02!B643</f>
        <v>45292</v>
      </c>
      <c r="D644" s="224"/>
      <c r="E644" s="226">
        <f>Dat_02!C643</f>
        <v>43.978376766148124</v>
      </c>
      <c r="F644" s="226">
        <f>Dat_02!D643</f>
        <v>117.73333309338341</v>
      </c>
      <c r="G644" s="226">
        <f>Dat_02!E643</f>
        <v>43.978376766148124</v>
      </c>
      <c r="I644" s="227">
        <f>Dat_02!G643</f>
        <v>0</v>
      </c>
      <c r="J644" s="233"/>
    </row>
    <row r="645" spans="2:10">
      <c r="B645" s="224"/>
      <c r="C645" s="225">
        <f>Dat_02!B644</f>
        <v>45293</v>
      </c>
      <c r="D645" s="224"/>
      <c r="E645" s="226">
        <f>Dat_02!C644</f>
        <v>53.364102536146262</v>
      </c>
      <c r="F645" s="226">
        <f>Dat_02!D644</f>
        <v>117.73333309338341</v>
      </c>
      <c r="G645" s="226">
        <f>Dat_02!E644</f>
        <v>53.364102536146262</v>
      </c>
      <c r="I645" s="227">
        <f>Dat_02!G644</f>
        <v>0</v>
      </c>
      <c r="J645" s="233"/>
    </row>
    <row r="646" spans="2:10">
      <c r="B646" s="224"/>
      <c r="C646" s="225">
        <f>Dat_02!B645</f>
        <v>45294</v>
      </c>
      <c r="D646" s="224"/>
      <c r="E646" s="226">
        <f>Dat_02!C645</f>
        <v>93.546231938338025</v>
      </c>
      <c r="F646" s="226">
        <f>Dat_02!D645</f>
        <v>117.73333309338341</v>
      </c>
      <c r="G646" s="226">
        <f>Dat_02!E645</f>
        <v>93.546231938338025</v>
      </c>
      <c r="I646" s="227">
        <f>Dat_02!G645</f>
        <v>0</v>
      </c>
      <c r="J646" s="233"/>
    </row>
    <row r="647" spans="2:10">
      <c r="B647" s="224"/>
      <c r="C647" s="225">
        <f>Dat_02!B646</f>
        <v>45295</v>
      </c>
      <c r="D647" s="224"/>
      <c r="E647" s="226">
        <f>Dat_02!C646</f>
        <v>139.47287947033803</v>
      </c>
      <c r="F647" s="226">
        <f>Dat_02!D646</f>
        <v>117.73333309338341</v>
      </c>
      <c r="G647" s="226">
        <f>Dat_02!E646</f>
        <v>117.73333309338341</v>
      </c>
      <c r="I647" s="227">
        <f>Dat_02!G646</f>
        <v>0</v>
      </c>
      <c r="J647" s="233"/>
    </row>
    <row r="648" spans="2:10">
      <c r="B648" s="224"/>
      <c r="C648" s="225">
        <f>Dat_02!B647</f>
        <v>45296</v>
      </c>
      <c r="D648" s="224"/>
      <c r="E648" s="226">
        <f>Dat_02!C647</f>
        <v>83.475556142339897</v>
      </c>
      <c r="F648" s="226">
        <f>Dat_02!D647</f>
        <v>117.73333309338341</v>
      </c>
      <c r="G648" s="226">
        <f>Dat_02!E647</f>
        <v>83.475556142339897</v>
      </c>
      <c r="I648" s="227">
        <f>Dat_02!G647</f>
        <v>0</v>
      </c>
      <c r="J648" s="233"/>
    </row>
    <row r="649" spans="2:10">
      <c r="B649" s="224"/>
      <c r="C649" s="225">
        <f>Dat_02!B648</f>
        <v>45297</v>
      </c>
      <c r="D649" s="224"/>
      <c r="E649" s="226">
        <f>Dat_02!C648</f>
        <v>78.496923654339881</v>
      </c>
      <c r="F649" s="226">
        <f>Dat_02!D648</f>
        <v>117.73333309338341</v>
      </c>
      <c r="G649" s="226">
        <f>Dat_02!E648</f>
        <v>78.496923654339881</v>
      </c>
      <c r="I649" s="227">
        <f>Dat_02!G648</f>
        <v>0</v>
      </c>
      <c r="J649" s="233"/>
    </row>
    <row r="650" spans="2:10">
      <c r="B650" s="224"/>
      <c r="C650" s="225">
        <f>Dat_02!B649</f>
        <v>45298</v>
      </c>
      <c r="D650" s="224"/>
      <c r="E650" s="226">
        <f>Dat_02!C649</f>
        <v>89.795117702336171</v>
      </c>
      <c r="F650" s="226">
        <f>Dat_02!D649</f>
        <v>117.73333309338341</v>
      </c>
      <c r="G650" s="226">
        <f>Dat_02!E649</f>
        <v>89.795117702336171</v>
      </c>
      <c r="I650" s="227">
        <f>Dat_02!G649</f>
        <v>0</v>
      </c>
      <c r="J650" s="233"/>
    </row>
    <row r="651" spans="2:10">
      <c r="B651" s="224"/>
      <c r="C651" s="225">
        <f>Dat_02!B650</f>
        <v>45299</v>
      </c>
      <c r="D651" s="224"/>
      <c r="E651" s="226">
        <f>Dat_02!C650</f>
        <v>145.82558132633989</v>
      </c>
      <c r="F651" s="226">
        <f>Dat_02!D650</f>
        <v>117.73333309338341</v>
      </c>
      <c r="G651" s="226">
        <f>Dat_02!E650</f>
        <v>117.73333309338341</v>
      </c>
      <c r="I651" s="227">
        <f>Dat_02!G650</f>
        <v>0</v>
      </c>
      <c r="J651" s="233"/>
    </row>
    <row r="652" spans="2:10">
      <c r="B652" s="224"/>
      <c r="C652" s="225">
        <f>Dat_02!B651</f>
        <v>45300</v>
      </c>
      <c r="D652" s="224"/>
      <c r="E652" s="226">
        <f>Dat_02!C651</f>
        <v>172.83102464133989</v>
      </c>
      <c r="F652" s="226">
        <f>Dat_02!D651</f>
        <v>117.73333309338341</v>
      </c>
      <c r="G652" s="226">
        <f>Dat_02!E651</f>
        <v>117.73333309338341</v>
      </c>
      <c r="I652" s="227">
        <f>Dat_02!G651</f>
        <v>0</v>
      </c>
      <c r="J652" s="233"/>
    </row>
    <row r="653" spans="2:10">
      <c r="B653" s="224"/>
      <c r="C653" s="225">
        <f>Dat_02!B652</f>
        <v>45301</v>
      </c>
      <c r="D653" s="224"/>
      <c r="E653" s="226">
        <f>Dat_02!C652</f>
        <v>126.51042041382534</v>
      </c>
      <c r="F653" s="226">
        <f>Dat_02!D652</f>
        <v>117.73333309338341</v>
      </c>
      <c r="G653" s="226">
        <f>Dat_02!E652</f>
        <v>117.73333309338341</v>
      </c>
      <c r="I653" s="227">
        <f>Dat_02!G652</f>
        <v>0</v>
      </c>
      <c r="J653" s="233"/>
    </row>
    <row r="654" spans="2:10">
      <c r="B654" s="224"/>
      <c r="C654" s="225">
        <f>Dat_02!B653</f>
        <v>45302</v>
      </c>
      <c r="D654" s="224"/>
      <c r="E654" s="226">
        <f>Dat_02!C653</f>
        <v>120.5498673498272</v>
      </c>
      <c r="F654" s="226">
        <f>Dat_02!D653</f>
        <v>117.73333309338341</v>
      </c>
      <c r="G654" s="226">
        <f>Dat_02!E653</f>
        <v>117.73333309338341</v>
      </c>
      <c r="I654" s="227">
        <f>Dat_02!G653</f>
        <v>0</v>
      </c>
      <c r="J654" s="233"/>
    </row>
    <row r="655" spans="2:10">
      <c r="B655" s="224"/>
      <c r="C655" s="225">
        <f>Dat_02!B654</f>
        <v>45303</v>
      </c>
      <c r="D655" s="224"/>
      <c r="E655" s="226">
        <f>Dat_02!C654</f>
        <v>88.719347729827206</v>
      </c>
      <c r="F655" s="226">
        <f>Dat_02!D654</f>
        <v>117.73333309338341</v>
      </c>
      <c r="G655" s="226">
        <f>Dat_02!E654</f>
        <v>88.719347729827206</v>
      </c>
      <c r="I655" s="227">
        <f>Dat_02!G654</f>
        <v>0</v>
      </c>
      <c r="J655" s="233"/>
    </row>
    <row r="656" spans="2:10">
      <c r="B656" s="224"/>
      <c r="C656" s="225">
        <f>Dat_02!B655</f>
        <v>45304</v>
      </c>
      <c r="D656" s="224"/>
      <c r="E656" s="226">
        <f>Dat_02!C655</f>
        <v>99.254246573825341</v>
      </c>
      <c r="F656" s="226">
        <f>Dat_02!D655</f>
        <v>117.73333309338341</v>
      </c>
      <c r="G656" s="226">
        <f>Dat_02!E655</f>
        <v>99.254246573825341</v>
      </c>
      <c r="I656" s="227">
        <f>Dat_02!G655</f>
        <v>0</v>
      </c>
      <c r="J656" s="233"/>
    </row>
    <row r="657" spans="2:10">
      <c r="B657" s="224"/>
      <c r="C657" s="225">
        <f>Dat_02!B656</f>
        <v>45305</v>
      </c>
      <c r="D657" s="224"/>
      <c r="E657" s="226">
        <f>Dat_02!C656</f>
        <v>71.098077441827201</v>
      </c>
      <c r="F657" s="226">
        <f>Dat_02!D656</f>
        <v>117.73333309338341</v>
      </c>
      <c r="G657" s="226">
        <f>Dat_02!E656</f>
        <v>71.098077441827201</v>
      </c>
      <c r="I657" s="227">
        <f>Dat_02!G656</f>
        <v>0</v>
      </c>
      <c r="J657" s="233"/>
    </row>
    <row r="658" spans="2:10">
      <c r="B658" s="224"/>
      <c r="C658" s="225">
        <f>Dat_02!B657</f>
        <v>45306</v>
      </c>
      <c r="D658" s="224"/>
      <c r="E658" s="226">
        <f>Dat_02!C657</f>
        <v>99.29645613382533</v>
      </c>
      <c r="F658" s="226">
        <f>Dat_02!D657</f>
        <v>117.73333309338341</v>
      </c>
      <c r="G658" s="226">
        <f>Dat_02!E657</f>
        <v>99.29645613382533</v>
      </c>
      <c r="I658" s="227">
        <f>Dat_02!G657</f>
        <v>117.73333309338341</v>
      </c>
      <c r="J658" s="233"/>
    </row>
    <row r="659" spans="2:10">
      <c r="B659" s="224"/>
      <c r="C659" s="225">
        <f>Dat_02!B658</f>
        <v>45307</v>
      </c>
      <c r="D659" s="224"/>
      <c r="E659" s="226">
        <f>Dat_02!C658</f>
        <v>74.099682177829067</v>
      </c>
      <c r="F659" s="226">
        <f>Dat_02!D658</f>
        <v>117.73333309338341</v>
      </c>
      <c r="G659" s="226">
        <f>Dat_02!E658</f>
        <v>74.099682177829067</v>
      </c>
      <c r="I659" s="227">
        <f>Dat_02!G658</f>
        <v>0</v>
      </c>
      <c r="J659" s="233"/>
    </row>
    <row r="660" spans="2:10">
      <c r="B660" s="224"/>
      <c r="C660" s="225">
        <f>Dat_02!B659</f>
        <v>45308</v>
      </c>
      <c r="D660" s="224"/>
      <c r="E660" s="226">
        <f>Dat_02!C659</f>
        <v>289.1864394933985</v>
      </c>
      <c r="F660" s="226">
        <f>Dat_02!D659</f>
        <v>117.73333309338341</v>
      </c>
      <c r="G660" s="226">
        <f>Dat_02!E659</f>
        <v>117.73333309338341</v>
      </c>
      <c r="I660" s="227">
        <f>Dat_02!G659</f>
        <v>0</v>
      </c>
      <c r="J660" s="233"/>
    </row>
    <row r="661" spans="2:10">
      <c r="B661" s="224"/>
      <c r="C661" s="225">
        <f>Dat_02!B660</f>
        <v>45309</v>
      </c>
      <c r="D661" s="224"/>
      <c r="E661" s="226">
        <f>Dat_02!C660</f>
        <v>304.43209794139852</v>
      </c>
      <c r="F661" s="226">
        <f>Dat_02!D660</f>
        <v>117.73333309338341</v>
      </c>
      <c r="G661" s="226">
        <f>Dat_02!E660</f>
        <v>117.73333309338341</v>
      </c>
      <c r="I661" s="227">
        <f>Dat_02!G660</f>
        <v>0</v>
      </c>
      <c r="J661" s="233"/>
    </row>
    <row r="662" spans="2:10">
      <c r="B662" s="224"/>
      <c r="C662" s="225">
        <f>Dat_02!B661</f>
        <v>45310</v>
      </c>
      <c r="D662" s="224"/>
      <c r="E662" s="226">
        <f>Dat_02!C661</f>
        <v>321.96016262540036</v>
      </c>
      <c r="F662" s="226">
        <f>Dat_02!D661</f>
        <v>117.73333309338341</v>
      </c>
      <c r="G662" s="226">
        <f>Dat_02!E661</f>
        <v>117.73333309338341</v>
      </c>
      <c r="I662" s="227">
        <f>Dat_02!G661</f>
        <v>0</v>
      </c>
      <c r="J662" s="233"/>
    </row>
    <row r="663" spans="2:10">
      <c r="B663" s="224"/>
      <c r="C663" s="225">
        <f>Dat_02!B662</f>
        <v>45311</v>
      </c>
      <c r="D663" s="224"/>
      <c r="E663" s="226">
        <f>Dat_02!C662</f>
        <v>322.87639908940031</v>
      </c>
      <c r="F663" s="226">
        <f>Dat_02!D662</f>
        <v>117.73333309338341</v>
      </c>
      <c r="G663" s="226">
        <f>Dat_02!E662</f>
        <v>117.73333309338341</v>
      </c>
      <c r="I663" s="227">
        <f>Dat_02!G662</f>
        <v>0</v>
      </c>
      <c r="J663" s="233"/>
    </row>
    <row r="664" spans="2:10">
      <c r="B664" s="224"/>
      <c r="C664" s="225">
        <f>Dat_02!B663</f>
        <v>45312</v>
      </c>
      <c r="D664" s="224"/>
      <c r="E664" s="226">
        <f>Dat_02!C663</f>
        <v>323.72202005340029</v>
      </c>
      <c r="F664" s="226">
        <f>Dat_02!D663</f>
        <v>117.73333309338341</v>
      </c>
      <c r="G664" s="226">
        <f>Dat_02!E663</f>
        <v>117.73333309338341</v>
      </c>
      <c r="I664" s="227">
        <f>Dat_02!G663</f>
        <v>0</v>
      </c>
      <c r="J664" s="233"/>
    </row>
    <row r="665" spans="2:10">
      <c r="B665" s="224"/>
      <c r="C665" s="225">
        <f>Dat_02!B664</f>
        <v>45313</v>
      </c>
      <c r="D665" s="224"/>
      <c r="E665" s="226">
        <f>Dat_02!C664</f>
        <v>327.92907840239849</v>
      </c>
      <c r="F665" s="226">
        <f>Dat_02!D664</f>
        <v>117.73333309338341</v>
      </c>
      <c r="G665" s="226">
        <f>Dat_02!E664</f>
        <v>117.73333309338341</v>
      </c>
      <c r="I665" s="227">
        <f>Dat_02!G664</f>
        <v>0</v>
      </c>
      <c r="J665" s="233"/>
    </row>
    <row r="666" spans="2:10">
      <c r="B666" s="224"/>
      <c r="C666" s="225">
        <f>Dat_02!B665</f>
        <v>45314</v>
      </c>
      <c r="D666" s="224"/>
      <c r="E666" s="226">
        <f>Dat_02!C665</f>
        <v>334.11098145240032</v>
      </c>
      <c r="F666" s="226">
        <f>Dat_02!D665</f>
        <v>117.73333309338341</v>
      </c>
      <c r="G666" s="226">
        <f>Dat_02!E665</f>
        <v>117.73333309338341</v>
      </c>
      <c r="I666" s="227">
        <f>Dat_02!G665</f>
        <v>0</v>
      </c>
      <c r="J666" s="233"/>
    </row>
    <row r="667" spans="2:10">
      <c r="B667" s="224"/>
      <c r="C667" s="225">
        <f>Dat_02!B666</f>
        <v>45315</v>
      </c>
      <c r="D667" s="224"/>
      <c r="E667" s="226">
        <f>Dat_02!C666</f>
        <v>172.32037386489702</v>
      </c>
      <c r="F667" s="226">
        <f>Dat_02!D666</f>
        <v>117.73333309338341</v>
      </c>
      <c r="G667" s="226">
        <f>Dat_02!E666</f>
        <v>117.73333309338341</v>
      </c>
      <c r="I667" s="227">
        <f>Dat_02!G666</f>
        <v>0</v>
      </c>
      <c r="J667" s="233"/>
    </row>
    <row r="668" spans="2:10">
      <c r="B668" s="224"/>
      <c r="C668" s="225">
        <f>Dat_02!B667</f>
        <v>45316</v>
      </c>
      <c r="D668" s="224"/>
      <c r="E668" s="226">
        <f>Dat_02!C667</f>
        <v>187.79370131289889</v>
      </c>
      <c r="F668" s="226">
        <f>Dat_02!D667</f>
        <v>117.73333309338341</v>
      </c>
      <c r="G668" s="226">
        <f>Dat_02!E667</f>
        <v>117.73333309338341</v>
      </c>
      <c r="I668" s="227">
        <f>Dat_02!G667</f>
        <v>0</v>
      </c>
      <c r="J668" s="233"/>
    </row>
    <row r="669" spans="2:10">
      <c r="B669" s="224"/>
      <c r="C669" s="225">
        <f>Dat_02!B668</f>
        <v>45317</v>
      </c>
      <c r="D669" s="224"/>
      <c r="E669" s="226">
        <f>Dat_02!C668</f>
        <v>197.32705762889333</v>
      </c>
      <c r="F669" s="226">
        <f>Dat_02!D668</f>
        <v>117.73333309338341</v>
      </c>
      <c r="G669" s="226">
        <f>Dat_02!E668</f>
        <v>117.73333309338341</v>
      </c>
      <c r="I669" s="227">
        <f>Dat_02!G668</f>
        <v>0</v>
      </c>
      <c r="J669" s="233"/>
    </row>
    <row r="670" spans="2:10">
      <c r="B670" s="224"/>
      <c r="C670" s="225">
        <f>Dat_02!B669</f>
        <v>45318</v>
      </c>
      <c r="D670" s="224"/>
      <c r="E670" s="226">
        <f>Dat_02!C669</f>
        <v>155.08426256089891</v>
      </c>
      <c r="F670" s="226">
        <f>Dat_02!D669</f>
        <v>117.73333309338341</v>
      </c>
      <c r="G670" s="226">
        <f>Dat_02!E669</f>
        <v>117.73333309338341</v>
      </c>
      <c r="I670" s="227">
        <f>Dat_02!G669</f>
        <v>0</v>
      </c>
      <c r="J670" s="233"/>
    </row>
    <row r="671" spans="2:10">
      <c r="B671" s="224"/>
      <c r="C671" s="225">
        <f>Dat_02!B670</f>
        <v>45319</v>
      </c>
      <c r="D671" s="224"/>
      <c r="E671" s="226">
        <f>Dat_02!C670</f>
        <v>142.18681571289892</v>
      </c>
      <c r="F671" s="226">
        <f>Dat_02!D670</f>
        <v>117.73333309338341</v>
      </c>
      <c r="G671" s="226">
        <f>Dat_02!E670</f>
        <v>117.73333309338341</v>
      </c>
      <c r="I671" s="227">
        <f>Dat_02!G670</f>
        <v>0</v>
      </c>
      <c r="J671" s="233"/>
    </row>
    <row r="672" spans="2:10">
      <c r="B672" s="224"/>
      <c r="C672" s="225">
        <f>Dat_02!B671</f>
        <v>45320</v>
      </c>
      <c r="D672" s="224"/>
      <c r="E672" s="226">
        <f>Dat_02!C671</f>
        <v>166.59244850889704</v>
      </c>
      <c r="F672" s="226">
        <f>Dat_02!D671</f>
        <v>117.73333309338341</v>
      </c>
      <c r="G672" s="226">
        <f>Dat_02!E671</f>
        <v>117.73333309338341</v>
      </c>
      <c r="I672" s="227">
        <f>Dat_02!G671</f>
        <v>0</v>
      </c>
      <c r="J672" s="233"/>
    </row>
    <row r="673" spans="2:10">
      <c r="B673" s="224"/>
      <c r="C673" s="225">
        <f>Dat_02!B672</f>
        <v>45321</v>
      </c>
      <c r="D673" s="224"/>
      <c r="E673" s="226">
        <f>Dat_02!C672</f>
        <v>191.84682496889516</v>
      </c>
      <c r="F673" s="226">
        <f>Dat_02!D672</f>
        <v>117.73333309338341</v>
      </c>
      <c r="G673" s="226">
        <f>Dat_02!E672</f>
        <v>117.73333309338341</v>
      </c>
      <c r="I673" s="227">
        <f>Dat_02!G672</f>
        <v>0</v>
      </c>
      <c r="J673" s="233"/>
    </row>
    <row r="674" spans="2:10">
      <c r="B674" s="224"/>
      <c r="C674" s="225">
        <f>Dat_02!B673</f>
        <v>45322</v>
      </c>
      <c r="D674" s="224"/>
      <c r="E674" s="226">
        <f>Dat_02!C673</f>
        <v>124.61037929313773</v>
      </c>
      <c r="F674" s="226">
        <f>Dat_02!D673</f>
        <v>117.73333309338341</v>
      </c>
      <c r="G674" s="226">
        <f>Dat_02!E673</f>
        <v>117.73333309338341</v>
      </c>
      <c r="I674" s="227">
        <f>Dat_02!G673</f>
        <v>0</v>
      </c>
      <c r="J674" s="233"/>
    </row>
    <row r="675" spans="2:10">
      <c r="B675" s="224"/>
      <c r="C675" s="225">
        <f>Dat_02!B674</f>
        <v>45323</v>
      </c>
      <c r="D675" s="224"/>
      <c r="E675" s="226">
        <f>Dat_02!C674</f>
        <v>113.61144992513587</v>
      </c>
      <c r="F675" s="226">
        <f>Dat_02!D674</f>
        <v>123.24675909882176</v>
      </c>
      <c r="G675" s="226">
        <f>Dat_02!E674</f>
        <v>113.61144992513587</v>
      </c>
      <c r="I675" s="227">
        <f>Dat_02!G674</f>
        <v>0</v>
      </c>
      <c r="J675" s="233"/>
    </row>
    <row r="676" spans="2:10">
      <c r="B676" s="224"/>
      <c r="C676" s="225">
        <f>Dat_02!B675</f>
        <v>45324</v>
      </c>
      <c r="D676" s="224"/>
      <c r="E676" s="226">
        <f>Dat_02!C675</f>
        <v>86.168504877137735</v>
      </c>
      <c r="F676" s="226">
        <f>Dat_02!D675</f>
        <v>123.24675909882176</v>
      </c>
      <c r="G676" s="226">
        <f>Dat_02!E675</f>
        <v>86.168504877137735</v>
      </c>
      <c r="I676" s="227">
        <f>Dat_02!G675</f>
        <v>0</v>
      </c>
      <c r="J676" s="233"/>
    </row>
    <row r="677" spans="2:10">
      <c r="B677" s="224"/>
      <c r="C677" s="225">
        <f>Dat_02!B676</f>
        <v>45325</v>
      </c>
      <c r="D677" s="224"/>
      <c r="E677" s="226">
        <f>Dat_02!C676</f>
        <v>68.485321005135859</v>
      </c>
      <c r="F677" s="226">
        <f>Dat_02!D676</f>
        <v>123.24675909882176</v>
      </c>
      <c r="G677" s="226">
        <f>Dat_02!E676</f>
        <v>68.485321005135859</v>
      </c>
      <c r="I677" s="227">
        <f>Dat_02!G676</f>
        <v>0</v>
      </c>
      <c r="J677" s="233"/>
    </row>
    <row r="678" spans="2:10">
      <c r="B678" s="224"/>
      <c r="C678" s="225">
        <f>Dat_02!B677</f>
        <v>45326</v>
      </c>
      <c r="D678" s="224"/>
      <c r="E678" s="226">
        <f>Dat_02!C677</f>
        <v>54.309322513139591</v>
      </c>
      <c r="F678" s="226">
        <f>Dat_02!D677</f>
        <v>123.24675909882176</v>
      </c>
      <c r="G678" s="226">
        <f>Dat_02!E677</f>
        <v>54.309322513139591</v>
      </c>
      <c r="I678" s="227">
        <f>Dat_02!G677</f>
        <v>0</v>
      </c>
      <c r="J678" s="233"/>
    </row>
    <row r="679" spans="2:10">
      <c r="B679" s="224"/>
      <c r="C679" s="225">
        <f>Dat_02!B678</f>
        <v>45327</v>
      </c>
      <c r="D679" s="224"/>
      <c r="E679" s="226">
        <f>Dat_02!C678</f>
        <v>105.76662061713773</v>
      </c>
      <c r="F679" s="226">
        <f>Dat_02!D678</f>
        <v>123.24675909882176</v>
      </c>
      <c r="G679" s="226">
        <f>Dat_02!E678</f>
        <v>105.76662061713773</v>
      </c>
      <c r="I679" s="227">
        <f>Dat_02!G678</f>
        <v>0</v>
      </c>
      <c r="J679" s="233"/>
    </row>
    <row r="680" spans="2:10">
      <c r="B680" s="224"/>
      <c r="C680" s="225">
        <f>Dat_02!B679</f>
        <v>45328</v>
      </c>
      <c r="D680" s="224"/>
      <c r="E680" s="226">
        <f>Dat_02!C679</f>
        <v>101.06598587713586</v>
      </c>
      <c r="F680" s="226">
        <f>Dat_02!D679</f>
        <v>123.24675909882176</v>
      </c>
      <c r="G680" s="226">
        <f>Dat_02!E679</f>
        <v>101.06598587713586</v>
      </c>
      <c r="I680" s="227">
        <f>Dat_02!G679</f>
        <v>0</v>
      </c>
      <c r="J680" s="233"/>
    </row>
    <row r="681" spans="2:10">
      <c r="B681" s="224"/>
      <c r="C681" s="225">
        <f>Dat_02!B680</f>
        <v>45329</v>
      </c>
      <c r="D681" s="224"/>
      <c r="E681" s="226">
        <f>Dat_02!C680</f>
        <v>122.28854868134586</v>
      </c>
      <c r="F681" s="226">
        <f>Dat_02!D680</f>
        <v>123.24675909882176</v>
      </c>
      <c r="G681" s="226">
        <f>Dat_02!E680</f>
        <v>122.28854868134586</v>
      </c>
      <c r="I681" s="227">
        <f>Dat_02!G680</f>
        <v>0</v>
      </c>
      <c r="J681" s="233"/>
    </row>
    <row r="682" spans="2:10">
      <c r="B682" s="224"/>
      <c r="C682" s="225">
        <f>Dat_02!B681</f>
        <v>45330</v>
      </c>
      <c r="D682" s="224"/>
      <c r="E682" s="226">
        <f>Dat_02!C681</f>
        <v>119.15357943334958</v>
      </c>
      <c r="F682" s="226">
        <f>Dat_02!D681</f>
        <v>123.24675909882176</v>
      </c>
      <c r="G682" s="226">
        <f>Dat_02!E681</f>
        <v>119.15357943334958</v>
      </c>
      <c r="I682" s="227">
        <f>Dat_02!G681</f>
        <v>0</v>
      </c>
      <c r="J682" s="233"/>
    </row>
    <row r="683" spans="2:10">
      <c r="B683" s="224"/>
      <c r="C683" s="225">
        <f>Dat_02!B682</f>
        <v>45331</v>
      </c>
      <c r="D683" s="224"/>
      <c r="E683" s="226">
        <f>Dat_02!C682</f>
        <v>120.39103317734399</v>
      </c>
      <c r="F683" s="226">
        <f>Dat_02!D682</f>
        <v>123.24675909882176</v>
      </c>
      <c r="G683" s="226">
        <f>Dat_02!E682</f>
        <v>120.39103317734399</v>
      </c>
      <c r="I683" s="227">
        <f>Dat_02!G682</f>
        <v>0</v>
      </c>
      <c r="J683" s="233"/>
    </row>
    <row r="684" spans="2:10">
      <c r="B684" s="224"/>
      <c r="C684" s="225">
        <f>Dat_02!B683</f>
        <v>45332</v>
      </c>
      <c r="D684" s="224"/>
      <c r="E684" s="226">
        <f>Dat_02!C683</f>
        <v>79.305829521347704</v>
      </c>
      <c r="F684" s="226">
        <f>Dat_02!D683</f>
        <v>123.24675909882176</v>
      </c>
      <c r="G684" s="226">
        <f>Dat_02!E683</f>
        <v>79.305829521347704</v>
      </c>
      <c r="I684" s="227">
        <f>Dat_02!G683</f>
        <v>0</v>
      </c>
      <c r="J684" s="233"/>
    </row>
    <row r="685" spans="2:10">
      <c r="B685" s="224"/>
      <c r="C685" s="225">
        <f>Dat_02!B684</f>
        <v>45333</v>
      </c>
      <c r="D685" s="224"/>
      <c r="E685" s="226">
        <f>Dat_02!C684</f>
        <v>89.449654257349579</v>
      </c>
      <c r="F685" s="226">
        <f>Dat_02!D684</f>
        <v>123.24675909882176</v>
      </c>
      <c r="G685" s="226">
        <f>Dat_02!E684</f>
        <v>89.449654257349579</v>
      </c>
      <c r="I685" s="227">
        <f>Dat_02!G684</f>
        <v>0</v>
      </c>
      <c r="J685" s="233"/>
    </row>
    <row r="686" spans="2:10">
      <c r="B686" s="224"/>
      <c r="C686" s="225">
        <f>Dat_02!B685</f>
        <v>45334</v>
      </c>
      <c r="D686" s="224"/>
      <c r="E686" s="226">
        <f>Dat_02!C685</f>
        <v>103.00871392534586</v>
      </c>
      <c r="F686" s="226">
        <f>Dat_02!D685</f>
        <v>123.24675909882176</v>
      </c>
      <c r="G686" s="226">
        <f>Dat_02!E685</f>
        <v>103.00871392534586</v>
      </c>
      <c r="I686" s="227">
        <f>Dat_02!G685</f>
        <v>0</v>
      </c>
      <c r="J686" s="233"/>
    </row>
    <row r="687" spans="2:10">
      <c r="B687" s="224"/>
      <c r="C687" s="225">
        <f>Dat_02!B686</f>
        <v>45335</v>
      </c>
      <c r="D687" s="224"/>
      <c r="E687" s="226">
        <f>Dat_02!C686</f>
        <v>153.54620028534771</v>
      </c>
      <c r="F687" s="226">
        <f>Dat_02!D686</f>
        <v>123.24675909882176</v>
      </c>
      <c r="G687" s="226">
        <f>Dat_02!E686</f>
        <v>123.24675909882176</v>
      </c>
      <c r="I687" s="227">
        <f>Dat_02!G686</f>
        <v>0</v>
      </c>
      <c r="J687" s="233"/>
    </row>
    <row r="688" spans="2:10">
      <c r="B688" s="224"/>
      <c r="C688" s="225">
        <f>Dat_02!B687</f>
        <v>45336</v>
      </c>
      <c r="D688" s="224"/>
      <c r="E688" s="226">
        <f>Dat_02!C687</f>
        <v>154.11643092467583</v>
      </c>
      <c r="F688" s="226">
        <f>Dat_02!D687</f>
        <v>123.24675909882176</v>
      </c>
      <c r="G688" s="226">
        <f>Dat_02!E687</f>
        <v>123.24675909882176</v>
      </c>
      <c r="I688" s="227">
        <f>Dat_02!G687</f>
        <v>0</v>
      </c>
      <c r="J688" s="233"/>
    </row>
    <row r="689" spans="2:10">
      <c r="B689" s="224"/>
      <c r="C689" s="225">
        <f>Dat_02!B688</f>
        <v>45337</v>
      </c>
      <c r="D689" s="224"/>
      <c r="E689" s="226">
        <f>Dat_02!C688</f>
        <v>143.90651973267771</v>
      </c>
      <c r="F689" s="226">
        <f>Dat_02!D688</f>
        <v>123.24675909882176</v>
      </c>
      <c r="G689" s="226">
        <f>Dat_02!E688</f>
        <v>123.24675909882176</v>
      </c>
      <c r="I689" s="227">
        <f>Dat_02!G688</f>
        <v>123.24675909882176</v>
      </c>
      <c r="J689" s="233"/>
    </row>
    <row r="690" spans="2:10">
      <c r="B690" s="224"/>
      <c r="C690" s="225">
        <f>Dat_02!B689</f>
        <v>45338</v>
      </c>
      <c r="D690" s="224"/>
      <c r="E690" s="226">
        <f>Dat_02!C689</f>
        <v>132.00201114867582</v>
      </c>
      <c r="F690" s="226">
        <f>Dat_02!D689</f>
        <v>123.24675909882176</v>
      </c>
      <c r="G690" s="226">
        <f>Dat_02!E689</f>
        <v>123.24675909882176</v>
      </c>
      <c r="I690" s="227">
        <f>Dat_02!G689</f>
        <v>0</v>
      </c>
      <c r="J690" s="233"/>
    </row>
    <row r="691" spans="2:10">
      <c r="B691" s="224"/>
      <c r="C691" s="225">
        <f>Dat_02!B690</f>
        <v>45339</v>
      </c>
      <c r="D691" s="224"/>
      <c r="E691" s="226">
        <f>Dat_02!C690</f>
        <v>117.47030697267397</v>
      </c>
      <c r="F691" s="226">
        <f>Dat_02!D690</f>
        <v>123.24675909882176</v>
      </c>
      <c r="G691" s="226">
        <f>Dat_02!E690</f>
        <v>117.47030697267397</v>
      </c>
      <c r="I691" s="227">
        <f>Dat_02!G690</f>
        <v>0</v>
      </c>
      <c r="J691" s="233"/>
    </row>
    <row r="692" spans="2:10">
      <c r="B692" s="224"/>
      <c r="C692" s="225">
        <f>Dat_02!B691</f>
        <v>45340</v>
      </c>
      <c r="D692" s="224"/>
      <c r="E692" s="226">
        <f>Dat_02!C691</f>
        <v>109.5993949366777</v>
      </c>
      <c r="F692" s="226">
        <f>Dat_02!D691</f>
        <v>123.24675909882176</v>
      </c>
      <c r="G692" s="226">
        <f>Dat_02!E691</f>
        <v>109.5993949366777</v>
      </c>
      <c r="I692" s="227">
        <f>Dat_02!G691</f>
        <v>0</v>
      </c>
      <c r="J692" s="233"/>
    </row>
    <row r="693" spans="2:10">
      <c r="B693" s="224"/>
      <c r="C693" s="225">
        <f>Dat_02!B692</f>
        <v>45341</v>
      </c>
      <c r="D693" s="224"/>
      <c r="E693" s="226">
        <f>Dat_02!C692</f>
        <v>102.83659453667582</v>
      </c>
      <c r="F693" s="226">
        <f>Dat_02!D692</f>
        <v>123.24675909882176</v>
      </c>
      <c r="G693" s="226">
        <f>Dat_02!E692</f>
        <v>102.83659453667582</v>
      </c>
      <c r="I693" s="227">
        <f>Dat_02!G692</f>
        <v>0</v>
      </c>
      <c r="J693" s="233"/>
    </row>
    <row r="694" spans="2:10">
      <c r="B694" s="224"/>
      <c r="C694" s="225">
        <f>Dat_02!B693</f>
        <v>45342</v>
      </c>
      <c r="D694" s="224"/>
      <c r="E694" s="226">
        <f>Dat_02!C693</f>
        <v>140.39129904467583</v>
      </c>
      <c r="F694" s="226">
        <f>Dat_02!D693</f>
        <v>123.24675909882176</v>
      </c>
      <c r="G694" s="226">
        <f>Dat_02!E693</f>
        <v>123.24675909882176</v>
      </c>
      <c r="I694" s="227">
        <f>Dat_02!G693</f>
        <v>0</v>
      </c>
      <c r="J694" s="233"/>
    </row>
    <row r="695" spans="2:10">
      <c r="B695" s="224"/>
      <c r="C695" s="225">
        <f>Dat_02!B694</f>
        <v>45343</v>
      </c>
      <c r="D695" s="224"/>
      <c r="E695" s="226">
        <f>Dat_02!C694</f>
        <v>178.83464696162031</v>
      </c>
      <c r="F695" s="226">
        <f>Dat_02!D694</f>
        <v>123.24675909882176</v>
      </c>
      <c r="G695" s="226">
        <f>Dat_02!E694</f>
        <v>123.24675909882176</v>
      </c>
      <c r="I695" s="227">
        <f>Dat_02!G694</f>
        <v>0</v>
      </c>
      <c r="J695" s="233"/>
    </row>
    <row r="696" spans="2:10">
      <c r="B696" s="224"/>
      <c r="C696" s="225">
        <f>Dat_02!B695</f>
        <v>45344</v>
      </c>
      <c r="D696" s="224"/>
      <c r="E696" s="226">
        <f>Dat_02!C695</f>
        <v>123.10703588562218</v>
      </c>
      <c r="F696" s="226">
        <f>Dat_02!D695</f>
        <v>123.24675909882176</v>
      </c>
      <c r="G696" s="226">
        <f>Dat_02!E695</f>
        <v>123.10703588562218</v>
      </c>
      <c r="I696" s="227">
        <f>Dat_02!G695</f>
        <v>0</v>
      </c>
      <c r="J696" s="233"/>
    </row>
    <row r="697" spans="2:10">
      <c r="B697" s="224"/>
      <c r="C697" s="225">
        <f>Dat_02!B696</f>
        <v>45345</v>
      </c>
      <c r="D697" s="224"/>
      <c r="E697" s="226">
        <f>Dat_02!C696</f>
        <v>108.95650575362032</v>
      </c>
      <c r="F697" s="226">
        <f>Dat_02!D696</f>
        <v>123.24675909882176</v>
      </c>
      <c r="G697" s="226">
        <f>Dat_02!E696</f>
        <v>108.95650575362032</v>
      </c>
      <c r="I697" s="227">
        <f>Dat_02!G696</f>
        <v>0</v>
      </c>
      <c r="J697" s="233"/>
    </row>
    <row r="698" spans="2:10">
      <c r="B698" s="224"/>
      <c r="C698" s="225">
        <f>Dat_02!B697</f>
        <v>45346</v>
      </c>
      <c r="D698" s="224"/>
      <c r="E698" s="226">
        <f>Dat_02!C697</f>
        <v>102.35917537762033</v>
      </c>
      <c r="F698" s="226">
        <f>Dat_02!D697</f>
        <v>123.24675909882176</v>
      </c>
      <c r="G698" s="226">
        <f>Dat_02!E697</f>
        <v>102.35917537762033</v>
      </c>
      <c r="I698" s="227">
        <f>Dat_02!G697</f>
        <v>0</v>
      </c>
      <c r="J698" s="233"/>
    </row>
    <row r="699" spans="2:10">
      <c r="B699" s="224"/>
      <c r="C699" s="225">
        <f>Dat_02!B698</f>
        <v>45347</v>
      </c>
      <c r="D699" s="224"/>
      <c r="E699" s="226">
        <f>Dat_02!C698</f>
        <v>101.28505481762032</v>
      </c>
      <c r="F699" s="226">
        <f>Dat_02!D698</f>
        <v>123.24675909882176</v>
      </c>
      <c r="G699" s="226">
        <f>Dat_02!E698</f>
        <v>101.28505481762032</v>
      </c>
      <c r="I699" s="227">
        <f>Dat_02!G698</f>
        <v>0</v>
      </c>
      <c r="J699" s="233"/>
    </row>
    <row r="700" spans="2:10">
      <c r="B700" s="224"/>
      <c r="C700" s="225">
        <f>Dat_02!B699</f>
        <v>45348</v>
      </c>
      <c r="D700" s="224"/>
      <c r="E700" s="226">
        <f>Dat_02!C699</f>
        <v>132.23952649762407</v>
      </c>
      <c r="F700" s="226">
        <f>Dat_02!D699</f>
        <v>123.24675909882176</v>
      </c>
      <c r="G700" s="226">
        <f>Dat_02!E699</f>
        <v>123.24675909882176</v>
      </c>
      <c r="I700" s="227">
        <f>Dat_02!G699</f>
        <v>0</v>
      </c>
      <c r="J700" s="233"/>
    </row>
    <row r="701" spans="2:10">
      <c r="B701" s="224"/>
      <c r="C701" s="225">
        <f>Dat_02!B700</f>
        <v>45349</v>
      </c>
      <c r="D701" s="224"/>
      <c r="E701" s="226">
        <f>Dat_02!C700</f>
        <v>143.34250574162033</v>
      </c>
      <c r="F701" s="226">
        <f>Dat_02!D700</f>
        <v>123.24675909882176</v>
      </c>
      <c r="G701" s="226">
        <f>Dat_02!E700</f>
        <v>123.24675909882176</v>
      </c>
      <c r="I701" s="227">
        <f>Dat_02!G700</f>
        <v>0</v>
      </c>
      <c r="J701" s="233"/>
    </row>
    <row r="702" spans="2:10">
      <c r="B702" s="224"/>
      <c r="C702" s="225">
        <f>Dat_02!B701</f>
        <v>45350</v>
      </c>
      <c r="D702" s="224"/>
      <c r="E702" s="226">
        <f>Dat_02!C701</f>
        <v>202.49332748474106</v>
      </c>
      <c r="F702" s="226">
        <f>Dat_02!D701</f>
        <v>123.24675909882176</v>
      </c>
      <c r="G702" s="226">
        <f>Dat_02!E701</f>
        <v>123.24675909882176</v>
      </c>
      <c r="I702" s="227">
        <f>Dat_02!G701</f>
        <v>0</v>
      </c>
      <c r="J702" s="233"/>
    </row>
    <row r="703" spans="2:10">
      <c r="B703" s="224"/>
      <c r="C703" s="225">
        <f>Dat_02!B702</f>
        <v>45351</v>
      </c>
      <c r="D703" s="224"/>
      <c r="E703" s="226">
        <f>Dat_02!C702</f>
        <v>207.01034946474479</v>
      </c>
      <c r="F703" s="226">
        <f>Dat_02!D702</f>
        <v>123.24675909882176</v>
      </c>
      <c r="G703" s="226">
        <f>Dat_02!E702</f>
        <v>123.24675909882176</v>
      </c>
      <c r="I703" s="227">
        <f>Dat_02!G702</f>
        <v>0</v>
      </c>
      <c r="J703" s="233"/>
    </row>
    <row r="704" spans="2:10">
      <c r="B704" s="224"/>
      <c r="C704" s="225">
        <f>Dat_02!B703</f>
        <v>45352</v>
      </c>
      <c r="D704" s="224"/>
      <c r="E704" s="226">
        <f>Dat_02!C703</f>
        <v>208.86176576073922</v>
      </c>
      <c r="F704" s="226">
        <f>Dat_02!D703</f>
        <v>124.21094116612664</v>
      </c>
      <c r="G704" s="226">
        <f>Dat_02!E703</f>
        <v>124.21094116612664</v>
      </c>
      <c r="I704" s="227">
        <f>Dat_02!G703</f>
        <v>0</v>
      </c>
      <c r="J704" s="233"/>
    </row>
    <row r="705" spans="2:10">
      <c r="B705" s="224"/>
      <c r="C705" s="225">
        <f>Dat_02!B704</f>
        <v>45353</v>
      </c>
      <c r="D705" s="224"/>
      <c r="E705" s="226">
        <f>Dat_02!C704</f>
        <v>209.11036981274293</v>
      </c>
      <c r="F705" s="226">
        <f>Dat_02!D704</f>
        <v>124.21094116612664</v>
      </c>
      <c r="G705" s="226">
        <f>Dat_02!E704</f>
        <v>124.21094116612664</v>
      </c>
      <c r="I705" s="227">
        <f>Dat_02!G704</f>
        <v>0</v>
      </c>
      <c r="J705" s="233"/>
    </row>
    <row r="706" spans="2:10">
      <c r="B706" s="224"/>
      <c r="C706" s="225">
        <f>Dat_02!B705</f>
        <v>45354</v>
      </c>
      <c r="D706" s="224"/>
      <c r="E706" s="226">
        <f>Dat_02!C705</f>
        <v>195.23583224074105</v>
      </c>
      <c r="F706" s="226">
        <f>Dat_02!D705</f>
        <v>124.21094116612664</v>
      </c>
      <c r="G706" s="226">
        <f>Dat_02!E705</f>
        <v>124.21094116612664</v>
      </c>
      <c r="I706" s="227">
        <f>Dat_02!G705</f>
        <v>0</v>
      </c>
      <c r="J706" s="233"/>
    </row>
    <row r="707" spans="2:10">
      <c r="B707" s="224"/>
      <c r="C707" s="225">
        <f>Dat_02!B706</f>
        <v>45355</v>
      </c>
      <c r="D707" s="224"/>
      <c r="E707" s="226">
        <f>Dat_02!C706</f>
        <v>210.94218839274293</v>
      </c>
      <c r="F707" s="226">
        <f>Dat_02!D706</f>
        <v>124.21094116612664</v>
      </c>
      <c r="G707" s="226">
        <f>Dat_02!E706</f>
        <v>124.21094116612664</v>
      </c>
      <c r="I707" s="227">
        <f>Dat_02!G706</f>
        <v>0</v>
      </c>
      <c r="J707" s="233"/>
    </row>
    <row r="708" spans="2:10">
      <c r="B708" s="224"/>
      <c r="C708" s="225">
        <f>Dat_02!B707</f>
        <v>45356</v>
      </c>
      <c r="D708" s="224"/>
      <c r="E708" s="226">
        <f>Dat_02!C707</f>
        <v>235.52572274874106</v>
      </c>
      <c r="F708" s="226">
        <f>Dat_02!D707</f>
        <v>124.21094116612664</v>
      </c>
      <c r="G708" s="226">
        <f>Dat_02!E707</f>
        <v>124.21094116612664</v>
      </c>
      <c r="I708" s="227">
        <f>Dat_02!G707</f>
        <v>0</v>
      </c>
      <c r="J708" s="233"/>
    </row>
    <row r="709" spans="2:10">
      <c r="B709" s="224"/>
      <c r="C709" s="225">
        <f>Dat_02!B708</f>
        <v>45357</v>
      </c>
      <c r="D709" s="224"/>
      <c r="E709" s="226">
        <f>Dat_02!C708</f>
        <v>231.9306936648228</v>
      </c>
      <c r="F709" s="226">
        <f>Dat_02!D708</f>
        <v>124.21094116612664</v>
      </c>
      <c r="G709" s="226">
        <f>Dat_02!E708</f>
        <v>124.21094116612664</v>
      </c>
      <c r="I709" s="227">
        <f>Dat_02!G708</f>
        <v>0</v>
      </c>
      <c r="J709" s="233"/>
    </row>
    <row r="710" spans="2:10">
      <c r="B710" s="224"/>
      <c r="C710" s="225">
        <f>Dat_02!B709</f>
        <v>45358</v>
      </c>
      <c r="D710" s="224"/>
      <c r="E710" s="226">
        <f>Dat_02!C709</f>
        <v>213.3224108448228</v>
      </c>
      <c r="F710" s="226">
        <f>Dat_02!D709</f>
        <v>124.21094116612664</v>
      </c>
      <c r="G710" s="226">
        <f>Dat_02!E709</f>
        <v>124.21094116612664</v>
      </c>
      <c r="I710" s="227">
        <f>Dat_02!G709</f>
        <v>0</v>
      </c>
      <c r="J710" s="233"/>
    </row>
    <row r="711" spans="2:10">
      <c r="B711" s="224"/>
      <c r="C711" s="225">
        <f>Dat_02!B710</f>
        <v>45359</v>
      </c>
      <c r="D711" s="224"/>
      <c r="E711" s="226">
        <f>Dat_02!C710</f>
        <v>219.19428945282465</v>
      </c>
      <c r="F711" s="226">
        <f>Dat_02!D710</f>
        <v>124.21094116612664</v>
      </c>
      <c r="G711" s="226">
        <f>Dat_02!E710</f>
        <v>124.21094116612664</v>
      </c>
      <c r="I711" s="227">
        <f>Dat_02!G710</f>
        <v>0</v>
      </c>
      <c r="J711" s="233"/>
    </row>
    <row r="712" spans="2:10">
      <c r="B712" s="224"/>
      <c r="C712" s="225">
        <f>Dat_02!B711</f>
        <v>45360</v>
      </c>
      <c r="D712" s="224"/>
      <c r="E712" s="226">
        <f>Dat_02!C711</f>
        <v>216.03596525682278</v>
      </c>
      <c r="F712" s="226">
        <f>Dat_02!D711</f>
        <v>124.21094116612664</v>
      </c>
      <c r="G712" s="226">
        <f>Dat_02!E711</f>
        <v>124.21094116612664</v>
      </c>
      <c r="I712" s="227">
        <f>Dat_02!G711</f>
        <v>0</v>
      </c>
      <c r="J712" s="233"/>
    </row>
    <row r="713" spans="2:10">
      <c r="B713" s="224"/>
      <c r="C713" s="225">
        <f>Dat_02!B712</f>
        <v>45361</v>
      </c>
      <c r="D713" s="224"/>
      <c r="E713" s="226">
        <f>Dat_02!C712</f>
        <v>199.52081670882092</v>
      </c>
      <c r="F713" s="226">
        <f>Dat_02!D712</f>
        <v>124.21094116612664</v>
      </c>
      <c r="G713" s="226">
        <f>Dat_02!E712</f>
        <v>124.21094116612664</v>
      </c>
      <c r="I713" s="227">
        <f>Dat_02!G712</f>
        <v>0</v>
      </c>
      <c r="J713" s="233"/>
    </row>
    <row r="714" spans="2:10">
      <c r="B714" s="224"/>
      <c r="C714" s="225">
        <f>Dat_02!B713</f>
        <v>45362</v>
      </c>
      <c r="D714" s="224"/>
      <c r="E714" s="226">
        <f>Dat_02!C713</f>
        <v>218.60455964882465</v>
      </c>
      <c r="F714" s="226">
        <f>Dat_02!D713</f>
        <v>124.21094116612664</v>
      </c>
      <c r="G714" s="226">
        <f>Dat_02!E713</f>
        <v>124.21094116612664</v>
      </c>
      <c r="I714" s="227">
        <f>Dat_02!G713</f>
        <v>0</v>
      </c>
      <c r="J714" s="233"/>
    </row>
    <row r="715" spans="2:10">
      <c r="B715" s="224"/>
      <c r="C715" s="225">
        <f>Dat_02!B714</f>
        <v>45363</v>
      </c>
      <c r="D715" s="224"/>
      <c r="E715" s="226">
        <f>Dat_02!C714</f>
        <v>232.09785128482466</v>
      </c>
      <c r="F715" s="226">
        <f>Dat_02!D714</f>
        <v>124.21094116612664</v>
      </c>
      <c r="G715" s="226">
        <f>Dat_02!E714</f>
        <v>124.21094116612664</v>
      </c>
      <c r="I715" s="227">
        <f>Dat_02!G714</f>
        <v>0</v>
      </c>
      <c r="J715" s="233"/>
    </row>
    <row r="716" spans="2:10">
      <c r="B716" s="224"/>
      <c r="C716" s="225">
        <f>Dat_02!B715</f>
        <v>45364</v>
      </c>
      <c r="D716" s="224"/>
      <c r="E716" s="226">
        <f>Dat_02!C715</f>
        <v>209.50388243101571</v>
      </c>
      <c r="F716" s="226">
        <f>Dat_02!D715</f>
        <v>124.21094116612664</v>
      </c>
      <c r="G716" s="226">
        <f>Dat_02!E715</f>
        <v>124.21094116612664</v>
      </c>
      <c r="I716" s="227">
        <f>Dat_02!G715</f>
        <v>0</v>
      </c>
      <c r="J716" s="233"/>
    </row>
    <row r="717" spans="2:10">
      <c r="B717" s="224"/>
      <c r="C717" s="225">
        <f>Dat_02!B716</f>
        <v>45365</v>
      </c>
      <c r="D717" s="224"/>
      <c r="E717" s="226">
        <f>Dat_02!C716</f>
        <v>213.71284133901571</v>
      </c>
      <c r="F717" s="226">
        <f>Dat_02!D716</f>
        <v>124.21094116612664</v>
      </c>
      <c r="G717" s="226">
        <f>Dat_02!E716</f>
        <v>124.21094116612664</v>
      </c>
      <c r="I717" s="227">
        <f>Dat_02!G716</f>
        <v>0</v>
      </c>
      <c r="J717" s="233"/>
    </row>
    <row r="718" spans="2:10">
      <c r="B718" s="224"/>
      <c r="C718" s="225">
        <f>Dat_02!B717</f>
        <v>45366</v>
      </c>
      <c r="D718" s="224"/>
      <c r="E718" s="226">
        <f>Dat_02!C717</f>
        <v>220.62686756701942</v>
      </c>
      <c r="F718" s="226">
        <f>Dat_02!D717</f>
        <v>124.21094116612664</v>
      </c>
      <c r="G718" s="226">
        <f>Dat_02!E717</f>
        <v>124.21094116612664</v>
      </c>
      <c r="I718" s="227">
        <f>Dat_02!G717</f>
        <v>124.21094116612664</v>
      </c>
      <c r="J718" s="233"/>
    </row>
    <row r="719" spans="2:10">
      <c r="B719" s="224"/>
      <c r="C719" s="225">
        <f>Dat_02!B718</f>
        <v>45367</v>
      </c>
      <c r="D719" s="224"/>
      <c r="E719" s="226">
        <f>Dat_02!C718</f>
        <v>204.64757958701571</v>
      </c>
      <c r="F719" s="226">
        <f>Dat_02!D718</f>
        <v>124.21094116612664</v>
      </c>
      <c r="G719" s="226">
        <f>Dat_02!E718</f>
        <v>124.21094116612664</v>
      </c>
      <c r="I719" s="227">
        <f>Dat_02!G718</f>
        <v>0</v>
      </c>
      <c r="J719" s="233"/>
    </row>
    <row r="720" spans="2:10">
      <c r="B720" s="224"/>
      <c r="C720" s="225">
        <f>Dat_02!B719</f>
        <v>45368</v>
      </c>
      <c r="D720" s="224"/>
      <c r="E720" s="226">
        <f>Dat_02!C719</f>
        <v>205.80028040701569</v>
      </c>
      <c r="F720" s="226">
        <f>Dat_02!D719</f>
        <v>124.21094116612664</v>
      </c>
      <c r="G720" s="226">
        <f>Dat_02!E719</f>
        <v>124.21094116612664</v>
      </c>
      <c r="I720" s="227">
        <f>Dat_02!G719</f>
        <v>0</v>
      </c>
      <c r="J720" s="233"/>
    </row>
    <row r="721" spans="2:10">
      <c r="B721" s="224"/>
      <c r="C721" s="225">
        <f>Dat_02!B720</f>
        <v>45369</v>
      </c>
      <c r="D721" s="224"/>
      <c r="E721" s="226">
        <f>Dat_02!C720</f>
        <v>225.34181118701756</v>
      </c>
      <c r="F721" s="226">
        <f>Dat_02!D720</f>
        <v>124.21094116612664</v>
      </c>
      <c r="G721" s="226">
        <f>Dat_02!E720</f>
        <v>124.21094116612664</v>
      </c>
      <c r="I721" s="227">
        <f>Dat_02!G720</f>
        <v>0</v>
      </c>
      <c r="J721" s="233"/>
    </row>
    <row r="722" spans="2:10">
      <c r="B722" s="224"/>
      <c r="C722" s="225">
        <f>Dat_02!B721</f>
        <v>45370</v>
      </c>
      <c r="D722" s="224"/>
      <c r="E722" s="226">
        <f>Dat_02!C721</f>
        <v>231.95094266701943</v>
      </c>
      <c r="F722" s="226">
        <f>Dat_02!D721</f>
        <v>124.21094116612664</v>
      </c>
      <c r="G722" s="226">
        <f>Dat_02!E721</f>
        <v>124.21094116612664</v>
      </c>
      <c r="I722" s="227">
        <f>Dat_02!G721</f>
        <v>0</v>
      </c>
      <c r="J722" s="233"/>
    </row>
    <row r="723" spans="2:10">
      <c r="B723" s="224"/>
      <c r="C723" s="225">
        <f>Dat_02!B722</f>
        <v>45371</v>
      </c>
      <c r="D723" s="224"/>
      <c r="E723" s="226">
        <f>Dat_02!C722</f>
        <v>196.36262742418339</v>
      </c>
      <c r="F723" s="226">
        <f>Dat_02!D722</f>
        <v>124.21094116612664</v>
      </c>
      <c r="G723" s="226">
        <f>Dat_02!E722</f>
        <v>124.21094116612664</v>
      </c>
      <c r="I723" s="227">
        <f>Dat_02!G722</f>
        <v>0</v>
      </c>
      <c r="J723" s="233"/>
    </row>
    <row r="724" spans="2:10">
      <c r="B724" s="224"/>
      <c r="C724" s="225">
        <f>Dat_02!B723</f>
        <v>45372</v>
      </c>
      <c r="D724" s="224"/>
      <c r="E724" s="226">
        <f>Dat_02!C723</f>
        <v>174.40513921218712</v>
      </c>
      <c r="F724" s="226">
        <f>Dat_02!D723</f>
        <v>124.21094116612664</v>
      </c>
      <c r="G724" s="226">
        <f>Dat_02!E723</f>
        <v>124.21094116612664</v>
      </c>
      <c r="I724" s="227">
        <f>Dat_02!G723</f>
        <v>0</v>
      </c>
      <c r="J724" s="233"/>
    </row>
    <row r="725" spans="2:10">
      <c r="B725" s="224"/>
      <c r="C725" s="225">
        <f>Dat_02!B724</f>
        <v>45373</v>
      </c>
      <c r="D725" s="224"/>
      <c r="E725" s="226">
        <f>Dat_02!C724</f>
        <v>182.65841938818525</v>
      </c>
      <c r="F725" s="226">
        <f>Dat_02!D724</f>
        <v>124.21094116612664</v>
      </c>
      <c r="G725" s="226">
        <f>Dat_02!E724</f>
        <v>124.21094116612664</v>
      </c>
      <c r="I725" s="227">
        <f>Dat_02!G724</f>
        <v>0</v>
      </c>
      <c r="J725" s="233"/>
    </row>
    <row r="726" spans="2:10">
      <c r="B726" s="224"/>
      <c r="C726" s="225">
        <f>Dat_02!B725</f>
        <v>45374</v>
      </c>
      <c r="D726" s="224"/>
      <c r="E726" s="226">
        <f>Dat_02!C725</f>
        <v>143.49102618018341</v>
      </c>
      <c r="F726" s="226">
        <f>Dat_02!D725</f>
        <v>124.21094116612664</v>
      </c>
      <c r="G726" s="226">
        <f>Dat_02!E725</f>
        <v>124.21094116612664</v>
      </c>
      <c r="I726" s="227">
        <f>Dat_02!G725</f>
        <v>0</v>
      </c>
      <c r="J726" s="233"/>
    </row>
    <row r="727" spans="2:10">
      <c r="B727" s="224"/>
      <c r="C727" s="225">
        <f>Dat_02!B726</f>
        <v>45375</v>
      </c>
      <c r="D727" s="224"/>
      <c r="E727" s="226">
        <f>Dat_02!C726</f>
        <v>134.71799561218899</v>
      </c>
      <c r="F727" s="226">
        <f>Dat_02!D726</f>
        <v>124.21094116612664</v>
      </c>
      <c r="G727" s="226">
        <f>Dat_02!E726</f>
        <v>124.21094116612664</v>
      </c>
      <c r="I727" s="227">
        <f>Dat_02!G726</f>
        <v>0</v>
      </c>
      <c r="J727" s="233"/>
    </row>
    <row r="728" spans="2:10">
      <c r="B728" s="224"/>
      <c r="C728" s="225">
        <f>Dat_02!B727</f>
        <v>45376</v>
      </c>
      <c r="D728" s="224"/>
      <c r="E728" s="226">
        <f>Dat_02!C727</f>
        <v>187.36683584818712</v>
      </c>
      <c r="F728" s="226">
        <f>Dat_02!D727</f>
        <v>124.21094116612664</v>
      </c>
      <c r="G728" s="226">
        <f>Dat_02!E727</f>
        <v>124.21094116612664</v>
      </c>
      <c r="I728" s="227">
        <f>Dat_02!G727</f>
        <v>0</v>
      </c>
      <c r="J728" s="233"/>
    </row>
    <row r="729" spans="2:10">
      <c r="B729" s="224"/>
      <c r="C729" s="225">
        <f>Dat_02!B728</f>
        <v>45377</v>
      </c>
      <c r="D729" s="224"/>
      <c r="E729" s="226">
        <f>Dat_02!C728</f>
        <v>176.51579457218526</v>
      </c>
      <c r="F729" s="226">
        <f>Dat_02!D728</f>
        <v>124.21094116612664</v>
      </c>
      <c r="G729" s="226">
        <f>Dat_02!E728</f>
        <v>124.21094116612664</v>
      </c>
      <c r="I729" s="227">
        <f>Dat_02!G728</f>
        <v>0</v>
      </c>
      <c r="J729" s="233"/>
    </row>
    <row r="730" spans="2:10">
      <c r="B730" s="224"/>
      <c r="C730" s="225">
        <f>Dat_02!B729</f>
        <v>45378</v>
      </c>
      <c r="D730" s="224"/>
      <c r="E730" s="226">
        <f>Dat_02!C729</f>
        <v>221.98280508788727</v>
      </c>
      <c r="F730" s="226">
        <f>Dat_02!D729</f>
        <v>124.21094116612664</v>
      </c>
      <c r="G730" s="226">
        <f>Dat_02!E729</f>
        <v>124.21094116612664</v>
      </c>
      <c r="I730" s="227">
        <f>Dat_02!G729</f>
        <v>0</v>
      </c>
      <c r="J730" s="233"/>
    </row>
    <row r="731" spans="2:10">
      <c r="B731" s="224"/>
      <c r="C731" s="225">
        <f>Dat_02!B730</f>
        <v>45379</v>
      </c>
      <c r="D731" s="224"/>
      <c r="E731" s="226">
        <f>Dat_02!C730</f>
        <v>227.73512533589098</v>
      </c>
      <c r="F731" s="226">
        <f>Dat_02!D730</f>
        <v>124.21094116612664</v>
      </c>
      <c r="G731" s="226">
        <f>Dat_02!E730</f>
        <v>124.21094116612664</v>
      </c>
      <c r="I731" s="227">
        <f>Dat_02!G730</f>
        <v>0</v>
      </c>
      <c r="J731" s="233"/>
    </row>
    <row r="732" spans="2:10">
      <c r="B732" s="224"/>
      <c r="C732" s="225">
        <f>Dat_02!B731</f>
        <v>45380</v>
      </c>
      <c r="D732" s="224"/>
      <c r="E732" s="226">
        <f>Dat_02!C731</f>
        <v>242.25747727988724</v>
      </c>
      <c r="F732" s="226">
        <f>Dat_02!D731</f>
        <v>124.21094116612664</v>
      </c>
      <c r="G732" s="226">
        <f>Dat_02!E731</f>
        <v>124.21094116612664</v>
      </c>
      <c r="I732" s="227">
        <f>Dat_02!G731</f>
        <v>0</v>
      </c>
      <c r="J732" s="233"/>
    </row>
    <row r="733" spans="2:10">
      <c r="B733" s="224"/>
      <c r="C733" s="225">
        <f>Dat_02!B732</f>
        <v>45381</v>
      </c>
      <c r="D733" s="224"/>
      <c r="E733" s="226">
        <f>Dat_02!C732</f>
        <v>249.87690140788538</v>
      </c>
      <c r="F733" s="226">
        <f>Dat_02!D732</f>
        <v>124.21094116612664</v>
      </c>
      <c r="G733" s="226">
        <f>Dat_02!E732</f>
        <v>124.21094116612664</v>
      </c>
      <c r="I733" s="227">
        <f>Dat_02!G732</f>
        <v>0</v>
      </c>
      <c r="J733" s="233"/>
    </row>
    <row r="734" spans="2:10">
      <c r="B734" s="224"/>
      <c r="C734" s="225">
        <f>Dat_02!B733</f>
        <v>45382</v>
      </c>
      <c r="D734" s="224"/>
      <c r="E734" s="226">
        <f>Dat_02!C733</f>
        <v>242.05115775188912</v>
      </c>
      <c r="F734" s="226">
        <f>Dat_02!D733</f>
        <v>124.21094116612664</v>
      </c>
      <c r="G734" s="226">
        <f>Dat_02!E733</f>
        <v>124.21094116612664</v>
      </c>
      <c r="I734" s="227">
        <f>Dat_02!G733</f>
        <v>0</v>
      </c>
      <c r="J734" s="233"/>
    </row>
    <row r="735" spans="2:10">
      <c r="B735" s="224"/>
      <c r="C735" s="225">
        <f>Dat_02!B734</f>
        <v>45383</v>
      </c>
      <c r="D735" s="224"/>
      <c r="E735" s="226">
        <f>Dat_02!C734</f>
        <v>241.59998893988913</v>
      </c>
      <c r="F735" s="226">
        <f>Dat_02!D734</f>
        <v>120.48277695281465</v>
      </c>
      <c r="G735" s="226">
        <f>Dat_02!E734</f>
        <v>120.48277695281465</v>
      </c>
      <c r="I735" s="227">
        <f>Dat_02!G734</f>
        <v>0</v>
      </c>
      <c r="J735" s="233"/>
    </row>
    <row r="736" spans="2:10">
      <c r="B736" s="224"/>
      <c r="C736" s="225">
        <f>Dat_02!B735</f>
        <v>45384</v>
      </c>
      <c r="D736" s="224"/>
      <c r="E736" s="226">
        <f>Dat_02!C735</f>
        <v>254.38907522788725</v>
      </c>
      <c r="F736" s="226">
        <f>Dat_02!D735</f>
        <v>120.48277695281465</v>
      </c>
      <c r="G736" s="226">
        <f>Dat_02!E735</f>
        <v>120.48277695281465</v>
      </c>
      <c r="I736" s="227">
        <f>Dat_02!G735</f>
        <v>0</v>
      </c>
      <c r="J736" s="233"/>
    </row>
    <row r="737" spans="2:10">
      <c r="B737" s="224"/>
      <c r="C737" s="225">
        <f>Dat_02!B736</f>
        <v>45385</v>
      </c>
      <c r="D737" s="224"/>
      <c r="E737" s="226">
        <f>Dat_02!C736</f>
        <v>262.1967828016605</v>
      </c>
      <c r="F737" s="226">
        <f>Dat_02!D736</f>
        <v>120.48277695281465</v>
      </c>
      <c r="G737" s="226">
        <f>Dat_02!E736</f>
        <v>120.48277695281465</v>
      </c>
      <c r="I737" s="227">
        <f>Dat_02!G736</f>
        <v>0</v>
      </c>
      <c r="J737" s="233"/>
    </row>
    <row r="738" spans="2:10">
      <c r="B738" s="224"/>
      <c r="C738" s="225">
        <f>Dat_02!B737</f>
        <v>45386</v>
      </c>
      <c r="D738" s="224"/>
      <c r="E738" s="226">
        <f>Dat_02!C737</f>
        <v>259.80854991366232</v>
      </c>
      <c r="F738" s="226">
        <f>Dat_02!D737</f>
        <v>120.48277695281465</v>
      </c>
      <c r="G738" s="226">
        <f>Dat_02!E737</f>
        <v>120.48277695281465</v>
      </c>
      <c r="I738" s="227">
        <f>Dat_02!G737</f>
        <v>0</v>
      </c>
      <c r="J738" s="233"/>
    </row>
    <row r="739" spans="2:10">
      <c r="B739" s="224"/>
      <c r="C739" s="225">
        <f>Dat_02!B738</f>
        <v>45387</v>
      </c>
      <c r="D739" s="224"/>
      <c r="E739" s="226">
        <f>Dat_02!C738</f>
        <v>253.56305206966044</v>
      </c>
      <c r="F739" s="226">
        <f>Dat_02!D738</f>
        <v>120.48277695281465</v>
      </c>
      <c r="G739" s="226">
        <f>Dat_02!E738</f>
        <v>120.48277695281465</v>
      </c>
      <c r="I739" s="227">
        <f>Dat_02!G738</f>
        <v>0</v>
      </c>
      <c r="J739" s="233"/>
    </row>
    <row r="740" spans="2:10">
      <c r="B740" s="224"/>
      <c r="C740" s="225">
        <f>Dat_02!B739</f>
        <v>45388</v>
      </c>
      <c r="D740" s="224"/>
      <c r="E740" s="226">
        <f>Dat_02!C739</f>
        <v>257.83911841766042</v>
      </c>
      <c r="F740" s="226">
        <f>Dat_02!D739</f>
        <v>120.48277695281465</v>
      </c>
      <c r="G740" s="226">
        <f>Dat_02!E739</f>
        <v>120.48277695281465</v>
      </c>
      <c r="I740" s="227">
        <f>Dat_02!G739</f>
        <v>0</v>
      </c>
      <c r="J740" s="233"/>
    </row>
    <row r="741" spans="2:10">
      <c r="B741" s="224"/>
      <c r="C741" s="225">
        <f>Dat_02!B740</f>
        <v>45389</v>
      </c>
      <c r="D741" s="224"/>
      <c r="E741" s="226">
        <f>Dat_02!C740</f>
        <v>265.68719669766051</v>
      </c>
      <c r="F741" s="226">
        <f>Dat_02!D740</f>
        <v>120.48277695281465</v>
      </c>
      <c r="G741" s="226">
        <f>Dat_02!E740</f>
        <v>120.48277695281465</v>
      </c>
      <c r="I741" s="227">
        <f>Dat_02!G740</f>
        <v>0</v>
      </c>
      <c r="J741" s="233"/>
    </row>
    <row r="742" spans="2:10">
      <c r="B742" s="224"/>
      <c r="C742" s="225">
        <f>Dat_02!B741</f>
        <v>45390</v>
      </c>
      <c r="D742" s="224"/>
      <c r="E742" s="226">
        <f>Dat_02!C741</f>
        <v>268.3931628016586</v>
      </c>
      <c r="F742" s="226">
        <f>Dat_02!D741</f>
        <v>120.48277695281465</v>
      </c>
      <c r="G742" s="226">
        <f>Dat_02!E741</f>
        <v>120.48277695281465</v>
      </c>
      <c r="I742" s="227">
        <f>Dat_02!G741</f>
        <v>0</v>
      </c>
      <c r="J742" s="233"/>
    </row>
    <row r="743" spans="2:10">
      <c r="B743" s="224"/>
      <c r="C743" s="225">
        <f>Dat_02!B742</f>
        <v>45391</v>
      </c>
      <c r="D743" s="224"/>
      <c r="E743" s="226">
        <f>Dat_02!C742</f>
        <v>261.36344213066047</v>
      </c>
      <c r="F743" s="226">
        <f>Dat_02!D742</f>
        <v>120.48277695281465</v>
      </c>
      <c r="G743" s="226">
        <f>Dat_02!E742</f>
        <v>120.48277695281465</v>
      </c>
      <c r="I743" s="227">
        <f>Dat_02!G742</f>
        <v>0</v>
      </c>
      <c r="J743" s="233"/>
    </row>
    <row r="744" spans="2:10">
      <c r="B744" s="224"/>
      <c r="C744" s="225">
        <f>Dat_02!B743</f>
        <v>45392</v>
      </c>
      <c r="D744" s="224"/>
      <c r="E744" s="226">
        <f>Dat_02!C743</f>
        <v>192.81244924511662</v>
      </c>
      <c r="F744" s="226">
        <f>Dat_02!D743</f>
        <v>120.48277695281465</v>
      </c>
      <c r="G744" s="226">
        <f>Dat_02!E743</f>
        <v>120.48277695281465</v>
      </c>
      <c r="I744" s="227">
        <f>Dat_02!G743</f>
        <v>0</v>
      </c>
      <c r="J744" s="233"/>
    </row>
    <row r="745" spans="2:10">
      <c r="B745" s="224"/>
      <c r="C745" s="225">
        <f>Dat_02!B744</f>
        <v>45393</v>
      </c>
      <c r="D745" s="224"/>
      <c r="E745" s="226">
        <f>Dat_02!C744</f>
        <v>172.89139561711846</v>
      </c>
      <c r="F745" s="226">
        <f>Dat_02!D744</f>
        <v>120.48277695281465</v>
      </c>
      <c r="G745" s="226">
        <f>Dat_02!E744</f>
        <v>120.48277695281465</v>
      </c>
      <c r="I745" s="227">
        <f>Dat_02!G744</f>
        <v>0</v>
      </c>
      <c r="J745" s="233"/>
    </row>
    <row r="746" spans="2:10">
      <c r="B746" s="224"/>
      <c r="C746" s="225">
        <f>Dat_02!B745</f>
        <v>45394</v>
      </c>
      <c r="D746" s="224"/>
      <c r="E746" s="226">
        <f>Dat_02!C745</f>
        <v>193.68105046511286</v>
      </c>
      <c r="F746" s="226">
        <f>Dat_02!D745</f>
        <v>120.48277695281465</v>
      </c>
      <c r="G746" s="226">
        <f>Dat_02!E745</f>
        <v>120.48277695281465</v>
      </c>
      <c r="I746" s="227">
        <f>Dat_02!G745</f>
        <v>0</v>
      </c>
      <c r="J746" s="233"/>
    </row>
    <row r="747" spans="2:10">
      <c r="B747" s="224"/>
      <c r="C747" s="225">
        <f>Dat_02!B746</f>
        <v>45395</v>
      </c>
      <c r="D747" s="224"/>
      <c r="E747" s="226">
        <f>Dat_02!C746</f>
        <v>177.00021086911846</v>
      </c>
      <c r="F747" s="226">
        <f>Dat_02!D746</f>
        <v>120.48277695281465</v>
      </c>
      <c r="G747" s="226">
        <f>Dat_02!E746</f>
        <v>120.48277695281465</v>
      </c>
      <c r="I747" s="227">
        <f>Dat_02!G746</f>
        <v>0</v>
      </c>
      <c r="J747" s="233"/>
    </row>
    <row r="748" spans="2:10">
      <c r="B748" s="224"/>
      <c r="C748" s="225">
        <f>Dat_02!B747</f>
        <v>45396</v>
      </c>
      <c r="D748" s="224"/>
      <c r="E748" s="226">
        <f>Dat_02!C747</f>
        <v>164.29175388111659</v>
      </c>
      <c r="F748" s="226">
        <f>Dat_02!D747</f>
        <v>120.48277695281465</v>
      </c>
      <c r="G748" s="226">
        <f>Dat_02!E747</f>
        <v>120.48277695281465</v>
      </c>
      <c r="I748" s="227">
        <f>Dat_02!G747</f>
        <v>0</v>
      </c>
      <c r="J748" s="233"/>
    </row>
    <row r="749" spans="2:10">
      <c r="B749" s="224"/>
      <c r="C749" s="225">
        <f>Dat_02!B748</f>
        <v>45397</v>
      </c>
      <c r="D749" s="224"/>
      <c r="E749" s="226">
        <f>Dat_02!C748</f>
        <v>159.43329496911474</v>
      </c>
      <c r="F749" s="226">
        <f>Dat_02!D748</f>
        <v>120.48277695281465</v>
      </c>
      <c r="G749" s="226">
        <f>Dat_02!E748</f>
        <v>120.48277695281465</v>
      </c>
      <c r="I749" s="227">
        <f>Dat_02!G748</f>
        <v>120.48277695281465</v>
      </c>
      <c r="J749" s="233"/>
    </row>
    <row r="750" spans="2:10">
      <c r="B750" s="224"/>
      <c r="C750" s="225">
        <f>Dat_02!B749</f>
        <v>45398</v>
      </c>
      <c r="D750" s="224"/>
      <c r="E750" s="226">
        <f>Dat_02!C749</f>
        <v>145.13174091711846</v>
      </c>
      <c r="F750" s="226">
        <f>Dat_02!D749</f>
        <v>120.48277695281465</v>
      </c>
      <c r="G750" s="226">
        <f>Dat_02!E749</f>
        <v>120.48277695281465</v>
      </c>
      <c r="I750" s="227">
        <f>Dat_02!G749</f>
        <v>0</v>
      </c>
      <c r="J750" s="233"/>
    </row>
    <row r="751" spans="2:10">
      <c r="B751" s="224"/>
      <c r="C751" s="225">
        <f>Dat_02!B750</f>
        <v>45399</v>
      </c>
      <c r="D751" s="224"/>
      <c r="E751" s="226">
        <f>Dat_02!C750</f>
        <v>122.39117682233818</v>
      </c>
      <c r="F751" s="226">
        <f>Dat_02!D750</f>
        <v>120.48277695281465</v>
      </c>
      <c r="G751" s="226">
        <f>Dat_02!E750</f>
        <v>120.48277695281465</v>
      </c>
      <c r="I751" s="227">
        <f>Dat_02!G750</f>
        <v>0</v>
      </c>
      <c r="J751" s="233"/>
    </row>
    <row r="752" spans="2:10">
      <c r="B752" s="224"/>
      <c r="C752" s="225">
        <f>Dat_02!B751</f>
        <v>45400</v>
      </c>
      <c r="D752" s="224"/>
      <c r="E752" s="226">
        <f>Dat_02!C751</f>
        <v>120.5788239663419</v>
      </c>
      <c r="F752" s="226">
        <f>Dat_02!D751</f>
        <v>120.48277695281465</v>
      </c>
      <c r="G752" s="226">
        <f>Dat_02!E751</f>
        <v>120.48277695281465</v>
      </c>
      <c r="I752" s="227">
        <f>Dat_02!G751</f>
        <v>0</v>
      </c>
      <c r="J752" s="233"/>
    </row>
    <row r="753" spans="2:10">
      <c r="B753" s="224"/>
      <c r="C753" s="225">
        <f>Dat_02!B752</f>
        <v>45401</v>
      </c>
      <c r="D753" s="224"/>
      <c r="E753" s="226">
        <f>Dat_02!C752</f>
        <v>136.01800942733817</v>
      </c>
      <c r="F753" s="226">
        <f>Dat_02!D752</f>
        <v>120.48277695281465</v>
      </c>
      <c r="G753" s="226">
        <f>Dat_02!E752</f>
        <v>120.48277695281465</v>
      </c>
      <c r="I753" s="227">
        <f>Dat_02!G752</f>
        <v>0</v>
      </c>
      <c r="J753" s="233"/>
    </row>
    <row r="754" spans="2:10">
      <c r="B754" s="224"/>
      <c r="C754" s="225">
        <f>Dat_02!B753</f>
        <v>45402</v>
      </c>
      <c r="D754" s="224"/>
      <c r="E754" s="226">
        <f>Dat_02!C753</f>
        <v>109.96431876633817</v>
      </c>
      <c r="F754" s="226">
        <f>Dat_02!D753</f>
        <v>120.48277695281465</v>
      </c>
      <c r="G754" s="226">
        <f>Dat_02!E753</f>
        <v>109.96431876633817</v>
      </c>
      <c r="I754" s="227">
        <f>Dat_02!G753</f>
        <v>0</v>
      </c>
      <c r="J754" s="233"/>
    </row>
    <row r="755" spans="2:10">
      <c r="B755" s="224"/>
      <c r="C755" s="225">
        <f>Dat_02!B754</f>
        <v>45403</v>
      </c>
      <c r="D755" s="224"/>
      <c r="E755" s="226">
        <f>Dat_02!C754</f>
        <v>87.376334134340041</v>
      </c>
      <c r="F755" s="226">
        <f>Dat_02!D754</f>
        <v>120.48277695281465</v>
      </c>
      <c r="G755" s="226">
        <f>Dat_02!E754</f>
        <v>87.376334134340041</v>
      </c>
      <c r="I755" s="227">
        <f>Dat_02!G754</f>
        <v>0</v>
      </c>
      <c r="J755" s="233"/>
    </row>
    <row r="756" spans="2:10">
      <c r="B756" s="224"/>
      <c r="C756" s="225">
        <f>Dat_02!B755</f>
        <v>45404</v>
      </c>
      <c r="D756" s="224"/>
      <c r="E756" s="226">
        <f>Dat_02!C755</f>
        <v>92.002596750340032</v>
      </c>
      <c r="F756" s="226">
        <f>Dat_02!D755</f>
        <v>120.48277695281465</v>
      </c>
      <c r="G756" s="226">
        <f>Dat_02!E755</f>
        <v>92.002596750340032</v>
      </c>
      <c r="I756" s="227">
        <f>Dat_02!G755</f>
        <v>0</v>
      </c>
      <c r="J756" s="233"/>
    </row>
    <row r="757" spans="2:10">
      <c r="B757" s="224"/>
      <c r="C757" s="225">
        <f>Dat_02!B756</f>
        <v>45405</v>
      </c>
      <c r="D757" s="224"/>
      <c r="E757" s="226">
        <f>Dat_02!C756</f>
        <v>95.409703146338174</v>
      </c>
      <c r="F757" s="226">
        <f>Dat_02!D756</f>
        <v>120.48277695281465</v>
      </c>
      <c r="G757" s="226">
        <f>Dat_02!E756</f>
        <v>95.409703146338174</v>
      </c>
      <c r="I757" s="227">
        <f>Dat_02!G756</f>
        <v>0</v>
      </c>
      <c r="J757" s="233"/>
    </row>
    <row r="758" spans="2:10">
      <c r="B758" s="224"/>
      <c r="C758" s="225">
        <f>Dat_02!B757</f>
        <v>45406</v>
      </c>
      <c r="D758" s="224"/>
      <c r="E758" s="226">
        <f>Dat_02!C757</f>
        <v>72.17823092821591</v>
      </c>
      <c r="F758" s="226">
        <f>Dat_02!D757</f>
        <v>120.48277695281465</v>
      </c>
      <c r="G758" s="226">
        <f>Dat_02!E757</f>
        <v>72.17823092821591</v>
      </c>
      <c r="I758" s="227">
        <f>Dat_02!G757</f>
        <v>0</v>
      </c>
      <c r="J758" s="233"/>
    </row>
    <row r="759" spans="2:10">
      <c r="B759" s="224"/>
      <c r="C759" s="225">
        <f>Dat_02!B758</f>
        <v>45407</v>
      </c>
      <c r="D759" s="224"/>
      <c r="E759" s="226">
        <f>Dat_02!C758</f>
        <v>123.08973914421219</v>
      </c>
      <c r="F759" s="226">
        <f>Dat_02!D758</f>
        <v>120.48277695281465</v>
      </c>
      <c r="G759" s="226">
        <f>Dat_02!E758</f>
        <v>120.48277695281465</v>
      </c>
      <c r="I759" s="227">
        <f>Dat_02!G758</f>
        <v>0</v>
      </c>
      <c r="J759" s="233"/>
    </row>
    <row r="760" spans="2:10">
      <c r="B760" s="224"/>
      <c r="C760" s="225">
        <f>Dat_02!B759</f>
        <v>45408</v>
      </c>
      <c r="D760" s="224"/>
      <c r="E760" s="226">
        <f>Dat_02!C759</f>
        <v>130.56894860321964</v>
      </c>
      <c r="F760" s="226">
        <f>Dat_02!D759</f>
        <v>120.48277695281465</v>
      </c>
      <c r="G760" s="226">
        <f>Dat_02!E759</f>
        <v>120.48277695281465</v>
      </c>
      <c r="I760" s="227">
        <f>Dat_02!G759</f>
        <v>0</v>
      </c>
      <c r="J760" s="233"/>
    </row>
    <row r="761" spans="2:10">
      <c r="B761" s="224"/>
      <c r="C761" s="225">
        <f>Dat_02!B760</f>
        <v>45409</v>
      </c>
      <c r="D761" s="224"/>
      <c r="E761" s="226">
        <f>Dat_02!C760</f>
        <v>70.598635268219638</v>
      </c>
      <c r="F761" s="226">
        <f>Dat_02!D760</f>
        <v>120.48277695281465</v>
      </c>
      <c r="G761" s="226">
        <f>Dat_02!E760</f>
        <v>70.598635268219638</v>
      </c>
      <c r="I761" s="227">
        <f>Dat_02!G760</f>
        <v>0</v>
      </c>
      <c r="J761" s="233"/>
    </row>
    <row r="762" spans="2:10">
      <c r="B762" s="224"/>
      <c r="C762" s="225">
        <f>Dat_02!B761</f>
        <v>45410</v>
      </c>
      <c r="D762" s="224"/>
      <c r="E762" s="226">
        <f>Dat_02!C761</f>
        <v>72.981075444215904</v>
      </c>
      <c r="F762" s="226">
        <f>Dat_02!D761</f>
        <v>120.48277695281465</v>
      </c>
      <c r="G762" s="226">
        <f>Dat_02!E761</f>
        <v>72.981075444215904</v>
      </c>
      <c r="I762" s="227">
        <f>Dat_02!G761</f>
        <v>0</v>
      </c>
      <c r="J762" s="233"/>
    </row>
    <row r="763" spans="2:10">
      <c r="B763" s="224"/>
      <c r="C763" s="225">
        <f>Dat_02!B762</f>
        <v>45411</v>
      </c>
      <c r="D763" s="224"/>
      <c r="E763" s="226">
        <f>Dat_02!C762</f>
        <v>108.4766185962159</v>
      </c>
      <c r="F763" s="226">
        <f>Dat_02!D762</f>
        <v>120.48277695281465</v>
      </c>
      <c r="G763" s="226">
        <f>Dat_02!E762</f>
        <v>108.4766185962159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43" workbookViewId="0">
      <selection activeCell="K57" sqref="K57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2" t="s">
        <v>36</v>
      </c>
      <c r="G3" s="332"/>
      <c r="H3" s="332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>D53/E53*100</f>
        <v>57.655427394326523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>D54/E54*100</f>
        <v>60.532126872874201</v>
      </c>
      <c r="J54" s="125"/>
      <c r="K54" s="125"/>
    </row>
    <row r="55" spans="2:20">
      <c r="B55" s="154" t="str">
        <f>IF(C55="E",YEAR(Dat_01!B$2),"")</f>
        <v/>
      </c>
      <c r="C55" s="155" t="s">
        <v>87</v>
      </c>
      <c r="D55" s="151">
        <v>13037.077126418901</v>
      </c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>
        <f>D55/E55*100</f>
        <v>70.325963938852652</v>
      </c>
      <c r="J55" s="125"/>
      <c r="K55" s="125"/>
    </row>
    <row r="56" spans="2:20">
      <c r="B56" s="154" t="str">
        <f>IF(C56="E",YEAR(Dat_01!B$2),"")</f>
        <v/>
      </c>
      <c r="C56" s="155" t="s">
        <v>88</v>
      </c>
      <c r="D56" s="151">
        <v>13948.444329464</v>
      </c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>
        <f>D56/E56*100</f>
        <v>75.242156152406579</v>
      </c>
      <c r="J56" s="125">
        <f>I56-I55</f>
        <v>4.9161922135539271</v>
      </c>
      <c r="K56" s="125">
        <f>I56-I44</f>
        <v>21.918737864611003</v>
      </c>
    </row>
    <row r="57" spans="2:20">
      <c r="B57" s="154" t="str">
        <f>IF(C57="E",YEAR(Dat_01!B$2),"")</f>
        <v/>
      </c>
      <c r="C57" s="155" t="s">
        <v>87</v>
      </c>
      <c r="D57" s="151"/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/>
      <c r="J57" s="125"/>
    </row>
    <row r="58" spans="2:20">
      <c r="B58" s="154" t="str">
        <f>IF(C58="E",YEAR(Dat_01!B$2),"")</f>
        <v/>
      </c>
      <c r="C58" s="155" t="s">
        <v>89</v>
      </c>
      <c r="D58" s="151"/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/>
      <c r="J58" s="125"/>
    </row>
    <row r="59" spans="2:20">
      <c r="B59" s="154" t="str">
        <f>IF(C59="E",YEAR(Dat_01!B$2),"")</f>
        <v/>
      </c>
      <c r="C59" s="155" t="s">
        <v>89</v>
      </c>
      <c r="D59" s="151"/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/>
      <c r="J59" s="125"/>
    </row>
    <row r="60" spans="2:20">
      <c r="B60" s="154" t="str">
        <f>IF(C60="E",YEAR(Dat_01!B$2),"")</f>
        <v/>
      </c>
      <c r="C60" s="155" t="s">
        <v>88</v>
      </c>
      <c r="D60" s="151"/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/>
      <c r="J60" s="125"/>
    </row>
    <row r="61" spans="2:20">
      <c r="B61" s="154" t="str">
        <f>IF(C61="E",YEAR(Dat_01!B$2),"")</f>
        <v/>
      </c>
      <c r="C61" s="155" t="s">
        <v>90</v>
      </c>
      <c r="D61" s="151"/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/>
      <c r="J61" s="125"/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/>
      <c r="J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31" t="s">
        <v>53</v>
      </c>
      <c r="D68" s="331" t="s">
        <v>53</v>
      </c>
      <c r="E68" s="116"/>
      <c r="F68" s="331" t="s">
        <v>42</v>
      </c>
      <c r="G68" s="331"/>
      <c r="H68" s="331" t="s">
        <v>43</v>
      </c>
      <c r="I68" s="331"/>
      <c r="J68" s="331" t="s">
        <v>44</v>
      </c>
      <c r="K68" s="331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0.82723505442809864</v>
      </c>
      <c r="G70" s="238">
        <v>2106.8171268484616</v>
      </c>
      <c r="H70" s="239">
        <f>I70/D70</f>
        <v>0.93135011441648241</v>
      </c>
      <c r="I70" s="121">
        <v>847.04057665904475</v>
      </c>
      <c r="J70" s="144">
        <f>K70/SUM(C70:D70)</f>
        <v>0.85463149359039081</v>
      </c>
      <c r="K70" s="121">
        <f t="shared" ref="K70:K75" si="2">SUM(G70,I70)</f>
        <v>2953.8577035075064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0.85719895345581221</v>
      </c>
      <c r="G71" s="238">
        <v>1440.9514407592203</v>
      </c>
      <c r="H71" s="239">
        <f t="shared" ref="H71:H75" si="3">I71/D71</f>
        <v>0.98766157461810133</v>
      </c>
      <c r="I71" s="121">
        <v>3082.0967097532471</v>
      </c>
      <c r="J71" s="144">
        <f t="shared" ref="J71:J75" si="4">K71/SUM(C71:D71)</f>
        <v>0.94198770212272298</v>
      </c>
      <c r="K71" s="121">
        <f t="shared" si="2"/>
        <v>4523.0481505124671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0.85533659785489891</v>
      </c>
      <c r="G72" s="238">
        <v>2074.1253888800948</v>
      </c>
      <c r="H72" s="239">
        <f t="shared" si="3"/>
        <v>0.57557025029857745</v>
      </c>
      <c r="I72" s="121">
        <v>2182.4887161401675</v>
      </c>
      <c r="J72" s="144">
        <f t="shared" si="4"/>
        <v>0.68469590922979806</v>
      </c>
      <c r="K72" s="121">
        <f t="shared" si="2"/>
        <v>4256.6141050202623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3"/>
        <v>0.33692718583318076</v>
      </c>
      <c r="I73" s="121">
        <v>281.38271768546593</v>
      </c>
      <c r="J73" s="144">
        <f t="shared" si="4"/>
        <v>0.33692718583318076</v>
      </c>
      <c r="K73" s="121">
        <f t="shared" si="2"/>
        <v>281.38271768546593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0.79693741469664081</v>
      </c>
      <c r="G74" s="238">
        <v>143.68781586980435</v>
      </c>
      <c r="H74" s="239">
        <f t="shared" si="3"/>
        <v>0.2836818352952612</v>
      </c>
      <c r="I74" s="121">
        <v>189.81151599605926</v>
      </c>
      <c r="J74" s="144">
        <f t="shared" si="4"/>
        <v>0.39262930523412243</v>
      </c>
      <c r="K74" s="121">
        <f t="shared" si="2"/>
        <v>333.49933186586361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0.69782233231946156</v>
      </c>
      <c r="G75" s="238">
        <v>1489.0398099518954</v>
      </c>
      <c r="H75" s="239">
        <f t="shared" si="3"/>
        <v>0.45307147314490076</v>
      </c>
      <c r="I75" s="121">
        <v>111.00251092050068</v>
      </c>
      <c r="J75" s="144">
        <f t="shared" si="4"/>
        <v>0.6726150838654823</v>
      </c>
      <c r="K75" s="121">
        <f t="shared" si="2"/>
        <v>1600.0423208723962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0.80904644551459604</v>
      </c>
      <c r="G76" s="122">
        <f>SUM(G70:G75)</f>
        <v>7254.6215823094763</v>
      </c>
      <c r="H76" s="240">
        <f>I76/D76</f>
        <v>0.69937190134253746</v>
      </c>
      <c r="I76" s="122">
        <f>SUM(I70:I75)</f>
        <v>6693.8227471544842</v>
      </c>
      <c r="J76" s="145">
        <f>ROUND(K76/SUM(C76:D76),4)</f>
        <v>0.75239999999999996</v>
      </c>
      <c r="K76" s="122">
        <f>SUM(K70:K75)</f>
        <v>13948.444329463962</v>
      </c>
    </row>
    <row r="79" spans="2:11">
      <c r="B79" s="104" t="str">
        <f>TEXT(CONCATENATE(TEXT(Dat_01!B2,"dd de mm de aaaa")),"@")</f>
        <v>30 302024 04 302024 2024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/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300" t="s">
        <v>234</v>
      </c>
    </row>
    <row r="2" spans="1:9">
      <c r="A2" s="255">
        <v>0</v>
      </c>
      <c r="B2" s="256">
        <v>44652</v>
      </c>
      <c r="C2" s="257">
        <v>327.848207</v>
      </c>
      <c r="D2" s="258">
        <v>174.14720010286683</v>
      </c>
      <c r="E2" s="257">
        <f>IF(C2&gt;D2,D2,C2)</f>
        <v>174.14720010286683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44653</v>
      </c>
      <c r="C3" s="257">
        <v>259.57246299999997</v>
      </c>
      <c r="D3" s="258">
        <v>174.14720010286683</v>
      </c>
      <c r="E3" s="257">
        <f t="shared" ref="E3:E66" si="0">IF(C3&gt;D3,D3,C3)</f>
        <v>174.14720010286683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44654</v>
      </c>
      <c r="C4" s="257">
        <v>247.549204</v>
      </c>
      <c r="D4" s="258">
        <v>174.14720010286683</v>
      </c>
      <c r="E4" s="257">
        <f t="shared" si="0"/>
        <v>174.14720010286683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44655</v>
      </c>
      <c r="C5" s="257">
        <v>298.96183399999995</v>
      </c>
      <c r="D5" s="258">
        <v>174.14720010286683</v>
      </c>
      <c r="E5" s="257">
        <f t="shared" si="0"/>
        <v>174.14720010286683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44656</v>
      </c>
      <c r="C6" s="257">
        <v>180.016738</v>
      </c>
      <c r="D6" s="258">
        <v>174.14720010286683</v>
      </c>
      <c r="E6" s="257">
        <f t="shared" si="0"/>
        <v>174.14720010286683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44657</v>
      </c>
      <c r="C7" s="257">
        <v>140.25377900000001</v>
      </c>
      <c r="D7" s="258">
        <v>174.14720010286683</v>
      </c>
      <c r="E7" s="257">
        <f t="shared" si="0"/>
        <v>140.25377900000001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44658</v>
      </c>
      <c r="C8" s="257">
        <v>291.23127199999999</v>
      </c>
      <c r="D8" s="258">
        <v>174.14720010286683</v>
      </c>
      <c r="E8" s="257">
        <f t="shared" si="0"/>
        <v>174.14720010286683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44659</v>
      </c>
      <c r="C9" s="257">
        <v>340.73474699999997</v>
      </c>
      <c r="D9" s="258">
        <v>174.14720010286683</v>
      </c>
      <c r="E9" s="257">
        <f t="shared" si="0"/>
        <v>174.14720010286683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44660</v>
      </c>
      <c r="C10" s="257">
        <v>143.24871599999997</v>
      </c>
      <c r="D10" s="258">
        <v>174.14720010286683</v>
      </c>
      <c r="E10" s="257">
        <f t="shared" si="0"/>
        <v>143.24871599999997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44661</v>
      </c>
      <c r="C11" s="257">
        <v>188.628028</v>
      </c>
      <c r="D11" s="258">
        <v>174.14720010286683</v>
      </c>
      <c r="E11" s="257">
        <f t="shared" si="0"/>
        <v>174.14720010286683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44662</v>
      </c>
      <c r="C12" s="257">
        <v>342.304621</v>
      </c>
      <c r="D12" s="258">
        <v>174.14720010286683</v>
      </c>
      <c r="E12" s="257">
        <f t="shared" si="0"/>
        <v>174.14720010286683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44663</v>
      </c>
      <c r="C13" s="257">
        <v>172.513589</v>
      </c>
      <c r="D13" s="258">
        <v>174.14720010286683</v>
      </c>
      <c r="E13" s="257">
        <f t="shared" si="0"/>
        <v>172.513589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44664</v>
      </c>
      <c r="C14" s="257">
        <v>115.37458000000001</v>
      </c>
      <c r="D14" s="258">
        <v>174.14720010286683</v>
      </c>
      <c r="E14" s="257">
        <f t="shared" si="0"/>
        <v>115.37458000000001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44665</v>
      </c>
      <c r="C15" s="257">
        <v>111.75668899999999</v>
      </c>
      <c r="D15" s="258">
        <v>174.14720010286683</v>
      </c>
      <c r="E15" s="257">
        <f t="shared" si="0"/>
        <v>111.75668899999999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44666</v>
      </c>
      <c r="C16" s="257">
        <v>61.966009</v>
      </c>
      <c r="D16" s="258">
        <v>174.14720010286683</v>
      </c>
      <c r="E16" s="257">
        <f t="shared" si="0"/>
        <v>61.966009</v>
      </c>
      <c r="F16" s="263"/>
      <c r="G16" s="190" t="str">
        <f t="shared" si="1"/>
        <v>A</v>
      </c>
      <c r="H16" s="259" t="str">
        <f t="shared" si="2"/>
        <v>174,1</v>
      </c>
      <c r="I16" s="260"/>
    </row>
    <row r="17" spans="1:9">
      <c r="A17" s="255">
        <f t="shared" si="3"/>
        <v>15</v>
      </c>
      <c r="B17" s="256">
        <v>44667</v>
      </c>
      <c r="C17" s="257">
        <v>139.814052</v>
      </c>
      <c r="D17" s="258">
        <v>174.14720010286683</v>
      </c>
      <c r="E17" s="257">
        <f t="shared" si="0"/>
        <v>139.814052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44668</v>
      </c>
      <c r="C18" s="257">
        <v>123.50425800000001</v>
      </c>
      <c r="D18" s="258">
        <v>174.14720010286683</v>
      </c>
      <c r="E18" s="257">
        <f t="shared" si="0"/>
        <v>123.50425800000001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44669</v>
      </c>
      <c r="C19" s="257">
        <v>169.95030299999999</v>
      </c>
      <c r="D19" s="258">
        <v>174.14720010286683</v>
      </c>
      <c r="E19" s="257">
        <f t="shared" si="0"/>
        <v>169.95030299999999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44670</v>
      </c>
      <c r="C20" s="257">
        <v>242.46552300000002</v>
      </c>
      <c r="D20" s="258">
        <v>174.14720010286683</v>
      </c>
      <c r="E20" s="257">
        <f t="shared" si="0"/>
        <v>174.14720010286683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44671</v>
      </c>
      <c r="C21" s="257">
        <v>341.66328000000004</v>
      </c>
      <c r="D21" s="258">
        <v>174.14720010286683</v>
      </c>
      <c r="E21" s="257">
        <f t="shared" si="0"/>
        <v>174.14720010286683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44672</v>
      </c>
      <c r="C22" s="257">
        <v>218.94234700000001</v>
      </c>
      <c r="D22" s="258">
        <v>174.14720010286683</v>
      </c>
      <c r="E22" s="257">
        <f t="shared" si="0"/>
        <v>174.14720010286683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44673</v>
      </c>
      <c r="C23" s="257">
        <v>178.854511</v>
      </c>
      <c r="D23" s="258">
        <v>174.14720010286683</v>
      </c>
      <c r="E23" s="257">
        <f t="shared" si="0"/>
        <v>174.14720010286683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44674</v>
      </c>
      <c r="C24" s="257">
        <v>347.51635900000002</v>
      </c>
      <c r="D24" s="258">
        <v>174.14720010286683</v>
      </c>
      <c r="E24" s="257">
        <f t="shared" si="0"/>
        <v>174.14720010286683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44675</v>
      </c>
      <c r="C25" s="257">
        <v>169.876394</v>
      </c>
      <c r="D25" s="258">
        <v>174.14720010286683</v>
      </c>
      <c r="E25" s="257">
        <f t="shared" si="0"/>
        <v>169.876394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44676</v>
      </c>
      <c r="C26" s="257">
        <v>33.183503999999999</v>
      </c>
      <c r="D26" s="258">
        <v>174.14720010286683</v>
      </c>
      <c r="E26" s="257">
        <f t="shared" si="0"/>
        <v>33.183503999999999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44677</v>
      </c>
      <c r="C27" s="257">
        <v>64.831130000000002</v>
      </c>
      <c r="D27" s="258">
        <v>174.14720010286683</v>
      </c>
      <c r="E27" s="257">
        <f t="shared" si="0"/>
        <v>64.831130000000002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44678</v>
      </c>
      <c r="C28" s="257">
        <v>42.717091000000003</v>
      </c>
      <c r="D28" s="258">
        <v>174.14720010286683</v>
      </c>
      <c r="E28" s="257">
        <f t="shared" si="0"/>
        <v>42.717091000000003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44679</v>
      </c>
      <c r="C29" s="257">
        <v>83.537083999999993</v>
      </c>
      <c r="D29" s="258">
        <v>174.14720010286683</v>
      </c>
      <c r="E29" s="257">
        <f t="shared" si="0"/>
        <v>83.537083999999993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44680</v>
      </c>
      <c r="C30" s="257">
        <v>76.722093000000001</v>
      </c>
      <c r="D30" s="258">
        <v>174.14720010286683</v>
      </c>
      <c r="E30" s="257">
        <f t="shared" si="0"/>
        <v>76.722093000000001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44681</v>
      </c>
      <c r="C31" s="257">
        <v>120.190377</v>
      </c>
      <c r="D31" s="258">
        <v>174.14720010286683</v>
      </c>
      <c r="E31" s="257">
        <f t="shared" si="0"/>
        <v>120.190377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44682</v>
      </c>
      <c r="C32" s="257">
        <v>96.096043999999992</v>
      </c>
      <c r="D32" s="258">
        <v>155.82306910688072</v>
      </c>
      <c r="E32" s="257">
        <f t="shared" si="0"/>
        <v>96.096043999999992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44683</v>
      </c>
      <c r="C33" s="257">
        <v>153.68695600000001</v>
      </c>
      <c r="D33" s="258">
        <v>155.82306910688072</v>
      </c>
      <c r="E33" s="257">
        <f t="shared" si="0"/>
        <v>153.68695600000001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44684</v>
      </c>
      <c r="C34" s="257">
        <v>180.776242</v>
      </c>
      <c r="D34" s="258">
        <v>155.82306910688072</v>
      </c>
      <c r="E34" s="257">
        <f t="shared" si="0"/>
        <v>155.82306910688072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44685</v>
      </c>
      <c r="C35" s="257">
        <v>173.42337999999998</v>
      </c>
      <c r="D35" s="258">
        <v>155.82306910688072</v>
      </c>
      <c r="E35" s="257">
        <f t="shared" si="0"/>
        <v>155.82306910688072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44686</v>
      </c>
      <c r="C36" s="257">
        <v>199.22137499999999</v>
      </c>
      <c r="D36" s="258">
        <v>155.82306910688072</v>
      </c>
      <c r="E36" s="257">
        <f t="shared" si="0"/>
        <v>155.82306910688072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44687</v>
      </c>
      <c r="C37" s="257">
        <v>227.35883999999999</v>
      </c>
      <c r="D37" s="258">
        <v>155.82306910688072</v>
      </c>
      <c r="E37" s="257">
        <f t="shared" si="0"/>
        <v>155.82306910688072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44688</v>
      </c>
      <c r="C38" s="257">
        <v>149.83393699999999</v>
      </c>
      <c r="D38" s="258">
        <v>155.82306910688072</v>
      </c>
      <c r="E38" s="257">
        <f t="shared" si="0"/>
        <v>149.83393699999999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44689</v>
      </c>
      <c r="C39" s="257">
        <v>96.709091000000001</v>
      </c>
      <c r="D39" s="258">
        <v>155.82306910688072</v>
      </c>
      <c r="E39" s="257">
        <f t="shared" si="0"/>
        <v>96.709091000000001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44690</v>
      </c>
      <c r="C40" s="257">
        <v>59.726546999999997</v>
      </c>
      <c r="D40" s="258">
        <v>155.82306910688072</v>
      </c>
      <c r="E40" s="257">
        <f t="shared" si="0"/>
        <v>59.726546999999997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44691</v>
      </c>
      <c r="C41" s="257">
        <v>78.450384</v>
      </c>
      <c r="D41" s="258">
        <v>155.82306910688072</v>
      </c>
      <c r="E41" s="257">
        <f t="shared" si="0"/>
        <v>78.450384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44692</v>
      </c>
      <c r="C42" s="257">
        <v>124.94933999999999</v>
      </c>
      <c r="D42" s="258">
        <v>155.82306910688072</v>
      </c>
      <c r="E42" s="257">
        <f t="shared" si="0"/>
        <v>124.94933999999999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44693</v>
      </c>
      <c r="C43" s="257">
        <v>131.41469699999999</v>
      </c>
      <c r="D43" s="258">
        <v>155.82306910688072</v>
      </c>
      <c r="E43" s="257">
        <f t="shared" si="0"/>
        <v>131.41469699999999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44694</v>
      </c>
      <c r="C44" s="257">
        <v>50.087854</v>
      </c>
      <c r="D44" s="258">
        <v>155.82306910688072</v>
      </c>
      <c r="E44" s="257">
        <f t="shared" si="0"/>
        <v>50.087854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44695</v>
      </c>
      <c r="C45" s="257">
        <v>107.470359</v>
      </c>
      <c r="D45" s="258">
        <v>155.82306910688072</v>
      </c>
      <c r="E45" s="257">
        <f t="shared" si="0"/>
        <v>107.470359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44696</v>
      </c>
      <c r="C46" s="257">
        <v>199.488372</v>
      </c>
      <c r="D46" s="258">
        <v>155.82306910688072</v>
      </c>
      <c r="E46" s="257">
        <f t="shared" si="0"/>
        <v>155.82306910688072</v>
      </c>
      <c r="F46" s="263"/>
      <c r="G46" s="190" t="str">
        <f t="shared" si="1"/>
        <v>M</v>
      </c>
      <c r="H46" s="259" t="str">
        <f t="shared" si="2"/>
        <v>155,8</v>
      </c>
      <c r="I46" s="260"/>
    </row>
    <row r="47" spans="1:9">
      <c r="A47" s="255">
        <f t="shared" si="3"/>
        <v>45</v>
      </c>
      <c r="B47" s="256">
        <v>44697</v>
      </c>
      <c r="C47" s="257">
        <v>122.860924</v>
      </c>
      <c r="D47" s="258">
        <v>155.82306910688072</v>
      </c>
      <c r="E47" s="257">
        <f t="shared" si="0"/>
        <v>122.860924</v>
      </c>
      <c r="F47" s="263"/>
      <c r="G47" s="190" t="str">
        <f t="shared" si="1"/>
        <v/>
      </c>
      <c r="H47" s="259" t="str">
        <f t="shared" si="2"/>
        <v/>
      </c>
      <c r="I47" s="260"/>
    </row>
    <row r="48" spans="1:9">
      <c r="A48" s="255">
        <f t="shared" si="3"/>
        <v>46</v>
      </c>
      <c r="B48" s="256">
        <v>44698</v>
      </c>
      <c r="C48" s="257">
        <v>106.02160799999999</v>
      </c>
      <c r="D48" s="258">
        <v>155.82306910688072</v>
      </c>
      <c r="E48" s="257">
        <f t="shared" si="0"/>
        <v>106.02160799999999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44699</v>
      </c>
      <c r="C49" s="257">
        <v>111.491327</v>
      </c>
      <c r="D49" s="258">
        <v>155.82306910688072</v>
      </c>
      <c r="E49" s="257">
        <f t="shared" si="0"/>
        <v>111.491327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44700</v>
      </c>
      <c r="C50" s="257">
        <v>188.84224900000001</v>
      </c>
      <c r="D50" s="258">
        <v>155.82306910688072</v>
      </c>
      <c r="E50" s="257">
        <f t="shared" si="0"/>
        <v>155.82306910688072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44701</v>
      </c>
      <c r="C51" s="257">
        <v>205.51184099999998</v>
      </c>
      <c r="D51" s="258">
        <v>155.82306910688072</v>
      </c>
      <c r="E51" s="257">
        <f t="shared" si="0"/>
        <v>155.82306910688072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44702</v>
      </c>
      <c r="C52" s="257">
        <v>170.17882900000001</v>
      </c>
      <c r="D52" s="258">
        <v>155.82306910688072</v>
      </c>
      <c r="E52" s="257">
        <f t="shared" si="0"/>
        <v>155.82306910688072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44703</v>
      </c>
      <c r="C53" s="257">
        <v>151.68245999999999</v>
      </c>
      <c r="D53" s="258">
        <v>155.82306910688072</v>
      </c>
      <c r="E53" s="257">
        <f t="shared" si="0"/>
        <v>151.68245999999999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44704</v>
      </c>
      <c r="C54" s="257">
        <v>167.328677</v>
      </c>
      <c r="D54" s="258">
        <v>155.82306910688072</v>
      </c>
      <c r="E54" s="257">
        <f t="shared" si="0"/>
        <v>155.82306910688072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44705</v>
      </c>
      <c r="C55" s="257">
        <v>194.85888800000001</v>
      </c>
      <c r="D55" s="258">
        <v>155.82306910688072</v>
      </c>
      <c r="E55" s="257">
        <f t="shared" si="0"/>
        <v>155.82306910688072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44706</v>
      </c>
      <c r="C56" s="257">
        <v>233.46403999999998</v>
      </c>
      <c r="D56" s="258">
        <v>155.82306910688072</v>
      </c>
      <c r="E56" s="257">
        <f t="shared" si="0"/>
        <v>155.82306910688072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44707</v>
      </c>
      <c r="C57" s="257">
        <v>251.711321</v>
      </c>
      <c r="D57" s="258">
        <v>155.82306910688072</v>
      </c>
      <c r="E57" s="257">
        <f t="shared" si="0"/>
        <v>155.82306910688072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44708</v>
      </c>
      <c r="C58" s="257">
        <v>223.38259999999997</v>
      </c>
      <c r="D58" s="258">
        <v>155.82306910688072</v>
      </c>
      <c r="E58" s="257">
        <f t="shared" si="0"/>
        <v>155.82306910688072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44709</v>
      </c>
      <c r="C59" s="257">
        <v>142.279314</v>
      </c>
      <c r="D59" s="258">
        <v>155.82306910688072</v>
      </c>
      <c r="E59" s="257">
        <f t="shared" si="0"/>
        <v>142.279314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44710</v>
      </c>
      <c r="C60" s="257">
        <v>146.910132</v>
      </c>
      <c r="D60" s="258">
        <v>155.82306910688072</v>
      </c>
      <c r="E60" s="257">
        <f t="shared" si="0"/>
        <v>146.910132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44711</v>
      </c>
      <c r="C61" s="257">
        <v>102.34971</v>
      </c>
      <c r="D61" s="258">
        <v>155.82306910688072</v>
      </c>
      <c r="E61" s="257">
        <f t="shared" si="0"/>
        <v>102.34971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44712</v>
      </c>
      <c r="C62" s="257">
        <v>50.245029000000002</v>
      </c>
      <c r="D62" s="258">
        <v>155.82306910688072</v>
      </c>
      <c r="E62" s="257">
        <f t="shared" si="0"/>
        <v>50.245029000000002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44713</v>
      </c>
      <c r="C63" s="257">
        <v>114.650094</v>
      </c>
      <c r="D63" s="258">
        <v>161.01717141044341</v>
      </c>
      <c r="E63" s="257">
        <f t="shared" si="0"/>
        <v>114.650094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44714</v>
      </c>
      <c r="C64" s="257">
        <v>70.022176999999999</v>
      </c>
      <c r="D64" s="258">
        <v>129.36848098415183</v>
      </c>
      <c r="E64" s="257">
        <f t="shared" si="0"/>
        <v>70.022176999999999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44715</v>
      </c>
      <c r="C65" s="257">
        <v>74.921839000000006</v>
      </c>
      <c r="D65" s="258">
        <v>129.36848098415183</v>
      </c>
      <c r="E65" s="257">
        <f t="shared" si="0"/>
        <v>74.921839000000006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44716</v>
      </c>
      <c r="C66" s="257">
        <v>81.725461999999993</v>
      </c>
      <c r="D66" s="258">
        <v>129.36848098415183</v>
      </c>
      <c r="E66" s="257">
        <f t="shared" si="0"/>
        <v>81.725461999999993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44717</v>
      </c>
      <c r="C67" s="257">
        <v>74.882744000000002</v>
      </c>
      <c r="D67" s="258">
        <v>129.36848098415183</v>
      </c>
      <c r="E67" s="257">
        <f t="shared" ref="E67:E130" si="4">IF(C67&gt;D67,D67,C67)</f>
        <v>74.882744000000002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44718</v>
      </c>
      <c r="C68" s="257">
        <v>89.300550000000001</v>
      </c>
      <c r="D68" s="258">
        <v>129.36848098415183</v>
      </c>
      <c r="E68" s="257">
        <f t="shared" si="4"/>
        <v>89.300550000000001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44719</v>
      </c>
      <c r="C69" s="257">
        <v>83.455425000000005</v>
      </c>
      <c r="D69" s="258">
        <v>129.36848098415183</v>
      </c>
      <c r="E69" s="257">
        <f t="shared" si="4"/>
        <v>83.455425000000005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44720</v>
      </c>
      <c r="C70" s="257">
        <v>176.25293999999997</v>
      </c>
      <c r="D70" s="258">
        <v>129.36848098415183</v>
      </c>
      <c r="E70" s="257">
        <f t="shared" si="4"/>
        <v>129.36848098415183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44721</v>
      </c>
      <c r="C71" s="257">
        <v>160.569771</v>
      </c>
      <c r="D71" s="258">
        <v>129.36848098415183</v>
      </c>
      <c r="E71" s="257">
        <f t="shared" si="4"/>
        <v>129.36848098415183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44722</v>
      </c>
      <c r="C72" s="257">
        <v>125.350195</v>
      </c>
      <c r="D72" s="258">
        <v>129.36848098415183</v>
      </c>
      <c r="E72" s="257">
        <f t="shared" si="4"/>
        <v>125.350195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44723</v>
      </c>
      <c r="C73" s="257">
        <v>174.583741</v>
      </c>
      <c r="D73" s="258">
        <v>129.36848098415183</v>
      </c>
      <c r="E73" s="257">
        <f t="shared" si="4"/>
        <v>129.36848098415183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44724</v>
      </c>
      <c r="C74" s="257">
        <v>201.22412800000001</v>
      </c>
      <c r="D74" s="258">
        <v>129.36848098415183</v>
      </c>
      <c r="E74" s="257">
        <f t="shared" si="4"/>
        <v>129.36848098415183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44725</v>
      </c>
      <c r="C75" s="257">
        <v>162.41147899999999</v>
      </c>
      <c r="D75" s="258">
        <v>129.36848098415183</v>
      </c>
      <c r="E75" s="257">
        <f t="shared" si="4"/>
        <v>129.36848098415183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44726</v>
      </c>
      <c r="C76" s="257">
        <v>85.605266</v>
      </c>
      <c r="D76" s="258">
        <v>129.36848098415183</v>
      </c>
      <c r="E76" s="257">
        <f t="shared" si="4"/>
        <v>85.605266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44727</v>
      </c>
      <c r="C77" s="257">
        <v>96.403323999999998</v>
      </c>
      <c r="D77" s="258">
        <v>129.36848098415183</v>
      </c>
      <c r="E77" s="257">
        <f t="shared" si="4"/>
        <v>96.403323999999998</v>
      </c>
      <c r="F77" s="263"/>
      <c r="G77" s="190" t="str">
        <f t="shared" si="5"/>
        <v>J</v>
      </c>
      <c r="H77" s="259" t="str">
        <f t="shared" si="6"/>
        <v>129,4</v>
      </c>
      <c r="I77" s="260"/>
    </row>
    <row r="78" spans="1:9">
      <c r="A78" s="255">
        <f t="shared" si="7"/>
        <v>76</v>
      </c>
      <c r="B78" s="256">
        <v>44728</v>
      </c>
      <c r="C78" s="257">
        <v>102.102265</v>
      </c>
      <c r="D78" s="258">
        <v>129.36848098415183</v>
      </c>
      <c r="E78" s="257">
        <f t="shared" si="4"/>
        <v>102.102265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44729</v>
      </c>
      <c r="C79" s="257">
        <v>122.43620599999998</v>
      </c>
      <c r="D79" s="258">
        <v>129.36848098415183</v>
      </c>
      <c r="E79" s="257">
        <f t="shared" si="4"/>
        <v>122.43620599999998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44730</v>
      </c>
      <c r="C80" s="257">
        <v>183.282792</v>
      </c>
      <c r="D80" s="258">
        <v>129.36848098415183</v>
      </c>
      <c r="E80" s="257">
        <f t="shared" si="4"/>
        <v>129.36848098415183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44731</v>
      </c>
      <c r="C81" s="257">
        <v>209.98401100000001</v>
      </c>
      <c r="D81" s="258">
        <v>129.36848098415183</v>
      </c>
      <c r="E81" s="257">
        <f t="shared" si="4"/>
        <v>129.36848098415183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44732</v>
      </c>
      <c r="C82" s="257">
        <v>110.389706</v>
      </c>
      <c r="D82" s="258">
        <v>129.36848098415183</v>
      </c>
      <c r="E82" s="257">
        <f t="shared" si="4"/>
        <v>110.389706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44733</v>
      </c>
      <c r="C83" s="257">
        <v>91.590792000000008</v>
      </c>
      <c r="D83" s="258">
        <v>129.36848098415183</v>
      </c>
      <c r="E83" s="257">
        <f t="shared" si="4"/>
        <v>91.590792000000008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44734</v>
      </c>
      <c r="C84" s="257">
        <v>80.453779999999995</v>
      </c>
      <c r="D84" s="258">
        <v>129.36848098415183</v>
      </c>
      <c r="E84" s="257">
        <f t="shared" si="4"/>
        <v>80.453779999999995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44735</v>
      </c>
      <c r="C85" s="257">
        <v>115.679757</v>
      </c>
      <c r="D85" s="258">
        <v>129.36848098415183</v>
      </c>
      <c r="E85" s="257">
        <f t="shared" si="4"/>
        <v>115.679757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44736</v>
      </c>
      <c r="C86" s="257">
        <v>143.20150799999999</v>
      </c>
      <c r="D86" s="258">
        <v>129.36848098415183</v>
      </c>
      <c r="E86" s="257">
        <f t="shared" si="4"/>
        <v>129.36848098415183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44737</v>
      </c>
      <c r="C87" s="257">
        <v>111.78855800000001</v>
      </c>
      <c r="D87" s="258">
        <v>129.36848098415183</v>
      </c>
      <c r="E87" s="257">
        <f t="shared" si="4"/>
        <v>111.78855800000001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44738</v>
      </c>
      <c r="C88" s="257">
        <v>120.904725</v>
      </c>
      <c r="D88" s="258">
        <v>129.36848098415183</v>
      </c>
      <c r="E88" s="257">
        <f t="shared" si="4"/>
        <v>120.904725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44739</v>
      </c>
      <c r="C89" s="257">
        <v>189.91014300000001</v>
      </c>
      <c r="D89" s="258">
        <v>129.36848098415183</v>
      </c>
      <c r="E89" s="257">
        <f t="shared" si="4"/>
        <v>129.36848098415183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44740</v>
      </c>
      <c r="C90" s="257">
        <v>77.670271999999997</v>
      </c>
      <c r="D90" s="258">
        <v>129.36848098415183</v>
      </c>
      <c r="E90" s="257">
        <f t="shared" si="4"/>
        <v>77.670271999999997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44741</v>
      </c>
      <c r="C91" s="257">
        <v>109.308645</v>
      </c>
      <c r="D91" s="258">
        <v>129.36848098415183</v>
      </c>
      <c r="E91" s="257">
        <f t="shared" si="4"/>
        <v>109.308645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44742</v>
      </c>
      <c r="C92" s="257">
        <v>136.11437099999998</v>
      </c>
      <c r="D92" s="258">
        <v>129.36848098415183</v>
      </c>
      <c r="E92" s="257">
        <f t="shared" si="4"/>
        <v>129.36848098415183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44743</v>
      </c>
      <c r="C93" s="257">
        <v>112.46567000000002</v>
      </c>
      <c r="D93" s="258">
        <v>127.91772813558414</v>
      </c>
      <c r="E93" s="257">
        <f t="shared" si="4"/>
        <v>112.46567000000002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44744</v>
      </c>
      <c r="C94" s="257">
        <v>135.74166</v>
      </c>
      <c r="D94" s="258">
        <v>127.91772813558414</v>
      </c>
      <c r="E94" s="257">
        <f t="shared" si="4"/>
        <v>127.91772813558414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44745</v>
      </c>
      <c r="C95" s="257">
        <v>163.069309</v>
      </c>
      <c r="D95" s="258">
        <v>127.91772813558414</v>
      </c>
      <c r="E95" s="257">
        <f t="shared" si="4"/>
        <v>127.91772813558414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44746</v>
      </c>
      <c r="C96" s="257">
        <v>148.153424</v>
      </c>
      <c r="D96" s="258">
        <v>127.91772813558414</v>
      </c>
      <c r="E96" s="257">
        <f t="shared" si="4"/>
        <v>127.91772813558414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44747</v>
      </c>
      <c r="C97" s="257">
        <v>217.600585</v>
      </c>
      <c r="D97" s="258">
        <v>127.91772813558414</v>
      </c>
      <c r="E97" s="257">
        <f t="shared" si="4"/>
        <v>127.91772813558414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44748</v>
      </c>
      <c r="C98" s="257">
        <v>231.69850700000001</v>
      </c>
      <c r="D98" s="258">
        <v>127.91772813558414</v>
      </c>
      <c r="E98" s="257">
        <f t="shared" si="4"/>
        <v>127.91772813558414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44749</v>
      </c>
      <c r="C99" s="257">
        <v>261.87230600000004</v>
      </c>
      <c r="D99" s="258">
        <v>127.91772813558414</v>
      </c>
      <c r="E99" s="257">
        <f t="shared" si="4"/>
        <v>127.91772813558414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44750</v>
      </c>
      <c r="C100" s="257">
        <v>212.41216299999999</v>
      </c>
      <c r="D100" s="258">
        <v>127.91772813558414</v>
      </c>
      <c r="E100" s="257">
        <f t="shared" si="4"/>
        <v>127.91772813558414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44751</v>
      </c>
      <c r="C101" s="257">
        <v>140.341926</v>
      </c>
      <c r="D101" s="258">
        <v>127.91772813558414</v>
      </c>
      <c r="E101" s="257">
        <f t="shared" si="4"/>
        <v>127.91772813558414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44752</v>
      </c>
      <c r="C102" s="257">
        <v>103.909155</v>
      </c>
      <c r="D102" s="258">
        <v>127.91772813558414</v>
      </c>
      <c r="E102" s="257">
        <f t="shared" si="4"/>
        <v>103.909155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44753</v>
      </c>
      <c r="C103" s="257">
        <v>111.88668799999999</v>
      </c>
      <c r="D103" s="258">
        <v>127.91772813558414</v>
      </c>
      <c r="E103" s="257">
        <f t="shared" si="4"/>
        <v>111.88668799999999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44754</v>
      </c>
      <c r="C104" s="257">
        <v>107.204695</v>
      </c>
      <c r="D104" s="258">
        <v>127.91772813558414</v>
      </c>
      <c r="E104" s="257">
        <f t="shared" si="4"/>
        <v>107.204695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44755</v>
      </c>
      <c r="C105" s="257">
        <v>100.425472</v>
      </c>
      <c r="D105" s="258">
        <v>127.91772813558414</v>
      </c>
      <c r="E105" s="257">
        <f t="shared" si="4"/>
        <v>100.425472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44756</v>
      </c>
      <c r="C106" s="257">
        <v>113.15161599999999</v>
      </c>
      <c r="D106" s="258">
        <v>127.91772813558414</v>
      </c>
      <c r="E106" s="257">
        <f t="shared" si="4"/>
        <v>113.15161599999999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44757</v>
      </c>
      <c r="C107" s="257">
        <v>154.307345</v>
      </c>
      <c r="D107" s="258">
        <v>127.91772813558414</v>
      </c>
      <c r="E107" s="257">
        <f t="shared" si="4"/>
        <v>127.91772813558414</v>
      </c>
      <c r="F107" s="263"/>
      <c r="G107" s="190" t="str">
        <f t="shared" si="5"/>
        <v>J</v>
      </c>
      <c r="H107" s="259" t="str">
        <f t="shared" si="6"/>
        <v>127,9</v>
      </c>
      <c r="I107" s="260"/>
    </row>
    <row r="108" spans="1:9">
      <c r="A108" s="255">
        <f t="shared" si="7"/>
        <v>106</v>
      </c>
      <c r="B108" s="256">
        <v>44758</v>
      </c>
      <c r="C108" s="257">
        <v>90.574712999999988</v>
      </c>
      <c r="D108" s="258">
        <v>127.91772813558414</v>
      </c>
      <c r="E108" s="257">
        <f t="shared" si="4"/>
        <v>90.574712999999988</v>
      </c>
      <c r="F108" s="263"/>
      <c r="G108" s="190" t="str">
        <f t="shared" si="5"/>
        <v/>
      </c>
      <c r="H108" s="259" t="str">
        <f t="shared" si="6"/>
        <v/>
      </c>
      <c r="I108" s="260"/>
    </row>
    <row r="109" spans="1:9">
      <c r="A109" s="255">
        <f t="shared" si="7"/>
        <v>107</v>
      </c>
      <c r="B109" s="256">
        <v>44759</v>
      </c>
      <c r="C109" s="257">
        <v>108.22179100000001</v>
      </c>
      <c r="D109" s="258">
        <v>127.91772813558414</v>
      </c>
      <c r="E109" s="257">
        <f t="shared" si="4"/>
        <v>108.22179100000001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44760</v>
      </c>
      <c r="C110" s="257">
        <v>148.62807899999999</v>
      </c>
      <c r="D110" s="258">
        <v>127.91772813558414</v>
      </c>
      <c r="E110" s="257">
        <f t="shared" si="4"/>
        <v>127.91772813558414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44761</v>
      </c>
      <c r="C111" s="257">
        <v>165.832931</v>
      </c>
      <c r="D111" s="258">
        <v>127.91772813558414</v>
      </c>
      <c r="E111" s="257">
        <f t="shared" si="4"/>
        <v>127.91772813558414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44762</v>
      </c>
      <c r="C112" s="257">
        <v>109.05057999999998</v>
      </c>
      <c r="D112" s="258">
        <v>127.91772813558414</v>
      </c>
      <c r="E112" s="257">
        <f t="shared" si="4"/>
        <v>109.05057999999998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44763</v>
      </c>
      <c r="C113" s="257">
        <v>149.489428</v>
      </c>
      <c r="D113" s="258">
        <v>127.91772813558414</v>
      </c>
      <c r="E113" s="257">
        <f t="shared" si="4"/>
        <v>127.91772813558414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44764</v>
      </c>
      <c r="C114" s="257">
        <v>161.736187</v>
      </c>
      <c r="D114" s="258">
        <v>127.91772813558414</v>
      </c>
      <c r="E114" s="257">
        <f t="shared" si="4"/>
        <v>127.91772813558414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44765</v>
      </c>
      <c r="C115" s="257">
        <v>117.07852899999999</v>
      </c>
      <c r="D115" s="258">
        <v>127.91772813558414</v>
      </c>
      <c r="E115" s="257">
        <f t="shared" si="4"/>
        <v>117.07852899999999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44766</v>
      </c>
      <c r="C116" s="257">
        <v>83.900807999999998</v>
      </c>
      <c r="D116" s="258">
        <v>127.91772813558414</v>
      </c>
      <c r="E116" s="257">
        <f t="shared" si="4"/>
        <v>83.900807999999998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44767</v>
      </c>
      <c r="C117" s="257">
        <v>145.90282700000003</v>
      </c>
      <c r="D117" s="258">
        <v>127.91772813558414</v>
      </c>
      <c r="E117" s="257">
        <f t="shared" si="4"/>
        <v>127.91772813558414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44768</v>
      </c>
      <c r="C118" s="257">
        <v>170.63027</v>
      </c>
      <c r="D118" s="258">
        <v>127.91772813558414</v>
      </c>
      <c r="E118" s="257">
        <f t="shared" si="4"/>
        <v>127.91772813558414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44769</v>
      </c>
      <c r="C119" s="257">
        <v>124.632328</v>
      </c>
      <c r="D119" s="258">
        <v>127.91772813558414</v>
      </c>
      <c r="E119" s="257">
        <f t="shared" si="4"/>
        <v>124.632328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44770</v>
      </c>
      <c r="C120" s="257">
        <v>77.430592000000004</v>
      </c>
      <c r="D120" s="258">
        <v>127.91772813558414</v>
      </c>
      <c r="E120" s="257">
        <f t="shared" si="4"/>
        <v>77.430592000000004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44771</v>
      </c>
      <c r="C121" s="257">
        <v>113.920464</v>
      </c>
      <c r="D121" s="258">
        <v>127.91772813558414</v>
      </c>
      <c r="E121" s="257">
        <f t="shared" si="4"/>
        <v>113.920464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44772</v>
      </c>
      <c r="C122" s="257">
        <v>190.43864599999998</v>
      </c>
      <c r="D122" s="258">
        <v>127.91772813558414</v>
      </c>
      <c r="E122" s="257">
        <f t="shared" si="4"/>
        <v>127.91772813558414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44773</v>
      </c>
      <c r="C123" s="257">
        <v>136.98858500000003</v>
      </c>
      <c r="D123" s="258">
        <v>127.91772813558414</v>
      </c>
      <c r="E123" s="257">
        <f t="shared" si="4"/>
        <v>127.91772813558414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44774</v>
      </c>
      <c r="C124" s="257">
        <v>120.07507200000001</v>
      </c>
      <c r="D124" s="258">
        <v>124.95657374102763</v>
      </c>
      <c r="E124" s="257">
        <f t="shared" si="4"/>
        <v>120.07507200000001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44775</v>
      </c>
      <c r="C125" s="257">
        <v>96.893426000000005</v>
      </c>
      <c r="D125" s="258">
        <v>124.95657374102763</v>
      </c>
      <c r="E125" s="257">
        <f t="shared" si="4"/>
        <v>96.893426000000005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44776</v>
      </c>
      <c r="C126" s="257">
        <v>122.67897000000001</v>
      </c>
      <c r="D126" s="258">
        <v>124.95657374102763</v>
      </c>
      <c r="E126" s="257">
        <f t="shared" si="4"/>
        <v>122.67897000000001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44777</v>
      </c>
      <c r="C127" s="257">
        <v>168.59337699999998</v>
      </c>
      <c r="D127" s="258">
        <v>124.95657374102763</v>
      </c>
      <c r="E127" s="257">
        <f t="shared" si="4"/>
        <v>124.95657374102763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44778</v>
      </c>
      <c r="C128" s="257">
        <v>207.469188</v>
      </c>
      <c r="D128" s="258">
        <v>124.95657374102763</v>
      </c>
      <c r="E128" s="257">
        <f t="shared" si="4"/>
        <v>124.95657374102763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44779</v>
      </c>
      <c r="C129" s="257">
        <v>158.166349</v>
      </c>
      <c r="D129" s="258">
        <v>124.95657374102763</v>
      </c>
      <c r="E129" s="257">
        <f t="shared" si="4"/>
        <v>124.95657374102763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44780</v>
      </c>
      <c r="C130" s="257">
        <v>125.172822</v>
      </c>
      <c r="D130" s="258">
        <v>124.95657374102763</v>
      </c>
      <c r="E130" s="257">
        <f t="shared" si="4"/>
        <v>124.95657374102763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44781</v>
      </c>
      <c r="C131" s="257">
        <v>109.813095</v>
      </c>
      <c r="D131" s="258">
        <v>124.95657374102763</v>
      </c>
      <c r="E131" s="257">
        <f t="shared" ref="E131:E194" si="8">IF(C131&gt;D131,D131,C131)</f>
        <v>109.813095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44782</v>
      </c>
      <c r="C132" s="257">
        <v>150.27550500000001</v>
      </c>
      <c r="D132" s="258">
        <v>124.95657374102763</v>
      </c>
      <c r="E132" s="257">
        <f t="shared" si="8"/>
        <v>124.95657374102763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44783</v>
      </c>
      <c r="C133" s="257">
        <v>123.34950500000001</v>
      </c>
      <c r="D133" s="258">
        <v>124.95657374102763</v>
      </c>
      <c r="E133" s="257">
        <f t="shared" si="8"/>
        <v>123.34950500000001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44784</v>
      </c>
      <c r="C134" s="257">
        <v>98.322434999999999</v>
      </c>
      <c r="D134" s="258">
        <v>124.95657374102763</v>
      </c>
      <c r="E134" s="257">
        <f t="shared" si="8"/>
        <v>98.322434999999999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44785</v>
      </c>
      <c r="C135" s="257">
        <v>71.192278000000002</v>
      </c>
      <c r="D135" s="258">
        <v>124.95657374102763</v>
      </c>
      <c r="E135" s="257">
        <f t="shared" si="8"/>
        <v>71.192278000000002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44786</v>
      </c>
      <c r="C136" s="257">
        <v>180.6354</v>
      </c>
      <c r="D136" s="258">
        <v>124.95657374102763</v>
      </c>
      <c r="E136" s="257">
        <f t="shared" si="8"/>
        <v>124.95657374102763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44787</v>
      </c>
      <c r="C137" s="257">
        <v>145.161869</v>
      </c>
      <c r="D137" s="258">
        <v>124.95657374102763</v>
      </c>
      <c r="E137" s="257">
        <f t="shared" si="8"/>
        <v>124.95657374102763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44788</v>
      </c>
      <c r="C138" s="257">
        <v>114.142624</v>
      </c>
      <c r="D138" s="258">
        <v>124.95657374102763</v>
      </c>
      <c r="E138" s="257">
        <f t="shared" si="8"/>
        <v>114.142624</v>
      </c>
      <c r="F138" s="263"/>
      <c r="G138" s="190" t="str">
        <f t="shared" si="9"/>
        <v>A</v>
      </c>
      <c r="H138" s="259" t="str">
        <f t="shared" si="10"/>
        <v>125,0</v>
      </c>
      <c r="I138" s="260"/>
    </row>
    <row r="139" spans="1:9">
      <c r="A139" s="255">
        <f t="shared" si="11"/>
        <v>137</v>
      </c>
      <c r="B139" s="256">
        <v>44789</v>
      </c>
      <c r="C139" s="257">
        <v>170.18326799999997</v>
      </c>
      <c r="D139" s="258">
        <v>124.95657374102763</v>
      </c>
      <c r="E139" s="257">
        <f t="shared" si="8"/>
        <v>124.95657374102763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44790</v>
      </c>
      <c r="C140" s="257">
        <v>172.57474699999997</v>
      </c>
      <c r="D140" s="258">
        <v>124.95657374102763</v>
      </c>
      <c r="E140" s="257">
        <f t="shared" si="8"/>
        <v>124.95657374102763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44791</v>
      </c>
      <c r="C141" s="257">
        <v>195.574613</v>
      </c>
      <c r="D141" s="258">
        <v>124.95657374102763</v>
      </c>
      <c r="E141" s="257">
        <f t="shared" si="8"/>
        <v>124.95657374102763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44792</v>
      </c>
      <c r="C142" s="257">
        <v>147.96343400000001</v>
      </c>
      <c r="D142" s="258">
        <v>124.95657374102763</v>
      </c>
      <c r="E142" s="257">
        <f t="shared" si="8"/>
        <v>124.95657374102763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44793</v>
      </c>
      <c r="C143" s="257">
        <v>81.896906000000001</v>
      </c>
      <c r="D143" s="258">
        <v>124.95657374102763</v>
      </c>
      <c r="E143" s="257">
        <f t="shared" si="8"/>
        <v>81.896906000000001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44794</v>
      </c>
      <c r="C144" s="257">
        <v>118.67038099999999</v>
      </c>
      <c r="D144" s="258">
        <v>124.95657374102763</v>
      </c>
      <c r="E144" s="257">
        <f t="shared" si="8"/>
        <v>118.67038099999999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44795</v>
      </c>
      <c r="C145" s="257">
        <v>181.24012999999999</v>
      </c>
      <c r="D145" s="258">
        <v>124.95657374102763</v>
      </c>
      <c r="E145" s="257">
        <f t="shared" si="8"/>
        <v>124.95657374102763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44796</v>
      </c>
      <c r="C146" s="257">
        <v>120.39282799999999</v>
      </c>
      <c r="D146" s="258">
        <v>124.95657374102763</v>
      </c>
      <c r="E146" s="257">
        <f t="shared" si="8"/>
        <v>120.39282799999999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44797</v>
      </c>
      <c r="C147" s="257">
        <v>96.681668000000002</v>
      </c>
      <c r="D147" s="258">
        <v>124.95657374102763</v>
      </c>
      <c r="E147" s="257">
        <f t="shared" si="8"/>
        <v>96.681668000000002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44798</v>
      </c>
      <c r="C148" s="257">
        <v>138.73874899999998</v>
      </c>
      <c r="D148" s="258">
        <v>124.95657374102763</v>
      </c>
      <c r="E148" s="257">
        <f t="shared" si="8"/>
        <v>124.95657374102763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44799</v>
      </c>
      <c r="C149" s="257">
        <v>190.45575999999997</v>
      </c>
      <c r="D149" s="258">
        <v>124.95657374102763</v>
      </c>
      <c r="E149" s="257">
        <f t="shared" si="8"/>
        <v>124.95657374102763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44800</v>
      </c>
      <c r="C150" s="257">
        <v>101.60244</v>
      </c>
      <c r="D150" s="258">
        <v>124.95657374102763</v>
      </c>
      <c r="E150" s="257">
        <f t="shared" si="8"/>
        <v>101.60244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44801</v>
      </c>
      <c r="C151" s="257">
        <v>106.690758</v>
      </c>
      <c r="D151" s="258">
        <v>124.95657374102763</v>
      </c>
      <c r="E151" s="257">
        <f t="shared" si="8"/>
        <v>106.690758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44802</v>
      </c>
      <c r="C152" s="257">
        <v>132.67882399999999</v>
      </c>
      <c r="D152" s="258">
        <v>124.95657374102763</v>
      </c>
      <c r="E152" s="257">
        <f t="shared" si="8"/>
        <v>124.95657374102763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44803</v>
      </c>
      <c r="C153" s="257">
        <v>57.546745999999999</v>
      </c>
      <c r="D153" s="258">
        <v>124.95657374102763</v>
      </c>
      <c r="E153" s="257">
        <f t="shared" si="8"/>
        <v>57.546745999999999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44804</v>
      </c>
      <c r="C154" s="257">
        <v>93.822602000000003</v>
      </c>
      <c r="D154" s="258">
        <v>124.95657374102763</v>
      </c>
      <c r="E154" s="257">
        <f t="shared" si="8"/>
        <v>93.822602000000003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44805</v>
      </c>
      <c r="C155" s="257">
        <v>59.959332000000003</v>
      </c>
      <c r="D155" s="258">
        <v>123.0338804958604</v>
      </c>
      <c r="E155" s="257">
        <f t="shared" si="8"/>
        <v>59.959332000000003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44806</v>
      </c>
      <c r="C156" s="257">
        <v>100.20235699999999</v>
      </c>
      <c r="D156" s="258">
        <v>123.0338804958604</v>
      </c>
      <c r="E156" s="257">
        <f t="shared" si="8"/>
        <v>100.20235699999999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44807</v>
      </c>
      <c r="C157" s="257">
        <v>108.900893</v>
      </c>
      <c r="D157" s="258">
        <v>123.0338804958604</v>
      </c>
      <c r="E157" s="257">
        <f t="shared" si="8"/>
        <v>108.900893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44808</v>
      </c>
      <c r="C158" s="257">
        <v>142.50523999999999</v>
      </c>
      <c r="D158" s="258">
        <v>123.0338804958604</v>
      </c>
      <c r="E158" s="257">
        <f t="shared" si="8"/>
        <v>123.0338804958604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44809</v>
      </c>
      <c r="C159" s="257">
        <v>157.98863299999999</v>
      </c>
      <c r="D159" s="258">
        <v>123.0338804958604</v>
      </c>
      <c r="E159" s="257">
        <f t="shared" si="8"/>
        <v>123.0338804958604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44810</v>
      </c>
      <c r="C160" s="257">
        <v>156.75575499999999</v>
      </c>
      <c r="D160" s="258">
        <v>123.0338804958604</v>
      </c>
      <c r="E160" s="257">
        <f t="shared" si="8"/>
        <v>123.0338804958604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44811</v>
      </c>
      <c r="C161" s="257">
        <v>140.82068100000001</v>
      </c>
      <c r="D161" s="258">
        <v>123.0338804958604</v>
      </c>
      <c r="E161" s="257">
        <f t="shared" si="8"/>
        <v>123.0338804958604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44812</v>
      </c>
      <c r="C162" s="257">
        <v>82.52366099999999</v>
      </c>
      <c r="D162" s="258">
        <v>123.0338804958604</v>
      </c>
      <c r="E162" s="257">
        <f t="shared" si="8"/>
        <v>82.52366099999999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44813</v>
      </c>
      <c r="C163" s="257">
        <v>61.911677000000005</v>
      </c>
      <c r="D163" s="258">
        <v>123.0338804958604</v>
      </c>
      <c r="E163" s="257">
        <f t="shared" si="8"/>
        <v>61.911677000000005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44814</v>
      </c>
      <c r="C164" s="257">
        <v>41.058446000000004</v>
      </c>
      <c r="D164" s="258">
        <v>123.0338804958604</v>
      </c>
      <c r="E164" s="257">
        <f t="shared" si="8"/>
        <v>41.058446000000004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44815</v>
      </c>
      <c r="C165" s="257">
        <v>103.561556</v>
      </c>
      <c r="D165" s="258">
        <v>123.0338804958604</v>
      </c>
      <c r="E165" s="257">
        <f t="shared" si="8"/>
        <v>103.561556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44816</v>
      </c>
      <c r="C166" s="257">
        <v>194.29662999999999</v>
      </c>
      <c r="D166" s="258">
        <v>123.0338804958604</v>
      </c>
      <c r="E166" s="257">
        <f t="shared" si="8"/>
        <v>123.0338804958604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44817</v>
      </c>
      <c r="C167" s="257">
        <v>262.28320299999996</v>
      </c>
      <c r="D167" s="258">
        <v>123.0338804958604</v>
      </c>
      <c r="E167" s="257">
        <f t="shared" si="8"/>
        <v>123.0338804958604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44818</v>
      </c>
      <c r="C168" s="257">
        <v>135.936116</v>
      </c>
      <c r="D168" s="258">
        <v>123.0338804958604</v>
      </c>
      <c r="E168" s="257">
        <f t="shared" si="8"/>
        <v>123.0338804958604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44819</v>
      </c>
      <c r="C169" s="257">
        <v>55.414898999999998</v>
      </c>
      <c r="D169" s="258">
        <v>123.0338804958604</v>
      </c>
      <c r="E169" s="257">
        <f t="shared" si="8"/>
        <v>55.414898999999998</v>
      </c>
      <c r="F169" s="260"/>
      <c r="G169" s="190" t="str">
        <f t="shared" si="9"/>
        <v>S</v>
      </c>
      <c r="H169" s="259" t="str">
        <f t="shared" si="10"/>
        <v>123,0</v>
      </c>
      <c r="I169" s="260"/>
    </row>
    <row r="170" spans="1:9">
      <c r="A170" s="255">
        <f t="shared" si="11"/>
        <v>168</v>
      </c>
      <c r="B170" s="256">
        <v>44820</v>
      </c>
      <c r="C170" s="257">
        <v>152.486412</v>
      </c>
      <c r="D170" s="258">
        <v>123.0338804958604</v>
      </c>
      <c r="E170" s="257">
        <f t="shared" si="8"/>
        <v>123.0338804958604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44821</v>
      </c>
      <c r="C171" s="257">
        <v>180.35288500000001</v>
      </c>
      <c r="D171" s="258">
        <v>123.0338804958604</v>
      </c>
      <c r="E171" s="257">
        <f t="shared" si="8"/>
        <v>123.0338804958604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44822</v>
      </c>
      <c r="C172" s="257">
        <v>119.394966</v>
      </c>
      <c r="D172" s="258">
        <v>123.0338804958604</v>
      </c>
      <c r="E172" s="257">
        <f t="shared" si="8"/>
        <v>119.394966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44823</v>
      </c>
      <c r="C173" s="257">
        <v>80.285039999999995</v>
      </c>
      <c r="D173" s="258">
        <v>123.0338804958604</v>
      </c>
      <c r="E173" s="257">
        <f t="shared" si="8"/>
        <v>80.285039999999995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44824</v>
      </c>
      <c r="C174" s="257">
        <v>100.68550399999999</v>
      </c>
      <c r="D174" s="258">
        <v>123.0338804958604</v>
      </c>
      <c r="E174" s="257">
        <f t="shared" si="8"/>
        <v>100.68550399999999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44825</v>
      </c>
      <c r="C175" s="257">
        <v>99.861918000000003</v>
      </c>
      <c r="D175" s="258">
        <v>123.0338804958604</v>
      </c>
      <c r="E175" s="257">
        <f t="shared" si="8"/>
        <v>99.861918000000003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44826</v>
      </c>
      <c r="C176" s="257">
        <v>46.921576000000002</v>
      </c>
      <c r="D176" s="258">
        <v>123.0338804958604</v>
      </c>
      <c r="E176" s="257">
        <f t="shared" si="8"/>
        <v>46.921576000000002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44827</v>
      </c>
      <c r="C177" s="257">
        <v>84.22133500000001</v>
      </c>
      <c r="D177" s="258">
        <v>123.0338804958604</v>
      </c>
      <c r="E177" s="257">
        <f t="shared" si="8"/>
        <v>84.22133500000001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44828</v>
      </c>
      <c r="C178" s="257">
        <v>166.85348099999999</v>
      </c>
      <c r="D178" s="258">
        <v>123.0338804958604</v>
      </c>
      <c r="E178" s="257">
        <f t="shared" si="8"/>
        <v>123.0338804958604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44829</v>
      </c>
      <c r="C179" s="257">
        <v>171.75555800000001</v>
      </c>
      <c r="D179" s="258">
        <v>123.0338804958604</v>
      </c>
      <c r="E179" s="257">
        <f t="shared" si="8"/>
        <v>123.0338804958604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44830</v>
      </c>
      <c r="C180" s="257">
        <v>157.936419</v>
      </c>
      <c r="D180" s="258">
        <v>123.0338804958604</v>
      </c>
      <c r="E180" s="257">
        <f t="shared" si="8"/>
        <v>123.0338804958604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44831</v>
      </c>
      <c r="C181" s="257">
        <v>218.10363999999998</v>
      </c>
      <c r="D181" s="258">
        <v>123.0338804958604</v>
      </c>
      <c r="E181" s="257">
        <f t="shared" si="8"/>
        <v>123.0338804958604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44832</v>
      </c>
      <c r="C182" s="257">
        <v>240.320943</v>
      </c>
      <c r="D182" s="258">
        <v>123.0338804958604</v>
      </c>
      <c r="E182" s="257">
        <f t="shared" si="8"/>
        <v>123.0338804958604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44833</v>
      </c>
      <c r="C183" s="257">
        <v>260.021432</v>
      </c>
      <c r="D183" s="258">
        <v>123.0338804958604</v>
      </c>
      <c r="E183" s="257">
        <f t="shared" si="8"/>
        <v>123.0338804958604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44834</v>
      </c>
      <c r="C184" s="257">
        <v>206.75080700000001</v>
      </c>
      <c r="D184" s="258">
        <v>123.0338804958604</v>
      </c>
      <c r="E184" s="257">
        <f t="shared" si="8"/>
        <v>123.0338804958604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44835</v>
      </c>
      <c r="C185" s="257">
        <v>68.157316000000009</v>
      </c>
      <c r="D185" s="258">
        <v>143.56540381704846</v>
      </c>
      <c r="E185" s="257">
        <f t="shared" si="8"/>
        <v>68.157316000000009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44836</v>
      </c>
      <c r="C186" s="257">
        <v>84.822161999999992</v>
      </c>
      <c r="D186" s="258">
        <v>143.56540381704846</v>
      </c>
      <c r="E186" s="257">
        <f t="shared" si="8"/>
        <v>84.822161999999992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44837</v>
      </c>
      <c r="C187" s="257">
        <v>42.348008</v>
      </c>
      <c r="D187" s="258">
        <v>143.56540381704846</v>
      </c>
      <c r="E187" s="257">
        <f t="shared" si="8"/>
        <v>42.348008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44838</v>
      </c>
      <c r="C188" s="257">
        <v>45.256483000000003</v>
      </c>
      <c r="D188" s="258">
        <v>143.56540381704846</v>
      </c>
      <c r="E188" s="257">
        <f t="shared" si="8"/>
        <v>45.256483000000003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44839</v>
      </c>
      <c r="C189" s="257">
        <v>89.600700000000003</v>
      </c>
      <c r="D189" s="258">
        <v>143.56540381704846</v>
      </c>
      <c r="E189" s="257">
        <f t="shared" si="8"/>
        <v>89.600700000000003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44840</v>
      </c>
      <c r="C190" s="257">
        <v>166.30056099999999</v>
      </c>
      <c r="D190" s="258">
        <v>143.56540381704846</v>
      </c>
      <c r="E190" s="257">
        <f t="shared" si="8"/>
        <v>143.56540381704846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44841</v>
      </c>
      <c r="C191" s="257">
        <v>84.162767000000002</v>
      </c>
      <c r="D191" s="258">
        <v>143.56540381704846</v>
      </c>
      <c r="E191" s="257">
        <f t="shared" si="8"/>
        <v>84.162767000000002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44842</v>
      </c>
      <c r="C192" s="257">
        <v>136.85900000000001</v>
      </c>
      <c r="D192" s="258">
        <v>143.56540381704846</v>
      </c>
      <c r="E192" s="257">
        <f t="shared" si="8"/>
        <v>136.85900000000001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44843</v>
      </c>
      <c r="C193" s="257">
        <v>96.914221999999995</v>
      </c>
      <c r="D193" s="258">
        <v>143.56540381704846</v>
      </c>
      <c r="E193" s="257">
        <f t="shared" si="8"/>
        <v>96.914221999999995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44844</v>
      </c>
      <c r="C194" s="257">
        <v>52.384353000000004</v>
      </c>
      <c r="D194" s="258">
        <v>143.56540381704846</v>
      </c>
      <c r="E194" s="257">
        <f t="shared" si="8"/>
        <v>52.384353000000004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44845</v>
      </c>
      <c r="C195" s="257">
        <v>45.633096999999999</v>
      </c>
      <c r="D195" s="258">
        <v>143.56540381704846</v>
      </c>
      <c r="E195" s="257">
        <f t="shared" ref="E195:E258" si="12">IF(C195&gt;D195,D195,C195)</f>
        <v>45.633096999999999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44846</v>
      </c>
      <c r="C196" s="257">
        <v>58.152637999999996</v>
      </c>
      <c r="D196" s="258">
        <v>143.56540381704846</v>
      </c>
      <c r="E196" s="257">
        <f t="shared" si="12"/>
        <v>58.152637999999996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44847</v>
      </c>
      <c r="C197" s="257">
        <v>60.686548999999999</v>
      </c>
      <c r="D197" s="258">
        <v>143.56540381704846</v>
      </c>
      <c r="E197" s="257">
        <f t="shared" si="12"/>
        <v>60.686548999999999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44848</v>
      </c>
      <c r="C198" s="257">
        <v>97.748600999999994</v>
      </c>
      <c r="D198" s="258">
        <v>143.56540381704846</v>
      </c>
      <c r="E198" s="257">
        <f t="shared" si="12"/>
        <v>97.748600999999994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44849</v>
      </c>
      <c r="C199" s="257">
        <v>117.641891</v>
      </c>
      <c r="D199" s="258">
        <v>143.56540381704846</v>
      </c>
      <c r="E199" s="257">
        <f t="shared" si="12"/>
        <v>117.641891</v>
      </c>
      <c r="F199" s="263"/>
      <c r="G199" s="190" t="str">
        <f t="shared" si="13"/>
        <v>O</v>
      </c>
      <c r="H199" s="259" t="str">
        <f t="shared" si="14"/>
        <v>143,6</v>
      </c>
      <c r="I199" s="260"/>
    </row>
    <row r="200" spans="1:9">
      <c r="A200" s="255">
        <f t="shared" si="15"/>
        <v>198</v>
      </c>
      <c r="B200" s="256">
        <v>44850</v>
      </c>
      <c r="C200" s="257">
        <v>218.29753400000001</v>
      </c>
      <c r="D200" s="258">
        <v>143.56540381704846</v>
      </c>
      <c r="E200" s="257">
        <f t="shared" si="12"/>
        <v>143.56540381704846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44851</v>
      </c>
      <c r="C201" s="257">
        <v>194.22833900000001</v>
      </c>
      <c r="D201" s="258">
        <v>143.56540381704846</v>
      </c>
      <c r="E201" s="257">
        <f t="shared" si="12"/>
        <v>143.56540381704846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44852</v>
      </c>
      <c r="C202" s="257">
        <v>240.306713</v>
      </c>
      <c r="D202" s="258">
        <v>143.56540381704846</v>
      </c>
      <c r="E202" s="257">
        <f t="shared" si="12"/>
        <v>143.56540381704846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44853</v>
      </c>
      <c r="C203" s="257">
        <v>282.31352700000002</v>
      </c>
      <c r="D203" s="258">
        <v>143.56540381704846</v>
      </c>
      <c r="E203" s="257">
        <f t="shared" si="12"/>
        <v>143.56540381704846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44854</v>
      </c>
      <c r="C204" s="257">
        <v>304.10304400000001</v>
      </c>
      <c r="D204" s="258">
        <v>143.56540381704846</v>
      </c>
      <c r="E204" s="257">
        <f t="shared" si="12"/>
        <v>143.56540381704846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44855</v>
      </c>
      <c r="C205" s="257">
        <v>261.83777899999995</v>
      </c>
      <c r="D205" s="258">
        <v>143.56540381704846</v>
      </c>
      <c r="E205" s="257">
        <f t="shared" si="12"/>
        <v>143.56540381704846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44856</v>
      </c>
      <c r="C206" s="257">
        <v>255.16156000000001</v>
      </c>
      <c r="D206" s="258">
        <v>143.56540381704846</v>
      </c>
      <c r="E206" s="257">
        <f t="shared" si="12"/>
        <v>143.56540381704846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44857</v>
      </c>
      <c r="C207" s="257">
        <v>310.99752799999999</v>
      </c>
      <c r="D207" s="258">
        <v>143.56540381704846</v>
      </c>
      <c r="E207" s="257">
        <f t="shared" si="12"/>
        <v>143.56540381704846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44858</v>
      </c>
      <c r="C208" s="257">
        <v>137.70208400000001</v>
      </c>
      <c r="D208" s="258">
        <v>143.56540381704846</v>
      </c>
      <c r="E208" s="257">
        <f t="shared" si="12"/>
        <v>137.70208400000001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44859</v>
      </c>
      <c r="C209" s="257">
        <v>245.12129899999999</v>
      </c>
      <c r="D209" s="258">
        <v>143.56540381704846</v>
      </c>
      <c r="E209" s="257">
        <f t="shared" si="12"/>
        <v>143.56540381704846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44860</v>
      </c>
      <c r="C210" s="257">
        <v>177.019554</v>
      </c>
      <c r="D210" s="258">
        <v>143.56540381704846</v>
      </c>
      <c r="E210" s="257">
        <f t="shared" si="12"/>
        <v>143.56540381704846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44861</v>
      </c>
      <c r="C211" s="257">
        <v>308.54284599999994</v>
      </c>
      <c r="D211" s="258">
        <v>143.56540381704846</v>
      </c>
      <c r="E211" s="257">
        <f t="shared" si="12"/>
        <v>143.56540381704846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44862</v>
      </c>
      <c r="C212" s="257">
        <v>242.581006</v>
      </c>
      <c r="D212" s="258">
        <v>143.56540381704846</v>
      </c>
      <c r="E212" s="257">
        <f t="shared" si="12"/>
        <v>143.56540381704846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44863</v>
      </c>
      <c r="C213" s="257">
        <v>249.407803</v>
      </c>
      <c r="D213" s="258">
        <v>143.56540381704846</v>
      </c>
      <c r="E213" s="257">
        <f t="shared" si="12"/>
        <v>143.56540381704846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44864</v>
      </c>
      <c r="C214" s="257">
        <v>121.67089299999999</v>
      </c>
      <c r="D214" s="258">
        <v>143.56540381704846</v>
      </c>
      <c r="E214" s="257">
        <f t="shared" si="12"/>
        <v>121.67089299999999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44865</v>
      </c>
      <c r="C215" s="257">
        <v>224.50160500000001</v>
      </c>
      <c r="D215" s="258">
        <v>143.56540381704846</v>
      </c>
      <c r="E215" s="257">
        <f t="shared" si="12"/>
        <v>143.56540381704846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44866</v>
      </c>
      <c r="C216" s="257">
        <v>70.175501999999994</v>
      </c>
      <c r="D216" s="258">
        <v>195.92042411390756</v>
      </c>
      <c r="E216" s="257">
        <f t="shared" si="12"/>
        <v>70.175501999999994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44867</v>
      </c>
      <c r="C217" s="257">
        <v>71.457744000000005</v>
      </c>
      <c r="D217" s="258">
        <v>195.92042411390756</v>
      </c>
      <c r="E217" s="257">
        <f t="shared" si="12"/>
        <v>71.457744000000005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44868</v>
      </c>
      <c r="C218" s="257">
        <v>231.39367899999996</v>
      </c>
      <c r="D218" s="258">
        <v>195.92042411390756</v>
      </c>
      <c r="E218" s="257">
        <f t="shared" si="12"/>
        <v>195.92042411390756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44869</v>
      </c>
      <c r="C219" s="257">
        <v>238.32268900000003</v>
      </c>
      <c r="D219" s="258">
        <v>195.92042411390756</v>
      </c>
      <c r="E219" s="257">
        <f t="shared" si="12"/>
        <v>195.92042411390756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44870</v>
      </c>
      <c r="C220" s="257">
        <v>116.367098</v>
      </c>
      <c r="D220" s="258">
        <v>195.92042411390756</v>
      </c>
      <c r="E220" s="257">
        <f t="shared" si="12"/>
        <v>116.367098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44871</v>
      </c>
      <c r="C221" s="257">
        <v>143.60430300000002</v>
      </c>
      <c r="D221" s="258">
        <v>195.92042411390756</v>
      </c>
      <c r="E221" s="257">
        <f t="shared" si="12"/>
        <v>143.60430300000002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44872</v>
      </c>
      <c r="C222" s="257">
        <v>175.55631199999999</v>
      </c>
      <c r="D222" s="258">
        <v>195.92042411390756</v>
      </c>
      <c r="E222" s="257">
        <f t="shared" si="12"/>
        <v>175.55631199999999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44873</v>
      </c>
      <c r="C223" s="257">
        <v>236.41002</v>
      </c>
      <c r="D223" s="258">
        <v>195.92042411390756</v>
      </c>
      <c r="E223" s="257">
        <f t="shared" si="12"/>
        <v>195.92042411390756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44874</v>
      </c>
      <c r="C224" s="257">
        <v>141.32268500000001</v>
      </c>
      <c r="D224" s="258">
        <v>195.92042411390756</v>
      </c>
      <c r="E224" s="257">
        <f t="shared" si="12"/>
        <v>141.32268500000001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44875</v>
      </c>
      <c r="C225" s="257">
        <v>72.621297000000013</v>
      </c>
      <c r="D225" s="258">
        <v>195.92042411390756</v>
      </c>
      <c r="E225" s="257">
        <f t="shared" si="12"/>
        <v>72.621297000000013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44876</v>
      </c>
      <c r="C226" s="257">
        <v>180.16626399999998</v>
      </c>
      <c r="D226" s="258">
        <v>195.92042411390756</v>
      </c>
      <c r="E226" s="257">
        <f t="shared" si="12"/>
        <v>180.16626399999998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44877</v>
      </c>
      <c r="C227" s="257">
        <v>250.86212799999998</v>
      </c>
      <c r="D227" s="258">
        <v>195.92042411390756</v>
      </c>
      <c r="E227" s="257">
        <f t="shared" si="12"/>
        <v>195.92042411390756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44878</v>
      </c>
      <c r="C228" s="257">
        <v>146.40533600000001</v>
      </c>
      <c r="D228" s="258">
        <v>195.92042411390756</v>
      </c>
      <c r="E228" s="257">
        <f t="shared" si="12"/>
        <v>146.40533600000001</v>
      </c>
      <c r="F228" s="263"/>
      <c r="G228" s="190" t="str">
        <f t="shared" si="13"/>
        <v/>
      </c>
      <c r="H228" s="259" t="str">
        <f t="shared" si="14"/>
        <v/>
      </c>
      <c r="I228" s="260"/>
    </row>
    <row r="229" spans="1:9">
      <c r="A229" s="255">
        <f t="shared" si="15"/>
        <v>227</v>
      </c>
      <c r="B229" s="256">
        <v>44879</v>
      </c>
      <c r="C229" s="257">
        <v>187.89150700000002</v>
      </c>
      <c r="D229" s="258">
        <v>195.92042411390756</v>
      </c>
      <c r="E229" s="257">
        <f t="shared" si="12"/>
        <v>187.89150700000002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44880</v>
      </c>
      <c r="C230" s="257">
        <v>347.40958699999999</v>
      </c>
      <c r="D230" s="258">
        <v>195.92042411390756</v>
      </c>
      <c r="E230" s="257">
        <f t="shared" si="12"/>
        <v>195.92042411390756</v>
      </c>
      <c r="F230" s="260"/>
      <c r="G230" s="190" t="str">
        <f t="shared" si="13"/>
        <v>N</v>
      </c>
      <c r="H230" s="259" t="str">
        <f t="shared" si="14"/>
        <v>195,9</v>
      </c>
      <c r="I230" s="260"/>
    </row>
    <row r="231" spans="1:9">
      <c r="A231" s="255">
        <f t="shared" si="15"/>
        <v>229</v>
      </c>
      <c r="B231" s="256">
        <v>44881</v>
      </c>
      <c r="C231" s="257">
        <v>390.33011399999998</v>
      </c>
      <c r="D231" s="258">
        <v>195.92042411390756</v>
      </c>
      <c r="E231" s="257">
        <f t="shared" si="12"/>
        <v>195.92042411390756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44882</v>
      </c>
      <c r="C232" s="257">
        <v>381.05672599999997</v>
      </c>
      <c r="D232" s="258">
        <v>195.92042411390756</v>
      </c>
      <c r="E232" s="257">
        <f t="shared" si="12"/>
        <v>195.92042411390756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44883</v>
      </c>
      <c r="C233" s="257">
        <v>252.001475</v>
      </c>
      <c r="D233" s="258">
        <v>195.92042411390756</v>
      </c>
      <c r="E233" s="257">
        <f t="shared" si="12"/>
        <v>195.92042411390756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44884</v>
      </c>
      <c r="C234" s="257">
        <v>333.36951799999997</v>
      </c>
      <c r="D234" s="258">
        <v>195.92042411390756</v>
      </c>
      <c r="E234" s="257">
        <f t="shared" si="12"/>
        <v>195.92042411390756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44885</v>
      </c>
      <c r="C235" s="257">
        <v>241.10924499999999</v>
      </c>
      <c r="D235" s="258">
        <v>195.92042411390756</v>
      </c>
      <c r="E235" s="257">
        <f t="shared" si="12"/>
        <v>195.92042411390756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44886</v>
      </c>
      <c r="C236" s="257">
        <v>407.86425400000002</v>
      </c>
      <c r="D236" s="258">
        <v>195.92042411390756</v>
      </c>
      <c r="E236" s="257">
        <f t="shared" si="12"/>
        <v>195.92042411390756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44887</v>
      </c>
      <c r="C237" s="257">
        <v>415.00569100000001</v>
      </c>
      <c r="D237" s="258">
        <v>195.92042411390756</v>
      </c>
      <c r="E237" s="257">
        <f t="shared" si="12"/>
        <v>195.92042411390756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44888</v>
      </c>
      <c r="C238" s="257">
        <v>355.59611600000005</v>
      </c>
      <c r="D238" s="258">
        <v>195.92042411390756</v>
      </c>
      <c r="E238" s="257">
        <f t="shared" si="12"/>
        <v>195.92042411390756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44889</v>
      </c>
      <c r="C239" s="257">
        <v>176.46814900000001</v>
      </c>
      <c r="D239" s="258">
        <v>195.92042411390756</v>
      </c>
      <c r="E239" s="257">
        <f t="shared" si="12"/>
        <v>176.46814900000001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44890</v>
      </c>
      <c r="C240" s="257">
        <v>211.492245</v>
      </c>
      <c r="D240" s="258">
        <v>195.92042411390756</v>
      </c>
      <c r="E240" s="257">
        <f t="shared" si="12"/>
        <v>195.92042411390756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44891</v>
      </c>
      <c r="C241" s="257">
        <v>136.01001200000002</v>
      </c>
      <c r="D241" s="258">
        <v>195.92042411390756</v>
      </c>
      <c r="E241" s="257">
        <f t="shared" si="12"/>
        <v>136.01001200000002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44892</v>
      </c>
      <c r="C242" s="257">
        <v>120.033357</v>
      </c>
      <c r="D242" s="258">
        <v>195.92042411390756</v>
      </c>
      <c r="E242" s="257">
        <f t="shared" si="12"/>
        <v>120.033357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44893</v>
      </c>
      <c r="C243" s="257">
        <v>314.464944</v>
      </c>
      <c r="D243" s="258">
        <v>195.92042411390756</v>
      </c>
      <c r="E243" s="257">
        <f t="shared" si="12"/>
        <v>195.92042411390756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44894</v>
      </c>
      <c r="C244" s="257">
        <v>185.585184</v>
      </c>
      <c r="D244" s="258">
        <v>195.92042411390756</v>
      </c>
      <c r="E244" s="257">
        <f t="shared" si="12"/>
        <v>185.585184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44895</v>
      </c>
      <c r="C245" s="257">
        <v>56.089641</v>
      </c>
      <c r="D245" s="258">
        <v>195.92042411390756</v>
      </c>
      <c r="E245" s="257">
        <f t="shared" si="12"/>
        <v>56.089641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44896</v>
      </c>
      <c r="C246" s="257">
        <v>155.51653300000001</v>
      </c>
      <c r="D246" s="258">
        <v>189.60041043281379</v>
      </c>
      <c r="E246" s="257">
        <f t="shared" si="12"/>
        <v>155.51653300000001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44897</v>
      </c>
      <c r="C247" s="257">
        <v>79.187899999999999</v>
      </c>
      <c r="D247" s="258">
        <v>191.29020331468453</v>
      </c>
      <c r="E247" s="257">
        <f t="shared" si="12"/>
        <v>79.187899999999999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44898</v>
      </c>
      <c r="C248" s="257">
        <v>66.065214000000012</v>
      </c>
      <c r="D248" s="258">
        <v>191.29020331468453</v>
      </c>
      <c r="E248" s="257">
        <f t="shared" si="12"/>
        <v>66.065214000000012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44899</v>
      </c>
      <c r="C249" s="257">
        <v>52.734241000000004</v>
      </c>
      <c r="D249" s="258">
        <v>191.29020331468453</v>
      </c>
      <c r="E249" s="257">
        <f t="shared" si="12"/>
        <v>52.734241000000004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44900</v>
      </c>
      <c r="C250" s="257">
        <v>129.03492500000002</v>
      </c>
      <c r="D250" s="258">
        <v>191.29020331468453</v>
      </c>
      <c r="E250" s="257">
        <f t="shared" si="12"/>
        <v>129.03492500000002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44901</v>
      </c>
      <c r="C251" s="257">
        <v>29.196757000000002</v>
      </c>
      <c r="D251" s="258">
        <v>191.29020331468453</v>
      </c>
      <c r="E251" s="257">
        <f t="shared" si="12"/>
        <v>29.196757000000002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44902</v>
      </c>
      <c r="C252" s="257">
        <v>42.074168</v>
      </c>
      <c r="D252" s="258">
        <v>191.29020331468453</v>
      </c>
      <c r="E252" s="257">
        <f t="shared" si="12"/>
        <v>42.074168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44903</v>
      </c>
      <c r="C253" s="257">
        <v>177.85182599999999</v>
      </c>
      <c r="D253" s="258">
        <v>191.29020331468453</v>
      </c>
      <c r="E253" s="257">
        <f t="shared" si="12"/>
        <v>177.85182599999999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44904</v>
      </c>
      <c r="C254" s="257">
        <v>178.00170900000001</v>
      </c>
      <c r="D254" s="258">
        <v>191.29020331468453</v>
      </c>
      <c r="E254" s="257">
        <f t="shared" si="12"/>
        <v>178.00170900000001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44905</v>
      </c>
      <c r="C255" s="257">
        <v>250.73025799999999</v>
      </c>
      <c r="D255" s="258">
        <v>191.29020331468453</v>
      </c>
      <c r="E255" s="257">
        <f t="shared" si="12"/>
        <v>191.29020331468453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44906</v>
      </c>
      <c r="C256" s="257">
        <v>140.70862700000001</v>
      </c>
      <c r="D256" s="258">
        <v>191.29020331468453</v>
      </c>
      <c r="E256" s="257">
        <f t="shared" si="12"/>
        <v>140.70862700000001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44907</v>
      </c>
      <c r="C257" s="257">
        <v>343.04378199999996</v>
      </c>
      <c r="D257" s="258">
        <v>191.29020331468453</v>
      </c>
      <c r="E257" s="257">
        <f t="shared" si="12"/>
        <v>191.29020331468453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44908</v>
      </c>
      <c r="C258" s="257">
        <v>284.69132999999999</v>
      </c>
      <c r="D258" s="258">
        <v>191.29020331468453</v>
      </c>
      <c r="E258" s="257">
        <f t="shared" si="12"/>
        <v>191.29020331468453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44909</v>
      </c>
      <c r="C259" s="257">
        <v>243.12623400000001</v>
      </c>
      <c r="D259" s="258">
        <v>191.29020331468453</v>
      </c>
      <c r="E259" s="257">
        <f t="shared" ref="E259:E322" si="16">IF(C259&gt;D259,D259,C259)</f>
        <v>191.29020331468453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9" t="str">
        <f t="shared" ref="H259:H322" si="18">IF(DAY($B259)=15,TEXT(D259,"#,0"),"")</f>
        <v/>
      </c>
      <c r="I259" s="260"/>
    </row>
    <row r="260" spans="1:9">
      <c r="A260" s="255">
        <f t="shared" ref="A260:A323" si="19">+A259+1</f>
        <v>258</v>
      </c>
      <c r="B260" s="256">
        <v>44910</v>
      </c>
      <c r="C260" s="257">
        <v>189.77288799999999</v>
      </c>
      <c r="D260" s="258">
        <v>191.29020331468453</v>
      </c>
      <c r="E260" s="257">
        <f t="shared" si="16"/>
        <v>189.77288799999999</v>
      </c>
      <c r="F260" s="263"/>
      <c r="G260" s="190" t="str">
        <f t="shared" si="17"/>
        <v>D</v>
      </c>
      <c r="H260" s="259" t="str">
        <f t="shared" si="18"/>
        <v>191,3</v>
      </c>
      <c r="I260" s="260"/>
    </row>
    <row r="261" spans="1:9">
      <c r="A261" s="255">
        <f t="shared" si="19"/>
        <v>259</v>
      </c>
      <c r="B261" s="256">
        <v>44911</v>
      </c>
      <c r="C261" s="257">
        <v>139.390693</v>
      </c>
      <c r="D261" s="258">
        <v>191.29020331468453</v>
      </c>
      <c r="E261" s="257">
        <f t="shared" si="16"/>
        <v>139.390693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44912</v>
      </c>
      <c r="C262" s="257">
        <v>58.323466000000003</v>
      </c>
      <c r="D262" s="258">
        <v>191.29020331468453</v>
      </c>
      <c r="E262" s="257">
        <f t="shared" si="16"/>
        <v>58.323466000000003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44913</v>
      </c>
      <c r="C263" s="257">
        <v>185.34718100000001</v>
      </c>
      <c r="D263" s="258">
        <v>191.29020331468453</v>
      </c>
      <c r="E263" s="257">
        <f t="shared" si="16"/>
        <v>185.34718100000001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44914</v>
      </c>
      <c r="C264" s="257">
        <v>251.11472800000001</v>
      </c>
      <c r="D264" s="258">
        <v>191.29020331468453</v>
      </c>
      <c r="E264" s="257">
        <f t="shared" si="16"/>
        <v>191.29020331468453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44915</v>
      </c>
      <c r="C265" s="257">
        <v>283.64104100000003</v>
      </c>
      <c r="D265" s="258">
        <v>191.29020331468453</v>
      </c>
      <c r="E265" s="257">
        <f t="shared" si="16"/>
        <v>191.29020331468453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44916</v>
      </c>
      <c r="C266" s="257">
        <v>319.57085000000001</v>
      </c>
      <c r="D266" s="258">
        <v>191.29020331468453</v>
      </c>
      <c r="E266" s="257">
        <f t="shared" si="16"/>
        <v>191.29020331468453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44917</v>
      </c>
      <c r="C267" s="257">
        <v>298.98524900000001</v>
      </c>
      <c r="D267" s="258">
        <v>191.29020331468453</v>
      </c>
      <c r="E267" s="257">
        <f t="shared" si="16"/>
        <v>191.29020331468453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44918</v>
      </c>
      <c r="C268" s="257">
        <v>261.61560499999996</v>
      </c>
      <c r="D268" s="258">
        <v>191.29020331468453</v>
      </c>
      <c r="E268" s="257">
        <f t="shared" si="16"/>
        <v>191.29020331468453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44919</v>
      </c>
      <c r="C269" s="257">
        <v>173.962073</v>
      </c>
      <c r="D269" s="258">
        <v>191.29020331468453</v>
      </c>
      <c r="E269" s="257">
        <f t="shared" si="16"/>
        <v>173.962073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44920</v>
      </c>
      <c r="C270" s="257">
        <v>170.491027</v>
      </c>
      <c r="D270" s="258">
        <v>191.29020331468453</v>
      </c>
      <c r="E270" s="257">
        <f t="shared" si="16"/>
        <v>170.491027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44921</v>
      </c>
      <c r="C271" s="257">
        <v>56.465977000000002</v>
      </c>
      <c r="D271" s="258">
        <v>191.29020331468453</v>
      </c>
      <c r="E271" s="257">
        <f t="shared" si="16"/>
        <v>56.465977000000002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44922</v>
      </c>
      <c r="C272" s="257">
        <v>66.91897800000001</v>
      </c>
      <c r="D272" s="258">
        <v>191.29020331468453</v>
      </c>
      <c r="E272" s="257">
        <f t="shared" si="16"/>
        <v>66.91897800000001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44923</v>
      </c>
      <c r="C273" s="257">
        <v>198.117152</v>
      </c>
      <c r="D273" s="258">
        <v>191.29020331468453</v>
      </c>
      <c r="E273" s="257">
        <f t="shared" si="16"/>
        <v>191.29020331468453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44924</v>
      </c>
      <c r="C274" s="257">
        <v>237.439018</v>
      </c>
      <c r="D274" s="258">
        <v>191.29020331468453</v>
      </c>
      <c r="E274" s="257">
        <f t="shared" si="16"/>
        <v>191.29020331468453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44925</v>
      </c>
      <c r="C275" s="257">
        <v>315.19385</v>
      </c>
      <c r="D275" s="258">
        <v>191.29020331468453</v>
      </c>
      <c r="E275" s="257">
        <f t="shared" si="16"/>
        <v>191.29020331468453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44926</v>
      </c>
      <c r="C276" s="257">
        <v>168.84421799999998</v>
      </c>
      <c r="D276" s="258">
        <v>191.29020331468453</v>
      </c>
      <c r="E276" s="257">
        <f t="shared" si="16"/>
        <v>168.84421799999998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44927</v>
      </c>
      <c r="C277" s="257">
        <v>160.935801</v>
      </c>
      <c r="D277" s="258">
        <v>225.38058657891492</v>
      </c>
      <c r="E277" s="257">
        <f t="shared" si="16"/>
        <v>160.935801</v>
      </c>
      <c r="F277" s="260">
        <f>YEAR(B277)</f>
        <v>2023</v>
      </c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44928</v>
      </c>
      <c r="C278" s="257">
        <v>96.966331999999994</v>
      </c>
      <c r="D278" s="258">
        <v>225.38058657891492</v>
      </c>
      <c r="E278" s="257">
        <f t="shared" si="16"/>
        <v>96.966331999999994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44929</v>
      </c>
      <c r="C279" s="257">
        <v>69.069948999999994</v>
      </c>
      <c r="D279" s="258">
        <v>225.38058657891492</v>
      </c>
      <c r="E279" s="257">
        <f t="shared" si="16"/>
        <v>69.069948999999994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44930</v>
      </c>
      <c r="C280" s="257">
        <v>65.706111000000007</v>
      </c>
      <c r="D280" s="258">
        <v>225.38058657891492</v>
      </c>
      <c r="E280" s="257">
        <f t="shared" si="16"/>
        <v>65.706111000000007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44931</v>
      </c>
      <c r="C281" s="257">
        <v>43.798284000000002</v>
      </c>
      <c r="D281" s="258">
        <v>225.38058657891492</v>
      </c>
      <c r="E281" s="257">
        <f t="shared" si="16"/>
        <v>43.798284000000002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44932</v>
      </c>
      <c r="C282" s="257">
        <v>84.453948999999994</v>
      </c>
      <c r="D282" s="258">
        <v>225.38058657891492</v>
      </c>
      <c r="E282" s="257">
        <f t="shared" si="16"/>
        <v>84.453948999999994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44933</v>
      </c>
      <c r="C283" s="257">
        <v>304.92775300000005</v>
      </c>
      <c r="D283" s="258">
        <v>225.38058657891492</v>
      </c>
      <c r="E283" s="257">
        <f t="shared" si="16"/>
        <v>225.38058657891492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44934</v>
      </c>
      <c r="C284" s="257">
        <v>373.82909100000001</v>
      </c>
      <c r="D284" s="258">
        <v>225.38058657891492</v>
      </c>
      <c r="E284" s="257">
        <f t="shared" si="16"/>
        <v>225.38058657891492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44935</v>
      </c>
      <c r="C285" s="257">
        <v>299.40650099999999</v>
      </c>
      <c r="D285" s="258">
        <v>225.38058657891492</v>
      </c>
      <c r="E285" s="257">
        <f t="shared" si="16"/>
        <v>225.38058657891492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44936</v>
      </c>
      <c r="C286" s="257">
        <v>208.80787000000004</v>
      </c>
      <c r="D286" s="258">
        <v>225.38058657891492</v>
      </c>
      <c r="E286" s="257">
        <f t="shared" si="16"/>
        <v>208.80787000000004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44937</v>
      </c>
      <c r="C287" s="257">
        <v>197.88169099999999</v>
      </c>
      <c r="D287" s="258">
        <v>225.38058657891492</v>
      </c>
      <c r="E287" s="257">
        <f t="shared" si="16"/>
        <v>197.88169099999999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44938</v>
      </c>
      <c r="C288" s="257">
        <v>148.073992</v>
      </c>
      <c r="D288" s="258">
        <v>225.38058657891492</v>
      </c>
      <c r="E288" s="257">
        <f t="shared" si="16"/>
        <v>148.073992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44939</v>
      </c>
      <c r="C289" s="257">
        <v>150.789468</v>
      </c>
      <c r="D289" s="258">
        <v>225.38058657891492</v>
      </c>
      <c r="E289" s="257">
        <f t="shared" si="16"/>
        <v>150.789468</v>
      </c>
      <c r="F289" s="263"/>
      <c r="G289" s="190" t="str">
        <f t="shared" si="17"/>
        <v/>
      </c>
      <c r="H289" s="259" t="str">
        <f t="shared" si="18"/>
        <v/>
      </c>
      <c r="I289" s="260"/>
    </row>
    <row r="290" spans="1:9">
      <c r="A290" s="255">
        <f t="shared" si="19"/>
        <v>288</v>
      </c>
      <c r="B290" s="256">
        <v>44940</v>
      </c>
      <c r="C290" s="257">
        <v>180.418012</v>
      </c>
      <c r="D290" s="258">
        <v>225.38058657891492</v>
      </c>
      <c r="E290" s="257">
        <f t="shared" si="16"/>
        <v>180.418012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44941</v>
      </c>
      <c r="C291" s="257">
        <v>286.82453100000004</v>
      </c>
      <c r="D291" s="258">
        <v>225.38058657891492</v>
      </c>
      <c r="E291" s="257">
        <f t="shared" si="16"/>
        <v>225.38058657891492</v>
      </c>
      <c r="F291" s="260"/>
      <c r="G291" s="190" t="str">
        <f t="shared" si="17"/>
        <v>E</v>
      </c>
      <c r="H291" s="259" t="str">
        <f t="shared" si="18"/>
        <v>225,4</v>
      </c>
      <c r="I291" s="260"/>
    </row>
    <row r="292" spans="1:9">
      <c r="A292" s="255">
        <f t="shared" si="19"/>
        <v>290</v>
      </c>
      <c r="B292" s="256">
        <v>44942</v>
      </c>
      <c r="C292" s="257">
        <v>399.92026299999998</v>
      </c>
      <c r="D292" s="258">
        <v>225.38058657891492</v>
      </c>
      <c r="E292" s="257">
        <f t="shared" si="16"/>
        <v>225.38058657891492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44943</v>
      </c>
      <c r="C293" s="257">
        <v>390.49647299999998</v>
      </c>
      <c r="D293" s="258">
        <v>225.38058657891492</v>
      </c>
      <c r="E293" s="257">
        <f t="shared" si="16"/>
        <v>225.38058657891492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44944</v>
      </c>
      <c r="C294" s="257">
        <v>357.39378199999999</v>
      </c>
      <c r="D294" s="258">
        <v>225.38058657891492</v>
      </c>
      <c r="E294" s="257">
        <f t="shared" si="16"/>
        <v>225.38058657891492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44945</v>
      </c>
      <c r="C295" s="257">
        <v>371.03471000000002</v>
      </c>
      <c r="D295" s="258">
        <v>225.38058657891492</v>
      </c>
      <c r="E295" s="257">
        <f t="shared" si="16"/>
        <v>225.38058657891492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44946</v>
      </c>
      <c r="C296" s="257">
        <v>271.803315</v>
      </c>
      <c r="D296" s="258">
        <v>225.38058657891492</v>
      </c>
      <c r="E296" s="257">
        <f t="shared" si="16"/>
        <v>225.38058657891492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44947</v>
      </c>
      <c r="C297" s="257">
        <v>270.59378500000003</v>
      </c>
      <c r="D297" s="258">
        <v>225.38058657891492</v>
      </c>
      <c r="E297" s="257">
        <f t="shared" si="16"/>
        <v>225.38058657891492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44948</v>
      </c>
      <c r="C298" s="257">
        <v>289.447138</v>
      </c>
      <c r="D298" s="258">
        <v>225.38058657891492</v>
      </c>
      <c r="E298" s="257">
        <f t="shared" si="16"/>
        <v>225.38058657891492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44949</v>
      </c>
      <c r="C299" s="257">
        <v>311.17062600000003</v>
      </c>
      <c r="D299" s="258">
        <v>225.38058657891492</v>
      </c>
      <c r="E299" s="257">
        <f t="shared" si="16"/>
        <v>225.38058657891492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44950</v>
      </c>
      <c r="C300" s="257">
        <v>235.11200200000002</v>
      </c>
      <c r="D300" s="258">
        <v>225.38058657891492</v>
      </c>
      <c r="E300" s="257">
        <f t="shared" si="16"/>
        <v>225.38058657891492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44951</v>
      </c>
      <c r="C301" s="257">
        <v>219.82315800000001</v>
      </c>
      <c r="D301" s="258">
        <v>225.38058657891492</v>
      </c>
      <c r="E301" s="257">
        <f t="shared" si="16"/>
        <v>219.82315800000001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44952</v>
      </c>
      <c r="C302" s="257">
        <v>314.12311499999998</v>
      </c>
      <c r="D302" s="258">
        <v>225.38058657891492</v>
      </c>
      <c r="E302" s="257">
        <f t="shared" si="16"/>
        <v>225.38058657891492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44953</v>
      </c>
      <c r="C303" s="257">
        <v>340.81228999999996</v>
      </c>
      <c r="D303" s="258">
        <v>225.38058657891492</v>
      </c>
      <c r="E303" s="257">
        <f t="shared" si="16"/>
        <v>225.38058657891492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44954</v>
      </c>
      <c r="C304" s="257">
        <v>304.66285800000003</v>
      </c>
      <c r="D304" s="258">
        <v>225.38058657891492</v>
      </c>
      <c r="E304" s="257">
        <f t="shared" si="16"/>
        <v>225.38058657891492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44955</v>
      </c>
      <c r="C305" s="257">
        <v>230.62103900000002</v>
      </c>
      <c r="D305" s="258">
        <v>225.38058657891492</v>
      </c>
      <c r="E305" s="257">
        <f t="shared" si="16"/>
        <v>225.38058657891492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44956</v>
      </c>
      <c r="C306" s="257">
        <v>154.95181599999998</v>
      </c>
      <c r="D306" s="258">
        <v>225.38058657891492</v>
      </c>
      <c r="E306" s="257">
        <f t="shared" si="16"/>
        <v>154.95181599999998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44957</v>
      </c>
      <c r="C307" s="257">
        <v>209.53903200000002</v>
      </c>
      <c r="D307" s="258">
        <v>225.38058657891492</v>
      </c>
      <c r="E307" s="257">
        <f t="shared" si="16"/>
        <v>209.53903200000002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44958</v>
      </c>
      <c r="C308" s="257">
        <v>214.66819099999998</v>
      </c>
      <c r="D308" s="258">
        <v>228.62374388197802</v>
      </c>
      <c r="E308" s="257">
        <f t="shared" si="16"/>
        <v>214.66819099999998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44959</v>
      </c>
      <c r="C309" s="257">
        <v>113.531948</v>
      </c>
      <c r="D309" s="258">
        <v>228.62374388197802</v>
      </c>
      <c r="E309" s="257">
        <f t="shared" si="16"/>
        <v>113.531948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44960</v>
      </c>
      <c r="C310" s="257">
        <v>62.026834000000001</v>
      </c>
      <c r="D310" s="258">
        <v>228.62374388197802</v>
      </c>
      <c r="E310" s="257">
        <f t="shared" si="16"/>
        <v>62.026834000000001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44961</v>
      </c>
      <c r="C311" s="257">
        <v>186.65705500000001</v>
      </c>
      <c r="D311" s="258">
        <v>228.62374388197802</v>
      </c>
      <c r="E311" s="257">
        <f t="shared" si="16"/>
        <v>186.65705500000001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44962</v>
      </c>
      <c r="C312" s="257">
        <v>282.58626600000002</v>
      </c>
      <c r="D312" s="258">
        <v>228.62374388197802</v>
      </c>
      <c r="E312" s="257">
        <f t="shared" si="16"/>
        <v>228.62374388197802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44963</v>
      </c>
      <c r="C313" s="257">
        <v>276.83534900000001</v>
      </c>
      <c r="D313" s="258">
        <v>228.62374388197802</v>
      </c>
      <c r="E313" s="257">
        <f t="shared" si="16"/>
        <v>228.62374388197802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44964</v>
      </c>
      <c r="C314" s="257">
        <v>188.20928000000001</v>
      </c>
      <c r="D314" s="258">
        <v>228.62374388197802</v>
      </c>
      <c r="E314" s="257">
        <f t="shared" si="16"/>
        <v>188.20928000000001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44965</v>
      </c>
      <c r="C315" s="257">
        <v>171.25630999999998</v>
      </c>
      <c r="D315" s="258">
        <v>228.62374388197802</v>
      </c>
      <c r="E315" s="257">
        <f t="shared" si="16"/>
        <v>171.25630999999998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44966</v>
      </c>
      <c r="C316" s="257">
        <v>137.45270300000001</v>
      </c>
      <c r="D316" s="258">
        <v>228.62374388197802</v>
      </c>
      <c r="E316" s="257">
        <f t="shared" si="16"/>
        <v>137.45270300000001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44967</v>
      </c>
      <c r="C317" s="257">
        <v>127.43710400000001</v>
      </c>
      <c r="D317" s="258">
        <v>228.62374388197802</v>
      </c>
      <c r="E317" s="257">
        <f t="shared" si="16"/>
        <v>127.43710400000001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44968</v>
      </c>
      <c r="C318" s="257">
        <v>156.803438</v>
      </c>
      <c r="D318" s="258">
        <v>228.62374388197802</v>
      </c>
      <c r="E318" s="257">
        <f t="shared" si="16"/>
        <v>156.803438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44969</v>
      </c>
      <c r="C319" s="257">
        <v>146.98482899999999</v>
      </c>
      <c r="D319" s="258">
        <v>228.62374388197802</v>
      </c>
      <c r="E319" s="257">
        <f t="shared" si="16"/>
        <v>146.98482899999999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44970</v>
      </c>
      <c r="C320" s="257">
        <v>153.12428299999999</v>
      </c>
      <c r="D320" s="258">
        <v>228.62374388197802</v>
      </c>
      <c r="E320" s="257">
        <f t="shared" si="16"/>
        <v>153.12428299999999</v>
      </c>
      <c r="F320" s="263"/>
      <c r="G320" s="190" t="str">
        <f t="shared" si="17"/>
        <v/>
      </c>
      <c r="H320" s="259" t="str">
        <f t="shared" si="18"/>
        <v/>
      </c>
      <c r="I320" s="260"/>
    </row>
    <row r="321" spans="1:9">
      <c r="A321" s="255">
        <f t="shared" si="19"/>
        <v>319</v>
      </c>
      <c r="B321" s="256">
        <v>44971</v>
      </c>
      <c r="C321" s="257">
        <v>216.527355</v>
      </c>
      <c r="D321" s="258">
        <v>228.62374388197802</v>
      </c>
      <c r="E321" s="257">
        <f t="shared" si="16"/>
        <v>216.527355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44972</v>
      </c>
      <c r="C322" s="257">
        <v>116.140531</v>
      </c>
      <c r="D322" s="258">
        <v>228.62374388197802</v>
      </c>
      <c r="E322" s="257">
        <f t="shared" si="16"/>
        <v>116.140531</v>
      </c>
      <c r="F322" s="260"/>
      <c r="G322" s="190" t="str">
        <f t="shared" si="17"/>
        <v>F</v>
      </c>
      <c r="H322" s="259" t="str">
        <f t="shared" si="18"/>
        <v>228,6</v>
      </c>
      <c r="I322" s="260"/>
    </row>
    <row r="323" spans="1:9">
      <c r="A323" s="255">
        <f t="shared" si="19"/>
        <v>321</v>
      </c>
      <c r="B323" s="256">
        <v>44973</v>
      </c>
      <c r="C323" s="257">
        <v>58.767522</v>
      </c>
      <c r="D323" s="258">
        <v>228.62374388197802</v>
      </c>
      <c r="E323" s="257">
        <f t="shared" ref="E323:E381" si="20">IF(C323&gt;D323,D323,C323)</f>
        <v>58.767522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44974</v>
      </c>
      <c r="C324" s="257">
        <v>135.07408600000002</v>
      </c>
      <c r="D324" s="258">
        <v>228.62374388197802</v>
      </c>
      <c r="E324" s="257">
        <f t="shared" si="20"/>
        <v>135.07408600000002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44975</v>
      </c>
      <c r="C325" s="257">
        <v>108.783957</v>
      </c>
      <c r="D325" s="258">
        <v>228.62374388197802</v>
      </c>
      <c r="E325" s="257">
        <f t="shared" si="20"/>
        <v>108.783957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44976</v>
      </c>
      <c r="C326" s="257">
        <v>119.477476</v>
      </c>
      <c r="D326" s="258">
        <v>228.62374388197802</v>
      </c>
      <c r="E326" s="257">
        <f t="shared" si="20"/>
        <v>119.477476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44977</v>
      </c>
      <c r="C327" s="257">
        <v>140.929328</v>
      </c>
      <c r="D327" s="258">
        <v>228.62374388197802</v>
      </c>
      <c r="E327" s="257">
        <f t="shared" si="20"/>
        <v>140.929328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44978</v>
      </c>
      <c r="C328" s="257">
        <v>71.582761000000005</v>
      </c>
      <c r="D328" s="258">
        <v>228.62374388197802</v>
      </c>
      <c r="E328" s="257">
        <f t="shared" si="20"/>
        <v>71.582761000000005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44979</v>
      </c>
      <c r="C329" s="257">
        <v>61.505489999999995</v>
      </c>
      <c r="D329" s="258">
        <v>228.62374388197802</v>
      </c>
      <c r="E329" s="257">
        <f t="shared" si="20"/>
        <v>61.505489999999995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44980</v>
      </c>
      <c r="C330" s="257">
        <v>149.07123499999997</v>
      </c>
      <c r="D330" s="258">
        <v>228.62374388197802</v>
      </c>
      <c r="E330" s="257">
        <f t="shared" si="20"/>
        <v>149.07123499999997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44981</v>
      </c>
      <c r="C331" s="257">
        <v>73.495833000000005</v>
      </c>
      <c r="D331" s="258">
        <v>228.62374388197802</v>
      </c>
      <c r="E331" s="257">
        <f t="shared" si="20"/>
        <v>73.495833000000005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44982</v>
      </c>
      <c r="C332" s="257">
        <v>106.81062300000001</v>
      </c>
      <c r="D332" s="258">
        <v>228.62374388197802</v>
      </c>
      <c r="E332" s="257">
        <f t="shared" si="20"/>
        <v>106.81062300000001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44983</v>
      </c>
      <c r="C333" s="257">
        <v>348.68088700000004</v>
      </c>
      <c r="D333" s="258">
        <v>228.62374388197802</v>
      </c>
      <c r="E333" s="257">
        <f t="shared" si="20"/>
        <v>228.62374388197802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44984</v>
      </c>
      <c r="C334" s="257">
        <v>400.084452</v>
      </c>
      <c r="D334" s="258">
        <v>228.62374388197802</v>
      </c>
      <c r="E334" s="257">
        <f t="shared" si="20"/>
        <v>228.62374388197802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44985</v>
      </c>
      <c r="C335" s="257">
        <v>323.71440899999999</v>
      </c>
      <c r="D335" s="258">
        <v>228.62374388197802</v>
      </c>
      <c r="E335" s="257">
        <f>IF(C335&gt;D335,D335,C335)</f>
        <v>228.62374388197802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44986</v>
      </c>
      <c r="C336" s="257">
        <v>185.59480000000002</v>
      </c>
      <c r="D336" s="258">
        <v>223.10324990316312</v>
      </c>
      <c r="E336" s="257">
        <f t="shared" si="20"/>
        <v>185.59480000000002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44987</v>
      </c>
      <c r="C337" s="257">
        <v>213.273202</v>
      </c>
      <c r="D337" s="258">
        <v>223.10324990316312</v>
      </c>
      <c r="E337" s="257">
        <f t="shared" si="20"/>
        <v>213.273202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44988</v>
      </c>
      <c r="C338" s="257">
        <v>186.28067100000001</v>
      </c>
      <c r="D338" s="258">
        <v>223.10324990316312</v>
      </c>
      <c r="E338" s="257">
        <f t="shared" si="20"/>
        <v>186.28067100000001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44989</v>
      </c>
      <c r="C339" s="257">
        <v>100.62047800000001</v>
      </c>
      <c r="D339" s="258">
        <v>223.10324990316312</v>
      </c>
      <c r="E339" s="257">
        <f t="shared" si="20"/>
        <v>100.62047800000001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44990</v>
      </c>
      <c r="C340" s="257">
        <v>62.971162999999997</v>
      </c>
      <c r="D340" s="258">
        <v>223.10324990316312</v>
      </c>
      <c r="E340" s="257">
        <f t="shared" si="20"/>
        <v>62.971162999999997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44991</v>
      </c>
      <c r="C341" s="257">
        <v>150.92666299999999</v>
      </c>
      <c r="D341" s="258">
        <v>223.10324990316312</v>
      </c>
      <c r="E341" s="257">
        <f t="shared" si="20"/>
        <v>150.92666299999999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44992</v>
      </c>
      <c r="C342" s="257">
        <v>337.30533299999996</v>
      </c>
      <c r="D342" s="258">
        <v>223.10324990316312</v>
      </c>
      <c r="E342" s="257">
        <f t="shared" si="20"/>
        <v>223.10324990316312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44993</v>
      </c>
      <c r="C343" s="257">
        <v>391.77536400000002</v>
      </c>
      <c r="D343" s="258">
        <v>223.10324990316312</v>
      </c>
      <c r="E343" s="257">
        <f t="shared" si="20"/>
        <v>223.10324990316312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44994</v>
      </c>
      <c r="C344" s="257">
        <v>411.17823099999998</v>
      </c>
      <c r="D344" s="258">
        <v>223.10324990316312</v>
      </c>
      <c r="E344" s="257">
        <f t="shared" si="20"/>
        <v>223.10324990316312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44995</v>
      </c>
      <c r="C345" s="257">
        <v>388.94540899999998</v>
      </c>
      <c r="D345" s="258">
        <v>223.10324990316312</v>
      </c>
      <c r="E345" s="257">
        <f t="shared" si="20"/>
        <v>223.10324990316312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44996</v>
      </c>
      <c r="C346" s="257">
        <v>345.72032299999995</v>
      </c>
      <c r="D346" s="258">
        <v>223.10324990316312</v>
      </c>
      <c r="E346" s="257">
        <f t="shared" si="20"/>
        <v>223.10324990316312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44997</v>
      </c>
      <c r="C347" s="257">
        <v>178.25022899999999</v>
      </c>
      <c r="D347" s="258">
        <v>223.10324990316312</v>
      </c>
      <c r="E347" s="257">
        <f t="shared" si="20"/>
        <v>178.25022899999999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44998</v>
      </c>
      <c r="C348" s="257">
        <v>287.55195999999995</v>
      </c>
      <c r="D348" s="258">
        <v>223.10324990316312</v>
      </c>
      <c r="E348" s="257">
        <f t="shared" si="20"/>
        <v>223.10324990316312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44999</v>
      </c>
      <c r="C349" s="257">
        <v>257.37878900000004</v>
      </c>
      <c r="D349" s="258">
        <v>223.10324990316312</v>
      </c>
      <c r="E349" s="257">
        <f t="shared" si="20"/>
        <v>223.10324990316312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45000</v>
      </c>
      <c r="C350" s="257">
        <v>90.629958999999999</v>
      </c>
      <c r="D350" s="258">
        <v>223.10324990316312</v>
      </c>
      <c r="E350" s="257">
        <f t="shared" si="20"/>
        <v>90.629958999999999</v>
      </c>
      <c r="F350" s="263"/>
      <c r="G350" s="190" t="str">
        <f t="shared" si="21"/>
        <v>M</v>
      </c>
      <c r="H350" s="259" t="str">
        <f t="shared" si="22"/>
        <v>223,1</v>
      </c>
      <c r="I350" s="260"/>
    </row>
    <row r="351" spans="1:9">
      <c r="A351" s="255">
        <f t="shared" si="23"/>
        <v>349</v>
      </c>
      <c r="B351" s="256">
        <v>45001</v>
      </c>
      <c r="C351" s="257">
        <v>230.266008</v>
      </c>
      <c r="D351" s="258">
        <v>223.10324990316312</v>
      </c>
      <c r="E351" s="257">
        <f t="shared" si="20"/>
        <v>223.10324990316312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45002</v>
      </c>
      <c r="C352" s="257">
        <v>279.31881400000003</v>
      </c>
      <c r="D352" s="258">
        <v>223.10324990316312</v>
      </c>
      <c r="E352" s="257">
        <f t="shared" si="20"/>
        <v>223.10324990316312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45003</v>
      </c>
      <c r="C353" s="257">
        <v>180.76785999999998</v>
      </c>
      <c r="D353" s="258">
        <v>223.10324990316312</v>
      </c>
      <c r="E353" s="257">
        <f t="shared" si="20"/>
        <v>180.76785999999998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45004</v>
      </c>
      <c r="C354" s="257">
        <v>86.936273</v>
      </c>
      <c r="D354" s="258">
        <v>223.10324990316312</v>
      </c>
      <c r="E354" s="257">
        <f t="shared" si="20"/>
        <v>86.936273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45005</v>
      </c>
      <c r="C355" s="257">
        <v>70.575141000000002</v>
      </c>
      <c r="D355" s="258">
        <v>223.10324990316312</v>
      </c>
      <c r="E355" s="257">
        <f t="shared" si="20"/>
        <v>70.575141000000002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45006</v>
      </c>
      <c r="C356" s="257">
        <v>55.325400000000002</v>
      </c>
      <c r="D356" s="258">
        <v>223.10324990316312</v>
      </c>
      <c r="E356" s="257">
        <f t="shared" si="20"/>
        <v>55.325400000000002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45007</v>
      </c>
      <c r="C357" s="257">
        <v>123.629965</v>
      </c>
      <c r="D357" s="258">
        <v>223.10324990316312</v>
      </c>
      <c r="E357" s="257">
        <f t="shared" si="20"/>
        <v>123.629965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45008</v>
      </c>
      <c r="C358" s="257">
        <v>202.31703899999999</v>
      </c>
      <c r="D358" s="258">
        <v>223.10324990316312</v>
      </c>
      <c r="E358" s="257">
        <f t="shared" si="20"/>
        <v>202.31703899999999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45009</v>
      </c>
      <c r="C359" s="257">
        <v>251.90721599999998</v>
      </c>
      <c r="D359" s="258">
        <v>223.10324990316312</v>
      </c>
      <c r="E359" s="257">
        <f t="shared" si="20"/>
        <v>223.10324990316312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45010</v>
      </c>
      <c r="C360" s="257">
        <v>161.71668300000002</v>
      </c>
      <c r="D360" s="258">
        <v>223.10324990316312</v>
      </c>
      <c r="E360" s="257">
        <f t="shared" si="20"/>
        <v>161.71668300000002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45011</v>
      </c>
      <c r="C361" s="257">
        <v>252.652513</v>
      </c>
      <c r="D361" s="258">
        <v>223.10324990316312</v>
      </c>
      <c r="E361" s="257">
        <f t="shared" si="20"/>
        <v>223.10324990316312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45012</v>
      </c>
      <c r="C362" s="257">
        <v>167.02627900000002</v>
      </c>
      <c r="D362" s="258">
        <v>223.10324990316312</v>
      </c>
      <c r="E362" s="257">
        <f t="shared" si="20"/>
        <v>167.02627900000002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45013</v>
      </c>
      <c r="C363" s="257">
        <v>105.00079600000001</v>
      </c>
      <c r="D363" s="258">
        <v>223.10324990316312</v>
      </c>
      <c r="E363" s="257">
        <f t="shared" si="20"/>
        <v>105.00079600000001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45014</v>
      </c>
      <c r="C364" s="257">
        <v>205.651105</v>
      </c>
      <c r="D364" s="258">
        <v>223.10324990316312</v>
      </c>
      <c r="E364" s="257">
        <f t="shared" si="20"/>
        <v>205.651105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45015</v>
      </c>
      <c r="C365" s="257">
        <v>255.64604</v>
      </c>
      <c r="D365" s="258">
        <v>223.10324990316312</v>
      </c>
      <c r="E365" s="257">
        <f t="shared" si="20"/>
        <v>223.10324990316312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45016</v>
      </c>
      <c r="C366" s="257">
        <v>369.73832600000003</v>
      </c>
      <c r="D366" s="258">
        <v>223.10324990316312</v>
      </c>
      <c r="E366" s="257">
        <f t="shared" si="20"/>
        <v>223.10324990316312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45017</v>
      </c>
      <c r="C367" s="257">
        <v>277.52818700000006</v>
      </c>
      <c r="D367" s="258">
        <v>178.28318006479986</v>
      </c>
      <c r="E367" s="257">
        <f t="shared" si="20"/>
        <v>178.28318006479986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45018</v>
      </c>
      <c r="C368" s="257">
        <v>236.83950199999998</v>
      </c>
      <c r="D368" s="258">
        <v>178.28318006479986</v>
      </c>
      <c r="E368" s="257">
        <f t="shared" si="20"/>
        <v>178.28318006479986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45019</v>
      </c>
      <c r="C369" s="257">
        <v>168.98988600000001</v>
      </c>
      <c r="D369" s="258">
        <v>178.28318006479986</v>
      </c>
      <c r="E369" s="257">
        <f t="shared" si="20"/>
        <v>168.98988600000001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45020</v>
      </c>
      <c r="C370" s="257">
        <v>252.24802300000002</v>
      </c>
      <c r="D370" s="258">
        <v>178.28318006479986</v>
      </c>
      <c r="E370" s="257">
        <f t="shared" si="20"/>
        <v>178.28318006479986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45021</v>
      </c>
      <c r="C371" s="257">
        <v>133.22168599999998</v>
      </c>
      <c r="D371" s="258">
        <v>178.28318006479986</v>
      </c>
      <c r="E371" s="257">
        <f t="shared" si="20"/>
        <v>133.22168599999998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45022</v>
      </c>
      <c r="C372" s="257">
        <v>123.13645999999999</v>
      </c>
      <c r="D372" s="258">
        <v>178.28318006479986</v>
      </c>
      <c r="E372" s="257">
        <f t="shared" si="20"/>
        <v>123.13645999999999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45023</v>
      </c>
      <c r="C373" s="257">
        <v>72.103903000000003</v>
      </c>
      <c r="D373" s="258">
        <v>178.28318006479986</v>
      </c>
      <c r="E373" s="257">
        <f t="shared" si="20"/>
        <v>72.103903000000003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45024</v>
      </c>
      <c r="C374" s="257">
        <v>63.974411999999994</v>
      </c>
      <c r="D374" s="258">
        <v>178.28318006479986</v>
      </c>
      <c r="E374" s="257">
        <f t="shared" si="20"/>
        <v>63.974411999999994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45025</v>
      </c>
      <c r="C375" s="257">
        <v>58.372976999999999</v>
      </c>
      <c r="D375" s="258">
        <v>178.28318006479986</v>
      </c>
      <c r="E375" s="257">
        <f t="shared" si="20"/>
        <v>58.372976999999999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45026</v>
      </c>
      <c r="C376" s="257">
        <v>105.38267399999999</v>
      </c>
      <c r="D376" s="258">
        <v>178.28318006479986</v>
      </c>
      <c r="E376" s="257">
        <f t="shared" si="20"/>
        <v>105.38267399999999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45027</v>
      </c>
      <c r="C377" s="257">
        <v>129.31147899999999</v>
      </c>
      <c r="D377" s="258">
        <v>178.28318006479986</v>
      </c>
      <c r="E377" s="257">
        <f t="shared" si="20"/>
        <v>129.31147899999999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45028</v>
      </c>
      <c r="C378" s="257">
        <v>306.45508899999999</v>
      </c>
      <c r="D378" s="258">
        <v>178.28318006479986</v>
      </c>
      <c r="E378" s="257">
        <f t="shared" si="20"/>
        <v>178.28318006479986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45029</v>
      </c>
      <c r="C379" s="257">
        <v>254.44933499999999</v>
      </c>
      <c r="D379" s="258">
        <v>178.28318006479986</v>
      </c>
      <c r="E379" s="257">
        <f t="shared" si="20"/>
        <v>178.28318006479986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45030</v>
      </c>
      <c r="C380" s="257">
        <v>295.77597100000003</v>
      </c>
      <c r="D380" s="258">
        <v>178.28318006479986</v>
      </c>
      <c r="E380" s="257">
        <f t="shared" si="20"/>
        <v>178.28318006479986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45031</v>
      </c>
      <c r="C381" s="257">
        <v>265.713007</v>
      </c>
      <c r="D381" s="258">
        <v>178.28318006479986</v>
      </c>
      <c r="E381" s="257">
        <f t="shared" si="20"/>
        <v>178.28318006479986</v>
      </c>
      <c r="F381" s="263"/>
      <c r="G381" s="190" t="str">
        <f t="shared" si="21"/>
        <v>A</v>
      </c>
      <c r="H381" s="259" t="str">
        <f t="shared" si="22"/>
        <v>178,3</v>
      </c>
      <c r="I381" s="260"/>
    </row>
    <row r="382" spans="1:9">
      <c r="A382" s="255">
        <f t="shared" si="23"/>
        <v>380</v>
      </c>
      <c r="B382" s="256">
        <v>45032</v>
      </c>
      <c r="C382" s="257">
        <v>186.80984700000002</v>
      </c>
      <c r="D382" s="258">
        <v>178.28318006479986</v>
      </c>
      <c r="E382" s="257">
        <f t="shared" ref="E382:E390" si="24">IF(C382&gt;D382,D382,C382)</f>
        <v>178.28318006479986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45033</v>
      </c>
      <c r="C383" s="257">
        <v>209.68709900000002</v>
      </c>
      <c r="D383" s="258">
        <v>178.28318006479986</v>
      </c>
      <c r="E383" s="257">
        <f t="shared" si="24"/>
        <v>178.28318006479986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45034</v>
      </c>
      <c r="C384" s="257">
        <v>191.56441999999998</v>
      </c>
      <c r="D384" s="258">
        <v>178.28318006479986</v>
      </c>
      <c r="E384" s="257">
        <f t="shared" si="24"/>
        <v>178.28318006479986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45035</v>
      </c>
      <c r="C385" s="257">
        <v>124.696827</v>
      </c>
      <c r="D385" s="258">
        <v>178.28318006479986</v>
      </c>
      <c r="E385" s="257">
        <f t="shared" si="24"/>
        <v>124.696827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45036</v>
      </c>
      <c r="C386" s="257">
        <v>75.424081000000001</v>
      </c>
      <c r="D386" s="258">
        <v>178.28318006479986</v>
      </c>
      <c r="E386" s="257">
        <f t="shared" si="24"/>
        <v>75.424081000000001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45037</v>
      </c>
      <c r="C387" s="257">
        <v>149.41644999999997</v>
      </c>
      <c r="D387" s="258">
        <v>178.28318006479986</v>
      </c>
      <c r="E387" s="257">
        <f t="shared" si="24"/>
        <v>149.41644999999997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45038</v>
      </c>
      <c r="C388" s="257">
        <v>155.217277</v>
      </c>
      <c r="D388" s="258">
        <v>178.28318006479986</v>
      </c>
      <c r="E388" s="257">
        <f t="shared" si="24"/>
        <v>155.217277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45039</v>
      </c>
      <c r="C389" s="257">
        <v>182.713639</v>
      </c>
      <c r="D389" s="258">
        <v>178.28318006479986</v>
      </c>
      <c r="E389" s="257">
        <f t="shared" si="24"/>
        <v>178.28318006479986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45040</v>
      </c>
      <c r="C390" s="257">
        <v>112.955091</v>
      </c>
      <c r="D390" s="258">
        <v>178.28318006479986</v>
      </c>
      <c r="E390" s="257">
        <f t="shared" si="24"/>
        <v>112.955091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45041</v>
      </c>
      <c r="C391" s="257">
        <v>128.05962399999999</v>
      </c>
      <c r="D391" s="258">
        <v>178.28318006479986</v>
      </c>
      <c r="E391" s="257">
        <f t="shared" ref="E391:E454" si="28">IF(C391&gt;D391,D391,C391)</f>
        <v>128.05962399999999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45042</v>
      </c>
      <c r="C392" s="257">
        <v>61.154694000000006</v>
      </c>
      <c r="D392" s="258">
        <v>178.28318006479986</v>
      </c>
      <c r="E392" s="257">
        <f t="shared" si="28"/>
        <v>61.154694000000006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45043</v>
      </c>
      <c r="C393" s="257">
        <v>58.792078000000004</v>
      </c>
      <c r="D393" s="258">
        <v>178.28318006479986</v>
      </c>
      <c r="E393" s="257">
        <f t="shared" si="28"/>
        <v>58.792078000000004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45044</v>
      </c>
      <c r="C394" s="257">
        <v>123.820443</v>
      </c>
      <c r="D394" s="258">
        <v>178.28318006479986</v>
      </c>
      <c r="E394" s="257">
        <f t="shared" si="28"/>
        <v>123.820443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45045</v>
      </c>
      <c r="C395" s="257">
        <v>159.60740799999999</v>
      </c>
      <c r="D395" s="258">
        <v>178.28318006479986</v>
      </c>
      <c r="E395" s="257">
        <f t="shared" si="28"/>
        <v>159.60740799999999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45046</v>
      </c>
      <c r="C396" s="257">
        <v>181.32582500000001</v>
      </c>
      <c r="D396" s="258">
        <v>178.28318006479986</v>
      </c>
      <c r="E396" s="257">
        <f t="shared" si="28"/>
        <v>178.28318006479986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45047</v>
      </c>
      <c r="C397" s="257">
        <v>130.87986800000002</v>
      </c>
      <c r="D397" s="258">
        <v>162.71451971182302</v>
      </c>
      <c r="E397" s="257">
        <f t="shared" si="28"/>
        <v>130.87986800000002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45048</v>
      </c>
      <c r="C398" s="257">
        <v>97.258459000000002</v>
      </c>
      <c r="D398" s="258">
        <v>162.71451971182302</v>
      </c>
      <c r="E398" s="257">
        <f t="shared" si="28"/>
        <v>97.258459000000002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45049</v>
      </c>
      <c r="C399" s="257">
        <v>205.88255200000003</v>
      </c>
      <c r="D399" s="258">
        <v>162.71451971182302</v>
      </c>
      <c r="E399" s="257">
        <f t="shared" si="28"/>
        <v>162.71451971182302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45050</v>
      </c>
      <c r="C400" s="257">
        <v>169.58266499999999</v>
      </c>
      <c r="D400" s="258">
        <v>162.71451971182302</v>
      </c>
      <c r="E400" s="257">
        <f t="shared" si="28"/>
        <v>162.71451971182302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45051</v>
      </c>
      <c r="C401" s="257">
        <v>92.117947999999998</v>
      </c>
      <c r="D401" s="258">
        <v>162.71451971182302</v>
      </c>
      <c r="E401" s="257">
        <f t="shared" si="28"/>
        <v>92.117947999999998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45052</v>
      </c>
      <c r="C402" s="257">
        <v>107.17424700000001</v>
      </c>
      <c r="D402" s="258">
        <v>162.71451971182302</v>
      </c>
      <c r="E402" s="257">
        <f t="shared" si="28"/>
        <v>107.17424700000001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45053</v>
      </c>
      <c r="C403" s="257">
        <v>128.140511</v>
      </c>
      <c r="D403" s="258">
        <v>162.71451971182302</v>
      </c>
      <c r="E403" s="257">
        <f t="shared" si="28"/>
        <v>128.140511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45054</v>
      </c>
      <c r="C404" s="257">
        <v>116.596818</v>
      </c>
      <c r="D404" s="258">
        <v>162.71451971182302</v>
      </c>
      <c r="E404" s="257">
        <f t="shared" si="28"/>
        <v>116.596818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45055</v>
      </c>
      <c r="C405" s="257">
        <v>178.886404</v>
      </c>
      <c r="D405" s="258">
        <v>162.71451971182302</v>
      </c>
      <c r="E405" s="257">
        <f t="shared" si="28"/>
        <v>162.71451971182302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45056</v>
      </c>
      <c r="C406" s="257">
        <v>202.98304400000001</v>
      </c>
      <c r="D406" s="258">
        <v>162.71451971182302</v>
      </c>
      <c r="E406" s="257">
        <f t="shared" si="28"/>
        <v>162.71451971182302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45057</v>
      </c>
      <c r="C407" s="257">
        <v>211.52717500000003</v>
      </c>
      <c r="D407" s="258">
        <v>162.71451971182302</v>
      </c>
      <c r="E407" s="257">
        <f t="shared" si="28"/>
        <v>162.71451971182302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45058</v>
      </c>
      <c r="C408" s="257">
        <v>206.82896299999999</v>
      </c>
      <c r="D408" s="258">
        <v>162.71451971182302</v>
      </c>
      <c r="E408" s="257">
        <f t="shared" si="28"/>
        <v>162.71451971182302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45059</v>
      </c>
      <c r="C409" s="257">
        <v>213.37062400000002</v>
      </c>
      <c r="D409" s="258">
        <v>162.71451971182302</v>
      </c>
      <c r="E409" s="257">
        <f t="shared" si="28"/>
        <v>162.71451971182302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45060</v>
      </c>
      <c r="C410" s="257">
        <v>194.04194999999999</v>
      </c>
      <c r="D410" s="258">
        <v>162.71451971182302</v>
      </c>
      <c r="E410" s="257">
        <f t="shared" si="28"/>
        <v>162.71451971182302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45061</v>
      </c>
      <c r="C411" s="257">
        <v>253.22909100000001</v>
      </c>
      <c r="D411" s="258">
        <v>162.71451971182302</v>
      </c>
      <c r="E411" s="257">
        <f t="shared" si="28"/>
        <v>162.71451971182302</v>
      </c>
      <c r="F411" s="263"/>
      <c r="G411" s="190" t="str">
        <f t="shared" si="25"/>
        <v>M</v>
      </c>
      <c r="H411" s="259" t="str">
        <f t="shared" si="26"/>
        <v>162,7</v>
      </c>
      <c r="I411" s="260"/>
    </row>
    <row r="412" spans="1:9">
      <c r="A412" s="255">
        <f t="shared" si="27"/>
        <v>410</v>
      </c>
      <c r="B412" s="256">
        <v>45062</v>
      </c>
      <c r="C412" s="257">
        <v>309.913183</v>
      </c>
      <c r="D412" s="258">
        <v>162.71451971182302</v>
      </c>
      <c r="E412" s="257">
        <f t="shared" si="28"/>
        <v>162.71451971182302</v>
      </c>
      <c r="F412" s="263"/>
      <c r="G412" s="190" t="str">
        <f t="shared" si="25"/>
        <v/>
      </c>
      <c r="H412" s="259" t="str">
        <f t="shared" si="26"/>
        <v/>
      </c>
      <c r="I412" s="260"/>
    </row>
    <row r="413" spans="1:9">
      <c r="A413" s="255">
        <f t="shared" si="27"/>
        <v>411</v>
      </c>
      <c r="B413" s="256">
        <v>45063</v>
      </c>
      <c r="C413" s="257">
        <v>332.22342800000001</v>
      </c>
      <c r="D413" s="258">
        <v>162.71451971182302</v>
      </c>
      <c r="E413" s="257">
        <f t="shared" si="28"/>
        <v>162.71451971182302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45064</v>
      </c>
      <c r="C414" s="257">
        <v>300.85808299999997</v>
      </c>
      <c r="D414" s="258">
        <v>162.71451971182302</v>
      </c>
      <c r="E414" s="257">
        <f t="shared" si="28"/>
        <v>162.71451971182302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45065</v>
      </c>
      <c r="C415" s="257">
        <v>275.96220500000004</v>
      </c>
      <c r="D415" s="258">
        <v>162.71451971182302</v>
      </c>
      <c r="E415" s="257">
        <f t="shared" si="28"/>
        <v>162.71451971182302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45066</v>
      </c>
      <c r="C416" s="257">
        <v>206.91241199999999</v>
      </c>
      <c r="D416" s="258">
        <v>162.71451971182302</v>
      </c>
      <c r="E416" s="257">
        <f t="shared" si="28"/>
        <v>162.71451971182302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45067</v>
      </c>
      <c r="C417" s="257">
        <v>175.81413999999998</v>
      </c>
      <c r="D417" s="258">
        <v>162.71451971182302</v>
      </c>
      <c r="E417" s="257">
        <f t="shared" si="28"/>
        <v>162.71451971182302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45068</v>
      </c>
      <c r="C418" s="257">
        <v>166.77219500000001</v>
      </c>
      <c r="D418" s="258">
        <v>162.71451971182302</v>
      </c>
      <c r="E418" s="257">
        <f t="shared" si="28"/>
        <v>162.71451971182302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45069</v>
      </c>
      <c r="C419" s="257">
        <v>187.75604199999998</v>
      </c>
      <c r="D419" s="258">
        <v>162.71451971182302</v>
      </c>
      <c r="E419" s="257">
        <f t="shared" si="28"/>
        <v>162.71451971182302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45070</v>
      </c>
      <c r="C420" s="257">
        <v>153.58468199999999</v>
      </c>
      <c r="D420" s="258">
        <v>162.71451971182302</v>
      </c>
      <c r="E420" s="257">
        <f t="shared" si="28"/>
        <v>153.58468199999999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45071</v>
      </c>
      <c r="C421" s="257">
        <v>213.53258200000002</v>
      </c>
      <c r="D421" s="258">
        <v>162.71451971182302</v>
      </c>
      <c r="E421" s="257">
        <f t="shared" si="28"/>
        <v>162.71451971182302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45072</v>
      </c>
      <c r="C422" s="257">
        <v>217.60284900000002</v>
      </c>
      <c r="D422" s="258">
        <v>162.71451971182302</v>
      </c>
      <c r="E422" s="257">
        <f t="shared" si="28"/>
        <v>162.71451971182302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45073</v>
      </c>
      <c r="C423" s="257">
        <v>92.437611000000004</v>
      </c>
      <c r="D423" s="258">
        <v>162.71451971182302</v>
      </c>
      <c r="E423" s="257">
        <f t="shared" si="28"/>
        <v>92.437611000000004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45074</v>
      </c>
      <c r="C424" s="257">
        <v>60.718599000000005</v>
      </c>
      <c r="D424" s="258">
        <v>162.71451971182302</v>
      </c>
      <c r="E424" s="257">
        <f t="shared" si="28"/>
        <v>60.718599000000005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45075</v>
      </c>
      <c r="C425" s="257">
        <v>77.339357000000007</v>
      </c>
      <c r="D425" s="258">
        <v>162.71451971182302</v>
      </c>
      <c r="E425" s="257">
        <f t="shared" si="28"/>
        <v>77.339357000000007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45076</v>
      </c>
      <c r="C426" s="257">
        <v>48.257879000000003</v>
      </c>
      <c r="D426" s="258">
        <v>162.71451971182302</v>
      </c>
      <c r="E426" s="257">
        <f t="shared" si="28"/>
        <v>48.257879000000003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45077</v>
      </c>
      <c r="C427" s="257">
        <v>39.278196999999999</v>
      </c>
      <c r="D427" s="258">
        <v>162.71451971182302</v>
      </c>
      <c r="E427" s="257">
        <f t="shared" si="28"/>
        <v>39.278196999999999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45078</v>
      </c>
      <c r="C428" s="257">
        <v>64.848319000000004</v>
      </c>
      <c r="D428" s="258">
        <v>132.98652606539645</v>
      </c>
      <c r="E428" s="257">
        <f t="shared" si="28"/>
        <v>64.848319000000004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45079</v>
      </c>
      <c r="C429" s="257">
        <v>60.041919</v>
      </c>
      <c r="D429" s="258">
        <v>132.98652606539645</v>
      </c>
      <c r="E429" s="257">
        <f t="shared" si="28"/>
        <v>60.041919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45080</v>
      </c>
      <c r="C430" s="257">
        <v>36.900244999999998</v>
      </c>
      <c r="D430" s="258">
        <v>132.98652606539645</v>
      </c>
      <c r="E430" s="257">
        <f t="shared" si="28"/>
        <v>36.900244999999998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45081</v>
      </c>
      <c r="C431" s="257">
        <v>35.288677999999997</v>
      </c>
      <c r="D431" s="258">
        <v>132.98652606539645</v>
      </c>
      <c r="E431" s="257">
        <f t="shared" si="28"/>
        <v>35.288677999999997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45082</v>
      </c>
      <c r="C432" s="257">
        <v>43.103693999999997</v>
      </c>
      <c r="D432" s="258">
        <v>132.98652606539645</v>
      </c>
      <c r="E432" s="257">
        <f t="shared" si="28"/>
        <v>43.103693999999997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45083</v>
      </c>
      <c r="C433" s="257">
        <v>84.836683000000008</v>
      </c>
      <c r="D433" s="258">
        <v>132.98652606539645</v>
      </c>
      <c r="E433" s="257">
        <f t="shared" si="28"/>
        <v>84.836683000000008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45084</v>
      </c>
      <c r="C434" s="257">
        <v>136.20455900000002</v>
      </c>
      <c r="D434" s="258">
        <v>132.98652606539645</v>
      </c>
      <c r="E434" s="257">
        <f t="shared" si="28"/>
        <v>132.98652606539645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45085</v>
      </c>
      <c r="C435" s="257">
        <v>113.36186199999999</v>
      </c>
      <c r="D435" s="258">
        <v>132.98652606539645</v>
      </c>
      <c r="E435" s="257">
        <f t="shared" si="28"/>
        <v>113.36186199999999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45086</v>
      </c>
      <c r="C436" s="257">
        <v>172.27250300000003</v>
      </c>
      <c r="D436" s="258">
        <v>132.98652606539645</v>
      </c>
      <c r="E436" s="257">
        <f t="shared" si="28"/>
        <v>132.98652606539645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45087</v>
      </c>
      <c r="C437" s="257">
        <v>56.332107000000001</v>
      </c>
      <c r="D437" s="258">
        <v>132.98652606539645</v>
      </c>
      <c r="E437" s="257">
        <f t="shared" si="28"/>
        <v>56.332107000000001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45088</v>
      </c>
      <c r="C438" s="257">
        <v>49.588062000000001</v>
      </c>
      <c r="D438" s="258">
        <v>132.98652606539645</v>
      </c>
      <c r="E438" s="257">
        <f t="shared" si="28"/>
        <v>49.588062000000001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45089</v>
      </c>
      <c r="C439" s="257">
        <v>47.401758000000001</v>
      </c>
      <c r="D439" s="258">
        <v>132.98652606539645</v>
      </c>
      <c r="E439" s="257">
        <f t="shared" si="28"/>
        <v>47.401758000000001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45090</v>
      </c>
      <c r="C440" s="257">
        <v>115.672867</v>
      </c>
      <c r="D440" s="258">
        <v>132.98652606539645</v>
      </c>
      <c r="E440" s="257">
        <f t="shared" si="28"/>
        <v>115.672867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45091</v>
      </c>
      <c r="C441" s="257">
        <v>167.85863600000002</v>
      </c>
      <c r="D441" s="258">
        <v>132.98652606539645</v>
      </c>
      <c r="E441" s="257">
        <f t="shared" si="28"/>
        <v>132.98652606539645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45092</v>
      </c>
      <c r="C442" s="257">
        <v>94.676838000000004</v>
      </c>
      <c r="D442" s="258">
        <v>132.98652606539645</v>
      </c>
      <c r="E442" s="257">
        <f t="shared" si="28"/>
        <v>94.676838000000004</v>
      </c>
      <c r="F442" s="263"/>
      <c r="G442" s="190" t="str">
        <f t="shared" si="25"/>
        <v>J</v>
      </c>
      <c r="H442" s="259" t="str">
        <f t="shared" si="26"/>
        <v>133,0</v>
      </c>
      <c r="I442" s="260"/>
    </row>
    <row r="443" spans="1:9">
      <c r="A443" s="255">
        <f t="shared" si="27"/>
        <v>441</v>
      </c>
      <c r="B443" s="256">
        <v>45093</v>
      </c>
      <c r="C443" s="257">
        <v>54.174422</v>
      </c>
      <c r="D443" s="258">
        <v>132.98652606539645</v>
      </c>
      <c r="E443" s="257">
        <f t="shared" si="28"/>
        <v>54.174422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45094</v>
      </c>
      <c r="C444" s="257">
        <v>99.016702000000009</v>
      </c>
      <c r="D444" s="258">
        <v>132.98652606539645</v>
      </c>
      <c r="E444" s="257">
        <f t="shared" si="28"/>
        <v>99.016702000000009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45095</v>
      </c>
      <c r="C445" s="257">
        <v>142.39531900000003</v>
      </c>
      <c r="D445" s="258">
        <v>132.98652606539645</v>
      </c>
      <c r="E445" s="257">
        <f t="shared" si="28"/>
        <v>132.98652606539645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45096</v>
      </c>
      <c r="C446" s="257">
        <v>107.032618</v>
      </c>
      <c r="D446" s="258">
        <v>132.98652606539645</v>
      </c>
      <c r="E446" s="257">
        <f t="shared" si="28"/>
        <v>107.032618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45097</v>
      </c>
      <c r="C447" s="257">
        <v>68.042588000000009</v>
      </c>
      <c r="D447" s="258">
        <v>132.98652606539645</v>
      </c>
      <c r="E447" s="257">
        <f t="shared" si="28"/>
        <v>68.042588000000009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45098</v>
      </c>
      <c r="C448" s="257">
        <v>61.215654999999998</v>
      </c>
      <c r="D448" s="258">
        <v>132.98652606539645</v>
      </c>
      <c r="E448" s="257">
        <f t="shared" si="28"/>
        <v>61.215654999999998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45099</v>
      </c>
      <c r="C449" s="257">
        <v>67.878197</v>
      </c>
      <c r="D449" s="258">
        <v>132.98652606539645</v>
      </c>
      <c r="E449" s="257">
        <f t="shared" si="28"/>
        <v>67.878197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45100</v>
      </c>
      <c r="C450" s="257">
        <v>90.557951000000003</v>
      </c>
      <c r="D450" s="258">
        <v>132.98652606539645</v>
      </c>
      <c r="E450" s="257">
        <f t="shared" si="28"/>
        <v>90.557951000000003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45101</v>
      </c>
      <c r="C451" s="257">
        <v>90.246732000000009</v>
      </c>
      <c r="D451" s="258">
        <v>132.98652606539645</v>
      </c>
      <c r="E451" s="257">
        <f t="shared" si="28"/>
        <v>90.246732000000009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45102</v>
      </c>
      <c r="C452" s="257">
        <v>77.545083000000005</v>
      </c>
      <c r="D452" s="258">
        <v>132.98652606539645</v>
      </c>
      <c r="E452" s="257">
        <f t="shared" si="28"/>
        <v>77.545083000000005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45103</v>
      </c>
      <c r="C453" s="257">
        <v>191.310765</v>
      </c>
      <c r="D453" s="258">
        <v>132.98652606539645</v>
      </c>
      <c r="E453" s="257">
        <f t="shared" si="28"/>
        <v>132.98652606539645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45104</v>
      </c>
      <c r="C454" s="257">
        <v>188.03092599999999</v>
      </c>
      <c r="D454" s="258">
        <v>132.98652606539645</v>
      </c>
      <c r="E454" s="257">
        <f t="shared" si="28"/>
        <v>132.98652606539645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45105</v>
      </c>
      <c r="C455" s="257">
        <v>129.75580600000001</v>
      </c>
      <c r="D455" s="258">
        <v>132.98652606539645</v>
      </c>
      <c r="E455" s="257">
        <f t="shared" ref="E455:E518" si="32">IF(C455&gt;D455,D455,C455)</f>
        <v>129.75580600000001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45106</v>
      </c>
      <c r="C456" s="257">
        <v>195.11766399999999</v>
      </c>
      <c r="D456" s="258">
        <v>132.98652606539645</v>
      </c>
      <c r="E456" s="257">
        <f t="shared" si="32"/>
        <v>132.98652606539645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45107</v>
      </c>
      <c r="C457" s="257">
        <v>191.72480999999999</v>
      </c>
      <c r="D457" s="258">
        <v>132.98652606539645</v>
      </c>
      <c r="E457" s="257">
        <f t="shared" si="32"/>
        <v>132.98652606539645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45108</v>
      </c>
      <c r="C458" s="257">
        <v>132.32410700000003</v>
      </c>
      <c r="D458" s="258">
        <v>135.99732580506085</v>
      </c>
      <c r="E458" s="257">
        <f t="shared" si="32"/>
        <v>132.32410700000003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45109</v>
      </c>
      <c r="C459" s="257">
        <v>152.20536900000002</v>
      </c>
      <c r="D459" s="258">
        <v>135.99732580506085</v>
      </c>
      <c r="E459" s="257">
        <f t="shared" si="32"/>
        <v>135.99732580506085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45110</v>
      </c>
      <c r="C460" s="257">
        <v>107.858456</v>
      </c>
      <c r="D460" s="258">
        <v>135.99732580506085</v>
      </c>
      <c r="E460" s="257">
        <f t="shared" si="32"/>
        <v>107.858456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45111</v>
      </c>
      <c r="C461" s="257">
        <v>89.588671999999988</v>
      </c>
      <c r="D461" s="258">
        <v>135.99732580506085</v>
      </c>
      <c r="E461" s="257">
        <f t="shared" si="32"/>
        <v>89.588671999999988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45112</v>
      </c>
      <c r="C462" s="257">
        <v>80.008012999999991</v>
      </c>
      <c r="D462" s="258">
        <v>135.99732580506085</v>
      </c>
      <c r="E462" s="257">
        <f t="shared" si="32"/>
        <v>80.008012999999991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45113</v>
      </c>
      <c r="C463" s="257">
        <v>94.558845000000005</v>
      </c>
      <c r="D463" s="258">
        <v>135.99732580506085</v>
      </c>
      <c r="E463" s="257">
        <f t="shared" si="32"/>
        <v>94.558845000000005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45114</v>
      </c>
      <c r="C464" s="257">
        <v>151.32165000000001</v>
      </c>
      <c r="D464" s="258">
        <v>135.99732580506085</v>
      </c>
      <c r="E464" s="257">
        <f t="shared" si="32"/>
        <v>135.99732580506085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45115</v>
      </c>
      <c r="C465" s="257">
        <v>97.420476000000008</v>
      </c>
      <c r="D465" s="258">
        <v>135.99732580506085</v>
      </c>
      <c r="E465" s="257">
        <f t="shared" si="32"/>
        <v>97.420476000000008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45116</v>
      </c>
      <c r="C466" s="257">
        <v>60.981344000000007</v>
      </c>
      <c r="D466" s="258">
        <v>135.99732580506085</v>
      </c>
      <c r="E466" s="257">
        <f t="shared" si="32"/>
        <v>60.981344000000007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45117</v>
      </c>
      <c r="C467" s="257">
        <v>75.633587000000006</v>
      </c>
      <c r="D467" s="258">
        <v>135.99732580506085</v>
      </c>
      <c r="E467" s="257">
        <f t="shared" si="32"/>
        <v>75.633587000000006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45118</v>
      </c>
      <c r="C468" s="257">
        <v>127.059776</v>
      </c>
      <c r="D468" s="258">
        <v>135.99732580506085</v>
      </c>
      <c r="E468" s="257">
        <f t="shared" si="32"/>
        <v>127.059776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45119</v>
      </c>
      <c r="C469" s="257">
        <v>134.62556799999999</v>
      </c>
      <c r="D469" s="258">
        <v>135.99732580506085</v>
      </c>
      <c r="E469" s="257">
        <f t="shared" si="32"/>
        <v>134.62556799999999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45120</v>
      </c>
      <c r="C470" s="257">
        <v>86.025322999999986</v>
      </c>
      <c r="D470" s="258">
        <v>135.99732580506085</v>
      </c>
      <c r="E470" s="257">
        <f t="shared" si="32"/>
        <v>86.025322999999986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45121</v>
      </c>
      <c r="C471" s="257">
        <v>171.84045499999999</v>
      </c>
      <c r="D471" s="258">
        <v>135.99732580506085</v>
      </c>
      <c r="E471" s="257">
        <f t="shared" si="32"/>
        <v>135.99732580506085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45122</v>
      </c>
      <c r="C472" s="257">
        <v>172.44517500000001</v>
      </c>
      <c r="D472" s="258">
        <v>135.99732580506085</v>
      </c>
      <c r="E472" s="257">
        <f t="shared" si="32"/>
        <v>135.99732580506085</v>
      </c>
      <c r="F472" s="263"/>
      <c r="G472" s="190" t="str">
        <f t="shared" si="29"/>
        <v>J</v>
      </c>
      <c r="H472" s="259" t="str">
        <f t="shared" si="30"/>
        <v>136,0</v>
      </c>
      <c r="I472" s="260"/>
    </row>
    <row r="473" spans="1:9">
      <c r="A473" s="255">
        <f t="shared" si="31"/>
        <v>471</v>
      </c>
      <c r="B473" s="256">
        <v>45123</v>
      </c>
      <c r="C473" s="257">
        <v>106.74356000000002</v>
      </c>
      <c r="D473" s="258">
        <v>135.99732580506085</v>
      </c>
      <c r="E473" s="257">
        <f t="shared" si="32"/>
        <v>106.74356000000002</v>
      </c>
      <c r="F473" s="263"/>
      <c r="G473" s="190" t="str">
        <f t="shared" si="29"/>
        <v/>
      </c>
      <c r="H473" s="259" t="str">
        <f t="shared" si="30"/>
        <v/>
      </c>
      <c r="I473" s="260"/>
    </row>
    <row r="474" spans="1:9">
      <c r="A474" s="255">
        <f t="shared" si="31"/>
        <v>472</v>
      </c>
      <c r="B474" s="256">
        <v>45124</v>
      </c>
      <c r="C474" s="257">
        <v>140.10103799999999</v>
      </c>
      <c r="D474" s="258">
        <v>135.99732580506085</v>
      </c>
      <c r="E474" s="257">
        <f t="shared" si="32"/>
        <v>135.99732580506085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45125</v>
      </c>
      <c r="C475" s="257">
        <v>123.192228</v>
      </c>
      <c r="D475" s="258">
        <v>135.99732580506085</v>
      </c>
      <c r="E475" s="257">
        <f t="shared" si="32"/>
        <v>123.192228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45126</v>
      </c>
      <c r="C476" s="257">
        <v>131.82254500000002</v>
      </c>
      <c r="D476" s="258">
        <v>135.99732580506085</v>
      </c>
      <c r="E476" s="257">
        <f t="shared" si="32"/>
        <v>131.82254500000002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45127</v>
      </c>
      <c r="C477" s="257">
        <v>148.138463</v>
      </c>
      <c r="D477" s="258">
        <v>135.99732580506085</v>
      </c>
      <c r="E477" s="257">
        <f t="shared" si="32"/>
        <v>135.99732580506085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45128</v>
      </c>
      <c r="C478" s="257">
        <v>167.81015699999998</v>
      </c>
      <c r="D478" s="258">
        <v>135.99732580506085</v>
      </c>
      <c r="E478" s="257">
        <f t="shared" si="32"/>
        <v>135.99732580506085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45129</v>
      </c>
      <c r="C479" s="257">
        <v>90.833253999999997</v>
      </c>
      <c r="D479" s="258">
        <v>135.99732580506085</v>
      </c>
      <c r="E479" s="257">
        <f t="shared" si="32"/>
        <v>90.833253999999997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45130</v>
      </c>
      <c r="C480" s="257">
        <v>111.06450100000001</v>
      </c>
      <c r="D480" s="258">
        <v>135.99732580506085</v>
      </c>
      <c r="E480" s="257">
        <f t="shared" si="32"/>
        <v>111.06450100000001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45131</v>
      </c>
      <c r="C481" s="257">
        <v>188.250404</v>
      </c>
      <c r="D481" s="258">
        <v>135.99732580506085</v>
      </c>
      <c r="E481" s="257">
        <f t="shared" si="32"/>
        <v>135.99732580506085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45132</v>
      </c>
      <c r="C482" s="257">
        <v>159.67011000000002</v>
      </c>
      <c r="D482" s="258">
        <v>135.99732580506085</v>
      </c>
      <c r="E482" s="257">
        <f t="shared" si="32"/>
        <v>135.99732580506085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45133</v>
      </c>
      <c r="C483" s="257">
        <v>90.113211000000007</v>
      </c>
      <c r="D483" s="258">
        <v>135.99732580506085</v>
      </c>
      <c r="E483" s="257">
        <f t="shared" si="32"/>
        <v>90.113211000000007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45134</v>
      </c>
      <c r="C484" s="257">
        <v>101.30331</v>
      </c>
      <c r="D484" s="258">
        <v>135.99732580506085</v>
      </c>
      <c r="E484" s="257">
        <f t="shared" si="32"/>
        <v>101.30331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45135</v>
      </c>
      <c r="C485" s="257">
        <v>91.831913</v>
      </c>
      <c r="D485" s="258">
        <v>135.99732580506085</v>
      </c>
      <c r="E485" s="257">
        <f t="shared" si="32"/>
        <v>91.831913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45136</v>
      </c>
      <c r="C486" s="257">
        <v>95.894732000000005</v>
      </c>
      <c r="D486" s="258">
        <v>135.99732580506085</v>
      </c>
      <c r="E486" s="257">
        <f t="shared" si="32"/>
        <v>95.894732000000005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45137</v>
      </c>
      <c r="C487" s="257">
        <v>106.50113400000001</v>
      </c>
      <c r="D487" s="258">
        <v>135.99732580506085</v>
      </c>
      <c r="E487" s="257">
        <f t="shared" si="32"/>
        <v>106.50113400000001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45138</v>
      </c>
      <c r="C488" s="257">
        <v>94.632080999999985</v>
      </c>
      <c r="D488" s="258">
        <v>135.99732580506085</v>
      </c>
      <c r="E488" s="257">
        <f t="shared" si="32"/>
        <v>94.632080999999985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45139</v>
      </c>
      <c r="C489" s="257">
        <v>154.23390399999997</v>
      </c>
      <c r="D489" s="258">
        <v>131.30156954201399</v>
      </c>
      <c r="E489" s="257">
        <f t="shared" si="32"/>
        <v>131.30156954201399</v>
      </c>
      <c r="F489" s="263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45140</v>
      </c>
      <c r="C490" s="257">
        <v>179.425983</v>
      </c>
      <c r="D490" s="258">
        <v>131.30156954201399</v>
      </c>
      <c r="E490" s="257">
        <f t="shared" si="32"/>
        <v>131.30156954201399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45141</v>
      </c>
      <c r="C491" s="257">
        <v>230.73200299999999</v>
      </c>
      <c r="D491" s="258">
        <v>131.30156954201399</v>
      </c>
      <c r="E491" s="257">
        <f t="shared" si="32"/>
        <v>131.30156954201399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45142</v>
      </c>
      <c r="C492" s="257">
        <v>234.81032000000002</v>
      </c>
      <c r="D492" s="258">
        <v>131.30156954201399</v>
      </c>
      <c r="E492" s="257">
        <f t="shared" si="32"/>
        <v>131.30156954201399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45143</v>
      </c>
      <c r="C493" s="257">
        <v>189.55369899999999</v>
      </c>
      <c r="D493" s="258">
        <v>131.30156954201399</v>
      </c>
      <c r="E493" s="257">
        <f t="shared" si="32"/>
        <v>131.30156954201399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45144</v>
      </c>
      <c r="C494" s="257">
        <v>218.51235200000002</v>
      </c>
      <c r="D494" s="258">
        <v>131.30156954201399</v>
      </c>
      <c r="E494" s="257">
        <f t="shared" si="32"/>
        <v>131.30156954201399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45145</v>
      </c>
      <c r="C495" s="257">
        <v>177.76397799999998</v>
      </c>
      <c r="D495" s="258">
        <v>131.30156954201399</v>
      </c>
      <c r="E495" s="257">
        <f t="shared" si="32"/>
        <v>131.30156954201399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45146</v>
      </c>
      <c r="C496" s="257">
        <v>98.711280000000002</v>
      </c>
      <c r="D496" s="258">
        <v>131.30156954201399</v>
      </c>
      <c r="E496" s="257">
        <f t="shared" si="32"/>
        <v>98.711280000000002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45147</v>
      </c>
      <c r="C497" s="257">
        <v>77.230891</v>
      </c>
      <c r="D497" s="258">
        <v>131.30156954201399</v>
      </c>
      <c r="E497" s="257">
        <f t="shared" si="32"/>
        <v>77.230891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45148</v>
      </c>
      <c r="C498" s="257">
        <v>141.13300199999998</v>
      </c>
      <c r="D498" s="258">
        <v>131.30156954201399</v>
      </c>
      <c r="E498" s="257">
        <f t="shared" si="32"/>
        <v>131.30156954201399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45149</v>
      </c>
      <c r="C499" s="257">
        <v>69.566501000000002</v>
      </c>
      <c r="D499" s="258">
        <v>131.30156954201399</v>
      </c>
      <c r="E499" s="257">
        <f t="shared" si="32"/>
        <v>69.566501000000002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45150</v>
      </c>
      <c r="C500" s="257">
        <v>83.857038000000003</v>
      </c>
      <c r="D500" s="258">
        <v>131.30156954201399</v>
      </c>
      <c r="E500" s="257">
        <f t="shared" si="32"/>
        <v>83.857038000000003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45151</v>
      </c>
      <c r="C501" s="257">
        <v>126.08589300000001</v>
      </c>
      <c r="D501" s="258">
        <v>131.30156954201399</v>
      </c>
      <c r="E501" s="257">
        <f t="shared" si="32"/>
        <v>126.08589300000001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45152</v>
      </c>
      <c r="C502" s="257">
        <v>124.765607</v>
      </c>
      <c r="D502" s="258">
        <v>131.30156954201399</v>
      </c>
      <c r="E502" s="257">
        <f t="shared" si="32"/>
        <v>124.765607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45153</v>
      </c>
      <c r="C503" s="257">
        <v>100.309477</v>
      </c>
      <c r="D503" s="258">
        <v>131.30156954201399</v>
      </c>
      <c r="E503" s="257">
        <f t="shared" si="32"/>
        <v>100.309477</v>
      </c>
      <c r="F503" s="263"/>
      <c r="G503" s="190" t="str">
        <f t="shared" si="29"/>
        <v>A</v>
      </c>
      <c r="H503" s="259" t="str">
        <f t="shared" si="30"/>
        <v>131,3</v>
      </c>
      <c r="I503" s="260"/>
    </row>
    <row r="504" spans="1:9">
      <c r="A504" s="255">
        <f t="shared" si="31"/>
        <v>502</v>
      </c>
      <c r="B504" s="256">
        <v>45154</v>
      </c>
      <c r="C504" s="257">
        <v>103.35340099999999</v>
      </c>
      <c r="D504" s="258">
        <v>131.30156954201399</v>
      </c>
      <c r="E504" s="257">
        <f t="shared" si="32"/>
        <v>103.35340099999999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45155</v>
      </c>
      <c r="C505" s="257">
        <v>68.473529999999997</v>
      </c>
      <c r="D505" s="258">
        <v>131.30156954201399</v>
      </c>
      <c r="E505" s="257">
        <f t="shared" si="32"/>
        <v>68.473529999999997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45156</v>
      </c>
      <c r="C506" s="257">
        <v>135.14237999999997</v>
      </c>
      <c r="D506" s="258">
        <v>131.30156954201399</v>
      </c>
      <c r="E506" s="257">
        <f t="shared" si="32"/>
        <v>131.30156954201399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45157</v>
      </c>
      <c r="C507" s="257">
        <v>54.812764000000001</v>
      </c>
      <c r="D507" s="258">
        <v>131.30156954201399</v>
      </c>
      <c r="E507" s="257">
        <f t="shared" si="32"/>
        <v>54.812764000000001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45158</v>
      </c>
      <c r="C508" s="257">
        <v>48.375432999999994</v>
      </c>
      <c r="D508" s="258">
        <v>131.30156954201399</v>
      </c>
      <c r="E508" s="257">
        <f t="shared" si="32"/>
        <v>48.375432999999994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45159</v>
      </c>
      <c r="C509" s="257">
        <v>94.320954999999998</v>
      </c>
      <c r="D509" s="258">
        <v>131.30156954201399</v>
      </c>
      <c r="E509" s="257">
        <f t="shared" si="32"/>
        <v>94.320954999999998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45160</v>
      </c>
      <c r="C510" s="257">
        <v>112.312376</v>
      </c>
      <c r="D510" s="258">
        <v>131.30156954201399</v>
      </c>
      <c r="E510" s="257">
        <f t="shared" si="32"/>
        <v>112.312376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45161</v>
      </c>
      <c r="C511" s="257">
        <v>106.91978399999999</v>
      </c>
      <c r="D511" s="258">
        <v>131.30156954201399</v>
      </c>
      <c r="E511" s="257">
        <f t="shared" si="32"/>
        <v>106.91978399999999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45162</v>
      </c>
      <c r="C512" s="257">
        <v>103.96957399999999</v>
      </c>
      <c r="D512" s="258">
        <v>131.30156954201399</v>
      </c>
      <c r="E512" s="257">
        <f t="shared" si="32"/>
        <v>103.96957399999999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45163</v>
      </c>
      <c r="C513" s="257">
        <v>124.961916</v>
      </c>
      <c r="D513" s="258">
        <v>131.30156954201399</v>
      </c>
      <c r="E513" s="257">
        <f t="shared" si="32"/>
        <v>124.961916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45164</v>
      </c>
      <c r="C514" s="257">
        <v>171.53484900000001</v>
      </c>
      <c r="D514" s="258">
        <v>131.30156954201399</v>
      </c>
      <c r="E514" s="257">
        <f t="shared" si="32"/>
        <v>131.30156954201399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45165</v>
      </c>
      <c r="C515" s="257">
        <v>258.32288199999999</v>
      </c>
      <c r="D515" s="258">
        <v>131.30156954201399</v>
      </c>
      <c r="E515" s="257">
        <f t="shared" si="32"/>
        <v>131.30156954201399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45166</v>
      </c>
      <c r="C516" s="257">
        <v>227.446404</v>
      </c>
      <c r="D516" s="258">
        <v>131.30156954201399</v>
      </c>
      <c r="E516" s="257">
        <f t="shared" si="32"/>
        <v>131.30156954201399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45167</v>
      </c>
      <c r="C517" s="257">
        <v>178.69639000000001</v>
      </c>
      <c r="D517" s="258">
        <v>121.54500890051587</v>
      </c>
      <c r="E517" s="257">
        <f t="shared" si="32"/>
        <v>121.54500890051587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45168</v>
      </c>
      <c r="C518" s="257">
        <v>125.719775</v>
      </c>
      <c r="D518" s="258">
        <v>121.54500890051587</v>
      </c>
      <c r="E518" s="257">
        <f t="shared" si="32"/>
        <v>121.54500890051587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45169</v>
      </c>
      <c r="C519" s="257">
        <v>69.031127000000012</v>
      </c>
      <c r="D519" s="258">
        <v>121.54500890051587</v>
      </c>
      <c r="E519" s="257">
        <f t="shared" ref="E519:E534" si="36">IF(C519&gt;D519,D519,C519)</f>
        <v>69.031127000000012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45170</v>
      </c>
      <c r="C520" s="257">
        <v>134.254345</v>
      </c>
      <c r="D520" s="258">
        <v>125.59650919719974</v>
      </c>
      <c r="E520" s="257">
        <f t="shared" si="36"/>
        <v>125.59650919719974</v>
      </c>
      <c r="F520" s="263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45171</v>
      </c>
      <c r="C521" s="257">
        <v>173.20740900000001</v>
      </c>
      <c r="D521" s="258">
        <v>125.59650919719974</v>
      </c>
      <c r="E521" s="257">
        <f t="shared" si="36"/>
        <v>125.59650919719974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45172</v>
      </c>
      <c r="C522" s="257">
        <v>285.93197500000002</v>
      </c>
      <c r="D522" s="258">
        <v>125.59650919719974</v>
      </c>
      <c r="E522" s="257">
        <f t="shared" si="36"/>
        <v>125.59650919719974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45173</v>
      </c>
      <c r="C523" s="257">
        <v>216.67857500000002</v>
      </c>
      <c r="D523" s="258">
        <v>125.59650919719974</v>
      </c>
      <c r="E523" s="257">
        <f t="shared" si="36"/>
        <v>125.59650919719974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45174</v>
      </c>
      <c r="C524" s="257">
        <v>112.38191900000001</v>
      </c>
      <c r="D524" s="258">
        <v>125.59650919719974</v>
      </c>
      <c r="E524" s="257">
        <f t="shared" si="36"/>
        <v>112.38191900000001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45175</v>
      </c>
      <c r="C525" s="257">
        <v>80.776531000000006</v>
      </c>
      <c r="D525" s="258">
        <v>125.59650919719974</v>
      </c>
      <c r="E525" s="257">
        <f t="shared" si="36"/>
        <v>80.776531000000006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45176</v>
      </c>
      <c r="C526" s="257">
        <v>87.522403000000011</v>
      </c>
      <c r="D526" s="258">
        <v>125.59650919719974</v>
      </c>
      <c r="E526" s="257">
        <f t="shared" si="36"/>
        <v>87.522403000000011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45177</v>
      </c>
      <c r="C527" s="257">
        <v>90.356054999999998</v>
      </c>
      <c r="D527" s="258">
        <v>125.59650919719974</v>
      </c>
      <c r="E527" s="257">
        <f t="shared" si="36"/>
        <v>90.356054999999998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45178</v>
      </c>
      <c r="C528" s="257">
        <v>109.17641500000001</v>
      </c>
      <c r="D528" s="258">
        <v>125.59650919719974</v>
      </c>
      <c r="E528" s="257">
        <f t="shared" si="36"/>
        <v>109.17641500000001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45179</v>
      </c>
      <c r="C529" s="257">
        <v>69.485922000000002</v>
      </c>
      <c r="D529" s="258">
        <v>125.59650919719974</v>
      </c>
      <c r="E529" s="257">
        <f t="shared" si="36"/>
        <v>69.485922000000002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45180</v>
      </c>
      <c r="C530" s="257">
        <v>51.628383999999997</v>
      </c>
      <c r="D530" s="258">
        <v>125.59650919719974</v>
      </c>
      <c r="E530" s="257">
        <f t="shared" si="36"/>
        <v>51.628383999999997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45181</v>
      </c>
      <c r="C531" s="257">
        <v>56.067138</v>
      </c>
      <c r="D531" s="258">
        <v>125.59650919719974</v>
      </c>
      <c r="E531" s="257">
        <f t="shared" si="36"/>
        <v>56.067138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45182</v>
      </c>
      <c r="C532" s="257">
        <v>115.823863</v>
      </c>
      <c r="D532" s="258">
        <v>125.59650919719974</v>
      </c>
      <c r="E532" s="257">
        <f t="shared" si="36"/>
        <v>115.823863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45183</v>
      </c>
      <c r="C533" s="257">
        <v>109.821997</v>
      </c>
      <c r="D533" s="258">
        <v>125.59650919719974</v>
      </c>
      <c r="E533" s="257">
        <f t="shared" si="36"/>
        <v>109.821997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45184</v>
      </c>
      <c r="C534" s="257">
        <v>98.99597</v>
      </c>
      <c r="D534" s="258">
        <v>125.59650919719974</v>
      </c>
      <c r="E534" s="257">
        <f t="shared" si="36"/>
        <v>98.99597</v>
      </c>
      <c r="F534" s="263"/>
      <c r="G534" s="190" t="str">
        <f t="shared" si="33"/>
        <v>S</v>
      </c>
      <c r="H534" s="259" t="str">
        <f t="shared" si="34"/>
        <v>125,6</v>
      </c>
      <c r="I534" s="260"/>
    </row>
    <row r="535" spans="1:9">
      <c r="A535" s="255">
        <f t="shared" ref="A535:A598" si="37">+A534+1</f>
        <v>533</v>
      </c>
      <c r="B535" s="256">
        <v>45185</v>
      </c>
      <c r="C535" s="257">
        <v>122.68096299999999</v>
      </c>
      <c r="D535" s="258">
        <v>125.59650919719974</v>
      </c>
      <c r="E535" s="257">
        <f t="shared" ref="E535:E598" si="38">IF(C535&gt;D535,D535,C535)</f>
        <v>122.68096299999999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45186</v>
      </c>
      <c r="C536" s="257">
        <v>204.66153199999997</v>
      </c>
      <c r="D536" s="258">
        <v>125.59650919719974</v>
      </c>
      <c r="E536" s="257">
        <f t="shared" si="38"/>
        <v>125.59650919719974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45187</v>
      </c>
      <c r="C537" s="257">
        <v>120.037711</v>
      </c>
      <c r="D537" s="258">
        <v>125.59650919719974</v>
      </c>
      <c r="E537" s="257">
        <f t="shared" si="38"/>
        <v>120.037711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45188</v>
      </c>
      <c r="C538" s="257">
        <v>54.820813999999999</v>
      </c>
      <c r="D538" s="258">
        <v>125.59650919719974</v>
      </c>
      <c r="E538" s="257">
        <f t="shared" si="38"/>
        <v>54.820813999999999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45189</v>
      </c>
      <c r="C539" s="257">
        <v>148.82965900000002</v>
      </c>
      <c r="D539" s="258">
        <v>125.59650919719974</v>
      </c>
      <c r="E539" s="257">
        <f t="shared" si="38"/>
        <v>125.59650919719974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45190</v>
      </c>
      <c r="C540" s="257">
        <v>295.61902199999997</v>
      </c>
      <c r="D540" s="258">
        <v>125.59650919719974</v>
      </c>
      <c r="E540" s="257">
        <f t="shared" si="38"/>
        <v>125.59650919719974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45191</v>
      </c>
      <c r="C541" s="257">
        <v>187.32235900000001</v>
      </c>
      <c r="D541" s="258">
        <v>125.59650919719974</v>
      </c>
      <c r="E541" s="257">
        <f t="shared" si="38"/>
        <v>125.59650919719974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45192</v>
      </c>
      <c r="C542" s="257">
        <v>57.579948999999999</v>
      </c>
      <c r="D542" s="258">
        <v>125.59650919719974</v>
      </c>
      <c r="E542" s="257">
        <f t="shared" si="38"/>
        <v>57.579948999999999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45193</v>
      </c>
      <c r="C543" s="257">
        <v>77.505499999999998</v>
      </c>
      <c r="D543" s="258">
        <v>125.59650919719974</v>
      </c>
      <c r="E543" s="257">
        <f t="shared" si="38"/>
        <v>77.505499999999998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45194</v>
      </c>
      <c r="C544" s="257">
        <v>56.627802000000003</v>
      </c>
      <c r="D544" s="258">
        <v>125.59650919719974</v>
      </c>
      <c r="E544" s="257">
        <f t="shared" si="38"/>
        <v>56.627802000000003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45195</v>
      </c>
      <c r="C545" s="257">
        <v>61.718131999999997</v>
      </c>
      <c r="D545" s="258">
        <v>125.59650919719974</v>
      </c>
      <c r="E545" s="257">
        <f t="shared" si="38"/>
        <v>61.718131999999997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45196</v>
      </c>
      <c r="C546" s="257">
        <v>112.85413199999999</v>
      </c>
      <c r="D546" s="258">
        <v>125.59650919719974</v>
      </c>
      <c r="E546" s="257">
        <f t="shared" si="38"/>
        <v>112.85413199999999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45197</v>
      </c>
      <c r="C547" s="257">
        <v>87.531103000000002</v>
      </c>
      <c r="D547" s="258">
        <v>125.59650919719974</v>
      </c>
      <c r="E547" s="257">
        <f t="shared" si="38"/>
        <v>87.531103000000002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45198</v>
      </c>
      <c r="C548" s="257">
        <v>47.591654999999996</v>
      </c>
      <c r="D548" s="258">
        <v>125.59650919719974</v>
      </c>
      <c r="E548" s="257">
        <f t="shared" si="38"/>
        <v>47.591654999999996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45199</v>
      </c>
      <c r="C549" s="257">
        <v>71.114446999999998</v>
      </c>
      <c r="D549" s="258">
        <v>125.59650919719974</v>
      </c>
      <c r="E549" s="257">
        <f t="shared" si="38"/>
        <v>71.114446999999998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45200</v>
      </c>
      <c r="C550" s="257">
        <v>65.029567</v>
      </c>
      <c r="D550" s="258">
        <v>153.8206219629925</v>
      </c>
      <c r="E550" s="257">
        <f t="shared" si="38"/>
        <v>65.029567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45201</v>
      </c>
      <c r="C551" s="257">
        <v>119.838758</v>
      </c>
      <c r="D551" s="258">
        <v>153.8206219629925</v>
      </c>
      <c r="E551" s="257">
        <f t="shared" si="38"/>
        <v>119.838758</v>
      </c>
      <c r="F551" s="263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45202</v>
      </c>
      <c r="C552" s="257">
        <v>119.40086500000001</v>
      </c>
      <c r="D552" s="258">
        <v>153.8206219629925</v>
      </c>
      <c r="E552" s="257">
        <f t="shared" si="38"/>
        <v>119.40086500000001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45203</v>
      </c>
      <c r="C553" s="257">
        <v>100.63997999999999</v>
      </c>
      <c r="D553" s="258">
        <v>153.8206219629925</v>
      </c>
      <c r="E553" s="257">
        <f t="shared" si="38"/>
        <v>100.63997999999999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45204</v>
      </c>
      <c r="C554" s="257">
        <v>47.995635</v>
      </c>
      <c r="D554" s="258">
        <v>153.8206219629925</v>
      </c>
      <c r="E554" s="257">
        <f t="shared" si="38"/>
        <v>47.995635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45205</v>
      </c>
      <c r="C555" s="257">
        <v>62.843841999999995</v>
      </c>
      <c r="D555" s="258">
        <v>153.8206219629925</v>
      </c>
      <c r="E555" s="257">
        <f t="shared" si="38"/>
        <v>62.843841999999995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45206</v>
      </c>
      <c r="C556" s="257">
        <v>73.692979999999991</v>
      </c>
      <c r="D556" s="258">
        <v>153.8206219629925</v>
      </c>
      <c r="E556" s="257">
        <f t="shared" si="38"/>
        <v>73.692979999999991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45207</v>
      </c>
      <c r="C557" s="257">
        <v>58.420811</v>
      </c>
      <c r="D557" s="258">
        <v>153.8206219629925</v>
      </c>
      <c r="E557" s="257">
        <f t="shared" si="38"/>
        <v>58.420811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45208</v>
      </c>
      <c r="C558" s="257">
        <v>53.104754</v>
      </c>
      <c r="D558" s="258">
        <v>153.8206219629925</v>
      </c>
      <c r="E558" s="257">
        <f t="shared" si="38"/>
        <v>53.104754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45209</v>
      </c>
      <c r="C559" s="257">
        <v>39.580199999999998</v>
      </c>
      <c r="D559" s="258">
        <v>153.8206219629925</v>
      </c>
      <c r="E559" s="257">
        <f t="shared" si="38"/>
        <v>39.580199999999998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45210</v>
      </c>
      <c r="C560" s="257">
        <v>44.569582000000004</v>
      </c>
      <c r="D560" s="258">
        <v>153.8206219629925</v>
      </c>
      <c r="E560" s="257">
        <f t="shared" si="38"/>
        <v>44.569582000000004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45211</v>
      </c>
      <c r="C561" s="257">
        <v>85.098466999999999</v>
      </c>
      <c r="D561" s="258">
        <v>153.8206219629925</v>
      </c>
      <c r="E561" s="257">
        <f t="shared" si="38"/>
        <v>85.098466999999999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45212</v>
      </c>
      <c r="C562" s="257">
        <v>154.72347600000003</v>
      </c>
      <c r="D562" s="258">
        <v>153.8206219629925</v>
      </c>
      <c r="E562" s="257">
        <f t="shared" si="38"/>
        <v>153.8206219629925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45213</v>
      </c>
      <c r="C563" s="257">
        <v>77.73487200000001</v>
      </c>
      <c r="D563" s="258">
        <v>153.8206219629925</v>
      </c>
      <c r="E563" s="257">
        <f t="shared" si="38"/>
        <v>77.73487200000001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45214</v>
      </c>
      <c r="C564" s="257">
        <v>55.872681</v>
      </c>
      <c r="D564" s="258">
        <v>153.8206219629925</v>
      </c>
      <c r="E564" s="257">
        <f t="shared" si="38"/>
        <v>55.872681</v>
      </c>
      <c r="F564" s="263"/>
      <c r="G564" s="190" t="str">
        <f t="shared" si="33"/>
        <v>O</v>
      </c>
      <c r="H564" s="259" t="str">
        <f t="shared" si="34"/>
        <v>153,8</v>
      </c>
      <c r="I564" s="260"/>
    </row>
    <row r="565" spans="1:9">
      <c r="A565" s="255">
        <f t="shared" si="37"/>
        <v>563</v>
      </c>
      <c r="B565" s="256">
        <v>45215</v>
      </c>
      <c r="C565" s="257">
        <v>100.59680499999999</v>
      </c>
      <c r="D565" s="258">
        <v>153.8206219629925</v>
      </c>
      <c r="E565" s="257">
        <f t="shared" si="38"/>
        <v>100.59680499999999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45216</v>
      </c>
      <c r="C566" s="257">
        <v>303.104243</v>
      </c>
      <c r="D566" s="258">
        <v>153.8206219629925</v>
      </c>
      <c r="E566" s="257">
        <f t="shared" si="38"/>
        <v>153.8206219629925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45217</v>
      </c>
      <c r="C567" s="257">
        <v>376.80684100000002</v>
      </c>
      <c r="D567" s="258">
        <v>153.8206219629925</v>
      </c>
      <c r="E567" s="257">
        <f t="shared" si="38"/>
        <v>153.8206219629925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45218</v>
      </c>
      <c r="C568" s="257">
        <v>393.85244899999998</v>
      </c>
      <c r="D568" s="258">
        <v>153.8206219629925</v>
      </c>
      <c r="E568" s="257">
        <f t="shared" si="38"/>
        <v>153.8206219629925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45219</v>
      </c>
      <c r="C569" s="257">
        <v>415.64693699999998</v>
      </c>
      <c r="D569" s="258">
        <v>153.8206219629925</v>
      </c>
      <c r="E569" s="257">
        <f t="shared" si="38"/>
        <v>153.8206219629925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45220</v>
      </c>
      <c r="C570" s="257">
        <v>192.68854000000002</v>
      </c>
      <c r="D570" s="258">
        <v>153.8206219629925</v>
      </c>
      <c r="E570" s="257">
        <f t="shared" si="38"/>
        <v>153.8206219629925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45221</v>
      </c>
      <c r="C571" s="257">
        <v>170.33979000000002</v>
      </c>
      <c r="D571" s="258">
        <v>153.8206219629925</v>
      </c>
      <c r="E571" s="257">
        <f t="shared" si="38"/>
        <v>153.8206219629925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45222</v>
      </c>
      <c r="C572" s="257">
        <v>148.168317</v>
      </c>
      <c r="D572" s="258">
        <v>153.8206219629925</v>
      </c>
      <c r="E572" s="257">
        <f t="shared" si="38"/>
        <v>148.168317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45223</v>
      </c>
      <c r="C573" s="257">
        <v>302.77147500000001</v>
      </c>
      <c r="D573" s="258">
        <v>153.8206219629925</v>
      </c>
      <c r="E573" s="257">
        <f t="shared" si="38"/>
        <v>153.8206219629925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45224</v>
      </c>
      <c r="C574" s="257">
        <v>401.017563</v>
      </c>
      <c r="D574" s="258">
        <v>153.8206219629925</v>
      </c>
      <c r="E574" s="257">
        <f t="shared" si="38"/>
        <v>153.8206219629925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45225</v>
      </c>
      <c r="C575" s="257">
        <v>409.83363799999995</v>
      </c>
      <c r="D575" s="258">
        <v>153.8206219629925</v>
      </c>
      <c r="E575" s="257">
        <f t="shared" si="38"/>
        <v>153.8206219629925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45226</v>
      </c>
      <c r="C576" s="257">
        <v>355.53604699999994</v>
      </c>
      <c r="D576" s="258">
        <v>153.8206219629925</v>
      </c>
      <c r="E576" s="257">
        <f t="shared" si="38"/>
        <v>153.8206219629925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45227</v>
      </c>
      <c r="C577" s="257">
        <v>286.42477700000001</v>
      </c>
      <c r="D577" s="258">
        <v>153.8206219629925</v>
      </c>
      <c r="E577" s="257">
        <f t="shared" si="38"/>
        <v>153.8206219629925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45228</v>
      </c>
      <c r="C578" s="257">
        <v>240.46958200000003</v>
      </c>
      <c r="D578" s="258">
        <v>153.8206219629925</v>
      </c>
      <c r="E578" s="257">
        <f t="shared" si="38"/>
        <v>153.8206219629925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45229</v>
      </c>
      <c r="C579" s="257">
        <v>309.79022700000002</v>
      </c>
      <c r="D579" s="258">
        <v>153.8206219629925</v>
      </c>
      <c r="E579" s="257">
        <f t="shared" si="38"/>
        <v>153.8206219629925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45230</v>
      </c>
      <c r="C580" s="257">
        <v>184.50673699999999</v>
      </c>
      <c r="D580" s="258">
        <v>153.8206219629925</v>
      </c>
      <c r="E580" s="257">
        <f t="shared" si="38"/>
        <v>153.8206219629925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45231</v>
      </c>
      <c r="C581" s="257">
        <v>305.77027899999996</v>
      </c>
      <c r="D581" s="258">
        <v>207.78358863700876</v>
      </c>
      <c r="E581" s="257">
        <f t="shared" si="38"/>
        <v>207.78358863700876</v>
      </c>
      <c r="F581" s="263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45232</v>
      </c>
      <c r="C582" s="257">
        <v>378.82088599999997</v>
      </c>
      <c r="D582" s="258">
        <v>207.78358863700876</v>
      </c>
      <c r="E582" s="257">
        <f t="shared" si="38"/>
        <v>207.78358863700876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45233</v>
      </c>
      <c r="C583" s="257">
        <v>372.98218600000007</v>
      </c>
      <c r="D583" s="258">
        <v>207.78358863700876</v>
      </c>
      <c r="E583" s="257">
        <f t="shared" si="38"/>
        <v>207.78358863700876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45234</v>
      </c>
      <c r="C584" s="257">
        <v>299.86560300000002</v>
      </c>
      <c r="D584" s="258">
        <v>207.78358863700876</v>
      </c>
      <c r="E584" s="257">
        <f t="shared" si="38"/>
        <v>207.78358863700876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45235</v>
      </c>
      <c r="C585" s="257">
        <v>285.96169799999996</v>
      </c>
      <c r="D585" s="258">
        <v>207.78358863700876</v>
      </c>
      <c r="E585" s="257">
        <f t="shared" si="38"/>
        <v>207.78358863700876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45236</v>
      </c>
      <c r="C586" s="257">
        <v>220.90943100000001</v>
      </c>
      <c r="D586" s="258">
        <v>207.78358863700876</v>
      </c>
      <c r="E586" s="257">
        <f t="shared" si="38"/>
        <v>207.78358863700876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45237</v>
      </c>
      <c r="C587" s="257">
        <v>167.03232200000002</v>
      </c>
      <c r="D587" s="258">
        <v>207.78358863700876</v>
      </c>
      <c r="E587" s="257">
        <f t="shared" si="38"/>
        <v>167.03232200000002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45238</v>
      </c>
      <c r="C588" s="257">
        <v>181.77795</v>
      </c>
      <c r="D588" s="258">
        <v>207.78358863700876</v>
      </c>
      <c r="E588" s="257">
        <f t="shared" si="38"/>
        <v>181.77795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45239</v>
      </c>
      <c r="C589" s="257">
        <v>265.00637900000004</v>
      </c>
      <c r="D589" s="258">
        <v>207.78358863700876</v>
      </c>
      <c r="E589" s="257">
        <f t="shared" si="38"/>
        <v>207.78358863700876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45240</v>
      </c>
      <c r="C590" s="257">
        <v>315.55326100000002</v>
      </c>
      <c r="D590" s="258">
        <v>207.78358863700876</v>
      </c>
      <c r="E590" s="257">
        <f t="shared" si="38"/>
        <v>207.78358863700876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45241</v>
      </c>
      <c r="C591" s="257">
        <v>354.778547</v>
      </c>
      <c r="D591" s="258">
        <v>207.78358863700876</v>
      </c>
      <c r="E591" s="257">
        <f t="shared" si="38"/>
        <v>207.78358863700876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45242</v>
      </c>
      <c r="C592" s="257">
        <v>269.60511600000007</v>
      </c>
      <c r="D592" s="258">
        <v>207.78358863700876</v>
      </c>
      <c r="E592" s="257">
        <f t="shared" si="38"/>
        <v>207.78358863700876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45243</v>
      </c>
      <c r="C593" s="257">
        <v>237.94392999999999</v>
      </c>
      <c r="D593" s="258">
        <v>207.78358863700876</v>
      </c>
      <c r="E593" s="257">
        <f t="shared" si="38"/>
        <v>207.78358863700876</v>
      </c>
      <c r="F593" s="263"/>
      <c r="G593" s="190" t="str">
        <f t="shared" si="39"/>
        <v/>
      </c>
      <c r="H593" s="259" t="str">
        <f t="shared" si="40"/>
        <v/>
      </c>
      <c r="I593" s="260"/>
    </row>
    <row r="594" spans="1:9">
      <c r="A594" s="255">
        <f t="shared" si="37"/>
        <v>592</v>
      </c>
      <c r="B594" s="256">
        <v>45244</v>
      </c>
      <c r="C594" s="257">
        <v>195.99373900000001</v>
      </c>
      <c r="D594" s="258">
        <v>207.78358863700876</v>
      </c>
      <c r="E594" s="257">
        <f t="shared" si="38"/>
        <v>195.99373900000001</v>
      </c>
      <c r="F594" s="263"/>
      <c r="G594" s="190" t="str">
        <f t="shared" si="39"/>
        <v/>
      </c>
      <c r="H594" s="259" t="str">
        <f t="shared" si="40"/>
        <v/>
      </c>
      <c r="I594" s="260"/>
    </row>
    <row r="595" spans="1:9">
      <c r="A595" s="255">
        <f t="shared" si="37"/>
        <v>593</v>
      </c>
      <c r="B595" s="256">
        <v>45245</v>
      </c>
      <c r="C595" s="257">
        <v>103.760564</v>
      </c>
      <c r="D595" s="258">
        <v>207.78358863700876</v>
      </c>
      <c r="E595" s="257">
        <f t="shared" si="38"/>
        <v>103.760564</v>
      </c>
      <c r="F595" s="263"/>
      <c r="G595" s="190" t="str">
        <f t="shared" si="39"/>
        <v>N</v>
      </c>
      <c r="H595" s="259" t="str">
        <f t="shared" si="40"/>
        <v>207,8</v>
      </c>
      <c r="I595" s="260"/>
    </row>
    <row r="596" spans="1:9">
      <c r="A596" s="255">
        <f t="shared" si="37"/>
        <v>594</v>
      </c>
      <c r="B596" s="256">
        <v>45246</v>
      </c>
      <c r="C596" s="257">
        <v>164.64532700000001</v>
      </c>
      <c r="D596" s="258">
        <v>207.78358863700876</v>
      </c>
      <c r="E596" s="257">
        <f t="shared" si="38"/>
        <v>164.64532700000001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45247</v>
      </c>
      <c r="C597" s="257">
        <v>106.64206</v>
      </c>
      <c r="D597" s="258">
        <v>207.78358863700876</v>
      </c>
      <c r="E597" s="257">
        <f t="shared" si="38"/>
        <v>106.64206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45248</v>
      </c>
      <c r="C598" s="257">
        <v>92.486569000000003</v>
      </c>
      <c r="D598" s="258">
        <v>207.78358863700876</v>
      </c>
      <c r="E598" s="257">
        <f t="shared" si="38"/>
        <v>92.486569000000003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45249</v>
      </c>
      <c r="C599" s="257">
        <v>33.756366999999997</v>
      </c>
      <c r="D599" s="258">
        <v>207.78358863700876</v>
      </c>
      <c r="E599" s="257">
        <f t="shared" ref="E599:E662" si="42">IF(C599&gt;D599,D599,C599)</f>
        <v>33.756366999999997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45250</v>
      </c>
      <c r="C600" s="257">
        <v>127.631986</v>
      </c>
      <c r="D600" s="258">
        <v>207.78358863700876</v>
      </c>
      <c r="E600" s="257">
        <f t="shared" si="42"/>
        <v>127.631986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45251</v>
      </c>
      <c r="C601" s="257">
        <v>335.09370699999999</v>
      </c>
      <c r="D601" s="258">
        <v>207.78358863700876</v>
      </c>
      <c r="E601" s="257">
        <f t="shared" si="42"/>
        <v>207.78358863700876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45252</v>
      </c>
      <c r="C602" s="257">
        <v>359.17849899999999</v>
      </c>
      <c r="D602" s="258">
        <v>207.78358863700876</v>
      </c>
      <c r="E602" s="257">
        <f t="shared" si="42"/>
        <v>207.78358863700876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45253</v>
      </c>
      <c r="C603" s="257">
        <v>302.73943699999995</v>
      </c>
      <c r="D603" s="258">
        <v>207.78358863700876</v>
      </c>
      <c r="E603" s="257">
        <f t="shared" si="42"/>
        <v>207.78358863700876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45254</v>
      </c>
      <c r="C604" s="257">
        <v>260.22515499999997</v>
      </c>
      <c r="D604" s="258">
        <v>207.78358863700876</v>
      </c>
      <c r="E604" s="257">
        <f t="shared" si="42"/>
        <v>207.78358863700876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45255</v>
      </c>
      <c r="C605" s="257">
        <v>171.30001300000001</v>
      </c>
      <c r="D605" s="258">
        <v>207.78358863700876</v>
      </c>
      <c r="E605" s="257">
        <f t="shared" si="42"/>
        <v>171.30001300000001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45256</v>
      </c>
      <c r="C606" s="257">
        <v>30.775072000000002</v>
      </c>
      <c r="D606" s="258">
        <v>207.78358863700876</v>
      </c>
      <c r="E606" s="257">
        <f t="shared" si="42"/>
        <v>30.775072000000002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45257</v>
      </c>
      <c r="C607" s="257">
        <v>201.966161</v>
      </c>
      <c r="D607" s="258">
        <v>207.78358863700876</v>
      </c>
      <c r="E607" s="257">
        <f t="shared" si="42"/>
        <v>201.966161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45258</v>
      </c>
      <c r="C608" s="257">
        <v>217.77380700000001</v>
      </c>
      <c r="D608" s="258">
        <v>207.78358863700876</v>
      </c>
      <c r="E608" s="257">
        <f t="shared" si="42"/>
        <v>207.78358863700876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45259</v>
      </c>
      <c r="C609" s="257">
        <v>291.122907</v>
      </c>
      <c r="D609" s="258">
        <v>207.78358863700876</v>
      </c>
      <c r="E609" s="257">
        <f t="shared" si="42"/>
        <v>207.78358863700876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45260</v>
      </c>
      <c r="C610" s="257">
        <v>286.47759499999995</v>
      </c>
      <c r="D610" s="258">
        <v>207.78358863700876</v>
      </c>
      <c r="E610" s="257">
        <f t="shared" si="42"/>
        <v>207.78358863700876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45261</v>
      </c>
      <c r="C611" s="257">
        <v>272.686421</v>
      </c>
      <c r="D611" s="258">
        <v>195.83091445306223</v>
      </c>
      <c r="E611" s="257">
        <f t="shared" si="42"/>
        <v>195.83091445306223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45262</v>
      </c>
      <c r="C612" s="257">
        <v>208.14687899999998</v>
      </c>
      <c r="D612" s="258">
        <v>195.83091445306223</v>
      </c>
      <c r="E612" s="257">
        <f t="shared" si="42"/>
        <v>195.83091445306223</v>
      </c>
      <c r="F612" s="263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45263</v>
      </c>
      <c r="C613" s="257">
        <v>179.150834</v>
      </c>
      <c r="D613" s="258">
        <v>195.83091445306223</v>
      </c>
      <c r="E613" s="257">
        <f t="shared" si="42"/>
        <v>179.150834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45264</v>
      </c>
      <c r="C614" s="257">
        <v>290.76715799999999</v>
      </c>
      <c r="D614" s="258">
        <v>195.83091445306223</v>
      </c>
      <c r="E614" s="257">
        <f t="shared" si="42"/>
        <v>195.83091445306223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45265</v>
      </c>
      <c r="C615" s="257">
        <v>117.624511</v>
      </c>
      <c r="D615" s="258">
        <v>195.83091445306223</v>
      </c>
      <c r="E615" s="257">
        <f t="shared" si="42"/>
        <v>117.624511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45266</v>
      </c>
      <c r="C616" s="257">
        <v>86.269177000000013</v>
      </c>
      <c r="D616" s="258">
        <v>195.83091445306223</v>
      </c>
      <c r="E616" s="257">
        <f t="shared" si="42"/>
        <v>86.269177000000013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45267</v>
      </c>
      <c r="C617" s="257">
        <v>218.12652299999999</v>
      </c>
      <c r="D617" s="258">
        <v>195.83091445306223</v>
      </c>
      <c r="E617" s="257">
        <f t="shared" si="42"/>
        <v>195.83091445306223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45268</v>
      </c>
      <c r="C618" s="257">
        <v>337.86703499999999</v>
      </c>
      <c r="D618" s="258">
        <v>195.83091445306223</v>
      </c>
      <c r="E618" s="257">
        <f t="shared" si="42"/>
        <v>195.83091445306223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45269</v>
      </c>
      <c r="C619" s="257">
        <v>315.39048400000001</v>
      </c>
      <c r="D619" s="258">
        <v>195.83091445306223</v>
      </c>
      <c r="E619" s="257">
        <f t="shared" si="42"/>
        <v>195.83091445306223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45270</v>
      </c>
      <c r="C620" s="257">
        <v>243.616152</v>
      </c>
      <c r="D620" s="258">
        <v>195.83091445306223</v>
      </c>
      <c r="E620" s="257">
        <f t="shared" si="42"/>
        <v>195.83091445306223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45271</v>
      </c>
      <c r="C621" s="257">
        <v>251.43669500000001</v>
      </c>
      <c r="D621" s="258">
        <v>195.83091445306223</v>
      </c>
      <c r="E621" s="257">
        <f t="shared" si="42"/>
        <v>195.83091445306223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45272</v>
      </c>
      <c r="C622" s="257">
        <v>310.771638</v>
      </c>
      <c r="D622" s="258">
        <v>195.83091445306223</v>
      </c>
      <c r="E622" s="257">
        <f t="shared" si="42"/>
        <v>195.83091445306223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45273</v>
      </c>
      <c r="C623" s="257">
        <v>360.34454800000003</v>
      </c>
      <c r="D623" s="258">
        <v>195.83091445306223</v>
      </c>
      <c r="E623" s="257">
        <f t="shared" si="42"/>
        <v>195.83091445306223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45274</v>
      </c>
      <c r="C624" s="257">
        <v>294.72533199999998</v>
      </c>
      <c r="D624" s="258">
        <v>195.83091445306223</v>
      </c>
      <c r="E624" s="257">
        <f t="shared" si="42"/>
        <v>195.83091445306223</v>
      </c>
      <c r="F624" s="263"/>
      <c r="G624" s="190" t="str">
        <f t="shared" si="39"/>
        <v/>
      </c>
      <c r="H624" s="259" t="str">
        <f t="shared" si="40"/>
        <v/>
      </c>
      <c r="I624" s="260"/>
    </row>
    <row r="625" spans="1:9">
      <c r="A625" s="255">
        <f t="shared" si="41"/>
        <v>623</v>
      </c>
      <c r="B625" s="256">
        <v>45275</v>
      </c>
      <c r="C625" s="257">
        <v>242.17004399999999</v>
      </c>
      <c r="D625" s="258">
        <v>195.83091445306223</v>
      </c>
      <c r="E625" s="257">
        <f t="shared" si="42"/>
        <v>195.83091445306223</v>
      </c>
      <c r="F625" s="263"/>
      <c r="G625" s="190" t="str">
        <f t="shared" si="39"/>
        <v>D</v>
      </c>
      <c r="H625" s="259" t="str">
        <f t="shared" si="40"/>
        <v>195,8</v>
      </c>
      <c r="I625" s="260"/>
    </row>
    <row r="626" spans="1:9">
      <c r="A626" s="255">
        <f t="shared" si="41"/>
        <v>624</v>
      </c>
      <c r="B626" s="256">
        <v>45276</v>
      </c>
      <c r="C626" s="257">
        <v>117.99015199999999</v>
      </c>
      <c r="D626" s="258">
        <v>195.83091445306223</v>
      </c>
      <c r="E626" s="257">
        <f t="shared" si="42"/>
        <v>117.99015199999999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45277</v>
      </c>
      <c r="C627" s="257">
        <v>36.720639000000006</v>
      </c>
      <c r="D627" s="258">
        <v>195.83091445306223</v>
      </c>
      <c r="E627" s="257">
        <f t="shared" si="42"/>
        <v>36.720639000000006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45278</v>
      </c>
      <c r="C628" s="257">
        <v>21.290453000000003</v>
      </c>
      <c r="D628" s="258">
        <v>195.83091445306223</v>
      </c>
      <c r="E628" s="257">
        <f t="shared" si="42"/>
        <v>21.290453000000003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45279</v>
      </c>
      <c r="C629" s="257">
        <v>100.561142</v>
      </c>
      <c r="D629" s="258">
        <v>195.83091445306223</v>
      </c>
      <c r="E629" s="257">
        <f t="shared" si="42"/>
        <v>100.561142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45280</v>
      </c>
      <c r="C630" s="257">
        <v>343.28226599999999</v>
      </c>
      <c r="D630" s="258">
        <v>195.83091445306223</v>
      </c>
      <c r="E630" s="257">
        <f t="shared" si="42"/>
        <v>195.83091445306223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45281</v>
      </c>
      <c r="C631" s="257">
        <v>267.18596700000001</v>
      </c>
      <c r="D631" s="258">
        <v>195.83091445306223</v>
      </c>
      <c r="E631" s="257">
        <f t="shared" si="42"/>
        <v>195.83091445306223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45282</v>
      </c>
      <c r="C632" s="257">
        <v>260.81531699999999</v>
      </c>
      <c r="D632" s="258">
        <v>195.83091445306223</v>
      </c>
      <c r="E632" s="257">
        <f t="shared" si="42"/>
        <v>195.83091445306223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45283</v>
      </c>
      <c r="C633" s="257">
        <v>186.970527</v>
      </c>
      <c r="D633" s="258">
        <v>195.83091445306223</v>
      </c>
      <c r="E633" s="257">
        <f t="shared" si="42"/>
        <v>186.970527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45284</v>
      </c>
      <c r="C634" s="257">
        <v>40.645093000000003</v>
      </c>
      <c r="D634" s="258">
        <v>195.83091445306223</v>
      </c>
      <c r="E634" s="257">
        <f t="shared" si="42"/>
        <v>40.645093000000003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45285</v>
      </c>
      <c r="C635" s="257">
        <v>34.889609</v>
      </c>
      <c r="D635" s="258">
        <v>195.83091445306223</v>
      </c>
      <c r="E635" s="257">
        <f t="shared" si="42"/>
        <v>34.889609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45286</v>
      </c>
      <c r="C636" s="257">
        <v>56.927270999999998</v>
      </c>
      <c r="D636" s="258">
        <v>195.83091445306223</v>
      </c>
      <c r="E636" s="257">
        <f t="shared" si="42"/>
        <v>56.927270999999998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45287</v>
      </c>
      <c r="C637" s="257">
        <v>117.74170100000001</v>
      </c>
      <c r="D637" s="258">
        <v>195.83091445306223</v>
      </c>
      <c r="E637" s="257">
        <f t="shared" si="42"/>
        <v>117.74170100000001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45288</v>
      </c>
      <c r="C638" s="257">
        <v>83.710696999999996</v>
      </c>
      <c r="D638" s="258">
        <v>195.83091445306223</v>
      </c>
      <c r="E638" s="257">
        <f t="shared" si="42"/>
        <v>83.710696999999996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45289</v>
      </c>
      <c r="C639" s="257">
        <v>39.335205000000002</v>
      </c>
      <c r="D639" s="258">
        <v>195.83091445306223</v>
      </c>
      <c r="E639" s="257">
        <f t="shared" si="42"/>
        <v>39.335205000000002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45290</v>
      </c>
      <c r="C640" s="257">
        <v>137.33220799999998</v>
      </c>
      <c r="D640" s="258">
        <v>195.83091445306223</v>
      </c>
      <c r="E640" s="257">
        <f t="shared" si="42"/>
        <v>137.33220799999998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45291</v>
      </c>
      <c r="C641" s="257">
        <v>234.93081400000003</v>
      </c>
      <c r="D641" s="258">
        <v>195.83091445306223</v>
      </c>
      <c r="E641" s="257">
        <f t="shared" si="42"/>
        <v>195.83091445306223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45292</v>
      </c>
      <c r="C642" s="257">
        <v>159.91679400000001</v>
      </c>
      <c r="D642" s="258">
        <v>227.30076482855398</v>
      </c>
      <c r="E642" s="257">
        <f t="shared" si="42"/>
        <v>159.91679400000001</v>
      </c>
      <c r="F642" s="260">
        <f>YEAR(B642)</f>
        <v>2024</v>
      </c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45293</v>
      </c>
      <c r="C643" s="257">
        <v>306.62022899999999</v>
      </c>
      <c r="D643" s="258">
        <v>227.30076482855398</v>
      </c>
      <c r="E643" s="257">
        <f t="shared" si="42"/>
        <v>227.30076482855398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45294</v>
      </c>
      <c r="C644" s="257">
        <v>284.00621099999995</v>
      </c>
      <c r="D644" s="258">
        <v>227.30076482855398</v>
      </c>
      <c r="E644" s="257">
        <f t="shared" si="42"/>
        <v>227.30076482855398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45295</v>
      </c>
      <c r="C645" s="257">
        <v>138.07242199999999</v>
      </c>
      <c r="D645" s="258">
        <v>227.30076482855398</v>
      </c>
      <c r="E645" s="257">
        <f t="shared" si="42"/>
        <v>138.07242199999999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45296</v>
      </c>
      <c r="C646" s="257">
        <v>305.58005700000001</v>
      </c>
      <c r="D646" s="258">
        <v>227.30076482855398</v>
      </c>
      <c r="E646" s="257">
        <f t="shared" si="42"/>
        <v>227.30076482855398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45297</v>
      </c>
      <c r="C647" s="257">
        <v>313.13289199999997</v>
      </c>
      <c r="D647" s="258">
        <v>227.30076482855398</v>
      </c>
      <c r="E647" s="257">
        <f t="shared" si="42"/>
        <v>227.30076482855398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45298</v>
      </c>
      <c r="C648" s="257">
        <v>265.44802699999997</v>
      </c>
      <c r="D648" s="258">
        <v>227.30076482855398</v>
      </c>
      <c r="E648" s="257">
        <f t="shared" si="42"/>
        <v>227.30076482855398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45299</v>
      </c>
      <c r="C649" s="257">
        <v>194.17510300000001</v>
      </c>
      <c r="D649" s="258">
        <v>227.30076482855398</v>
      </c>
      <c r="E649" s="257">
        <f t="shared" si="42"/>
        <v>194.17510300000001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45300</v>
      </c>
      <c r="C650" s="257">
        <v>24.534454</v>
      </c>
      <c r="D650" s="258">
        <v>227.30076482855398</v>
      </c>
      <c r="E650" s="257">
        <f t="shared" si="42"/>
        <v>24.534454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45301</v>
      </c>
      <c r="C651" s="257">
        <v>90.571016</v>
      </c>
      <c r="D651" s="258">
        <v>227.30076482855398</v>
      </c>
      <c r="E651" s="257">
        <f t="shared" si="42"/>
        <v>90.571016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45302</v>
      </c>
      <c r="C652" s="257">
        <v>145.85971599999999</v>
      </c>
      <c r="D652" s="258">
        <v>227.30076482855398</v>
      </c>
      <c r="E652" s="257">
        <f t="shared" si="42"/>
        <v>145.85971599999999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45303</v>
      </c>
      <c r="C653" s="257">
        <v>123.47480100000001</v>
      </c>
      <c r="D653" s="258">
        <v>227.30076482855398</v>
      </c>
      <c r="E653" s="257">
        <f t="shared" si="42"/>
        <v>123.47480100000001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45304</v>
      </c>
      <c r="C654" s="257">
        <v>155.63400100000001</v>
      </c>
      <c r="D654" s="258">
        <v>227.30076482855398</v>
      </c>
      <c r="E654" s="257">
        <f t="shared" si="42"/>
        <v>155.63400100000001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45305</v>
      </c>
      <c r="C655" s="257">
        <v>262.547707</v>
      </c>
      <c r="D655" s="258">
        <v>227.30076482855398</v>
      </c>
      <c r="E655" s="257">
        <f t="shared" si="42"/>
        <v>227.30076482855398</v>
      </c>
      <c r="F655" s="263"/>
      <c r="G655" s="190" t="str">
        <f t="shared" si="43"/>
        <v/>
      </c>
      <c r="H655" s="259" t="str">
        <f t="shared" si="44"/>
        <v/>
      </c>
      <c r="I655" s="260"/>
    </row>
    <row r="656" spans="1:9">
      <c r="A656" s="255">
        <f t="shared" si="41"/>
        <v>654</v>
      </c>
      <c r="B656" s="256">
        <v>45306</v>
      </c>
      <c r="C656" s="257">
        <v>262.499348</v>
      </c>
      <c r="D656" s="258">
        <v>227.30076482855398</v>
      </c>
      <c r="E656" s="257">
        <f t="shared" si="42"/>
        <v>227.30076482855398</v>
      </c>
      <c r="F656" s="263"/>
      <c r="G656" s="190" t="str">
        <f t="shared" si="43"/>
        <v>E</v>
      </c>
      <c r="H656" s="259" t="str">
        <f t="shared" si="44"/>
        <v>227,3</v>
      </c>
      <c r="I656" s="260"/>
    </row>
    <row r="657" spans="1:9">
      <c r="A657" s="255">
        <f t="shared" si="41"/>
        <v>655</v>
      </c>
      <c r="B657" s="256">
        <v>45307</v>
      </c>
      <c r="C657" s="257">
        <v>314.51974700000005</v>
      </c>
      <c r="D657" s="258">
        <v>227.30076482855398</v>
      </c>
      <c r="E657" s="257">
        <f t="shared" si="42"/>
        <v>227.30076482855398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45308</v>
      </c>
      <c r="C658" s="257">
        <v>415.95085600000004</v>
      </c>
      <c r="D658" s="258">
        <v>227.30076482855398</v>
      </c>
      <c r="E658" s="257">
        <f t="shared" si="42"/>
        <v>227.30076482855398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45309</v>
      </c>
      <c r="C659" s="257">
        <v>316.25357700000001</v>
      </c>
      <c r="D659" s="258">
        <v>227.30076482855398</v>
      </c>
      <c r="E659" s="257">
        <f t="shared" si="42"/>
        <v>227.30076482855398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45310</v>
      </c>
      <c r="C660" s="257">
        <v>284.46654000000001</v>
      </c>
      <c r="D660" s="258">
        <v>227.30076482855398</v>
      </c>
      <c r="E660" s="257">
        <f t="shared" si="42"/>
        <v>227.30076482855398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45311</v>
      </c>
      <c r="C661" s="257">
        <v>128.54209699999998</v>
      </c>
      <c r="D661" s="258">
        <v>227.30076482855398</v>
      </c>
      <c r="E661" s="257">
        <f t="shared" si="42"/>
        <v>128.54209699999998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45312</v>
      </c>
      <c r="C662" s="257">
        <v>122.771816</v>
      </c>
      <c r="D662" s="258">
        <v>227.30076482855398</v>
      </c>
      <c r="E662" s="257">
        <f t="shared" si="42"/>
        <v>122.771816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45313</v>
      </c>
      <c r="C663" s="257">
        <v>208.535315</v>
      </c>
      <c r="D663" s="258">
        <v>227.30076482855398</v>
      </c>
      <c r="E663" s="257">
        <f t="shared" ref="E663:E726" si="46">IF(C663&gt;D663,D663,C663)</f>
        <v>208.535315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45314</v>
      </c>
      <c r="C664" s="257">
        <v>127.144215</v>
      </c>
      <c r="D664" s="258">
        <v>227.30076482855398</v>
      </c>
      <c r="E664" s="257">
        <f t="shared" si="46"/>
        <v>127.144215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45315</v>
      </c>
      <c r="C665" s="257">
        <v>82.287482999999995</v>
      </c>
      <c r="D665" s="258">
        <v>227.30076482855398</v>
      </c>
      <c r="E665" s="257">
        <f t="shared" si="46"/>
        <v>82.287482999999995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45316</v>
      </c>
      <c r="C666" s="257">
        <v>80.760941000000003</v>
      </c>
      <c r="D666" s="258">
        <v>227.30076482855398</v>
      </c>
      <c r="E666" s="257">
        <f t="shared" si="46"/>
        <v>80.760941000000003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45317</v>
      </c>
      <c r="C667" s="257">
        <v>44.197890000000001</v>
      </c>
      <c r="D667" s="258">
        <v>227.30076482855398</v>
      </c>
      <c r="E667" s="257">
        <f t="shared" si="46"/>
        <v>44.197890000000001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45318</v>
      </c>
      <c r="C668" s="257">
        <v>85.868801000000005</v>
      </c>
      <c r="D668" s="258">
        <v>227.30076482855398</v>
      </c>
      <c r="E668" s="257">
        <f t="shared" si="46"/>
        <v>85.868801000000005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45319</v>
      </c>
      <c r="C669" s="257">
        <v>162.61992699999999</v>
      </c>
      <c r="D669" s="258">
        <v>227.30076482855398</v>
      </c>
      <c r="E669" s="257">
        <f t="shared" si="46"/>
        <v>162.61992699999999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45320</v>
      </c>
      <c r="C670" s="257">
        <v>137.16299699999996</v>
      </c>
      <c r="D670" s="258">
        <v>227.30076482855398</v>
      </c>
      <c r="E670" s="257">
        <f t="shared" si="46"/>
        <v>137.16299699999996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45321</v>
      </c>
      <c r="C671" s="257">
        <v>64.754176999999999</v>
      </c>
      <c r="D671" s="258">
        <v>227.30076482855398</v>
      </c>
      <c r="E671" s="257">
        <f t="shared" si="46"/>
        <v>64.754176999999999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45322</v>
      </c>
      <c r="C672" s="257">
        <v>66.961382</v>
      </c>
      <c r="D672" s="258">
        <v>227.30076482855398</v>
      </c>
      <c r="E672" s="257">
        <f t="shared" si="46"/>
        <v>66.961382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45323</v>
      </c>
      <c r="C673" s="257">
        <v>159.58383000000001</v>
      </c>
      <c r="D673" s="258">
        <v>217.42496358493582</v>
      </c>
      <c r="E673" s="257">
        <f t="shared" si="46"/>
        <v>159.58383000000001</v>
      </c>
      <c r="F673" s="260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45324</v>
      </c>
      <c r="C674" s="257">
        <v>203.43413699999999</v>
      </c>
      <c r="D674" s="258">
        <v>217.42496358493582</v>
      </c>
      <c r="E674" s="257">
        <f t="shared" si="46"/>
        <v>203.43413699999999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45325</v>
      </c>
      <c r="C675" s="257">
        <v>75.150475999999998</v>
      </c>
      <c r="D675" s="258">
        <v>217.42496358493582</v>
      </c>
      <c r="E675" s="257">
        <f t="shared" si="46"/>
        <v>75.150475999999998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45326</v>
      </c>
      <c r="C676" s="257">
        <v>28.473765</v>
      </c>
      <c r="D676" s="258">
        <v>217.42496358493582</v>
      </c>
      <c r="E676" s="257">
        <f t="shared" si="46"/>
        <v>28.473765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45327</v>
      </c>
      <c r="C677" s="257">
        <v>16.483723999999999</v>
      </c>
      <c r="D677" s="258">
        <v>217.42496358493582</v>
      </c>
      <c r="E677" s="257">
        <f t="shared" si="46"/>
        <v>16.483723999999999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45328</v>
      </c>
      <c r="C678" s="257">
        <v>110.199319</v>
      </c>
      <c r="D678" s="258">
        <v>217.42496358493582</v>
      </c>
      <c r="E678" s="257">
        <f t="shared" si="46"/>
        <v>110.199319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45329</v>
      </c>
      <c r="C679" s="257">
        <v>287.64758</v>
      </c>
      <c r="D679" s="258">
        <v>217.42496358493582</v>
      </c>
      <c r="E679" s="257">
        <f t="shared" si="46"/>
        <v>217.42496358493582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45330</v>
      </c>
      <c r="C680" s="257">
        <v>329.99508100000003</v>
      </c>
      <c r="D680" s="258">
        <v>217.42496358493582</v>
      </c>
      <c r="E680" s="257">
        <f t="shared" si="46"/>
        <v>217.42496358493582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45331</v>
      </c>
      <c r="C681" s="257">
        <v>322.87652500000002</v>
      </c>
      <c r="D681" s="258">
        <v>217.42496358493582</v>
      </c>
      <c r="E681" s="257">
        <f t="shared" si="46"/>
        <v>217.42496358493582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45332</v>
      </c>
      <c r="C682" s="257">
        <v>395.688986</v>
      </c>
      <c r="D682" s="258">
        <v>217.42496358493582</v>
      </c>
      <c r="E682" s="257">
        <f t="shared" si="46"/>
        <v>217.42496358493582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45333</v>
      </c>
      <c r="C683" s="257">
        <v>309.37221199999999</v>
      </c>
      <c r="D683" s="258">
        <v>217.42496358493582</v>
      </c>
      <c r="E683" s="257">
        <f t="shared" si="46"/>
        <v>217.42496358493582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45334</v>
      </c>
      <c r="C684" s="257">
        <v>326.75279</v>
      </c>
      <c r="D684" s="258">
        <v>217.42496358493582</v>
      </c>
      <c r="E684" s="257">
        <f t="shared" si="46"/>
        <v>217.42496358493582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45335</v>
      </c>
      <c r="C685" s="257">
        <v>168.36830499999999</v>
      </c>
      <c r="D685" s="258">
        <v>217.42496358493582</v>
      </c>
      <c r="E685" s="257">
        <f t="shared" si="46"/>
        <v>168.36830499999999</v>
      </c>
      <c r="F685" s="263"/>
      <c r="G685" s="190" t="str">
        <f t="shared" si="43"/>
        <v/>
      </c>
      <c r="H685" s="259" t="str">
        <f t="shared" si="44"/>
        <v/>
      </c>
      <c r="I685" s="260"/>
    </row>
    <row r="686" spans="1:9">
      <c r="A686" s="255">
        <f t="shared" si="45"/>
        <v>684</v>
      </c>
      <c r="B686" s="256">
        <v>45336</v>
      </c>
      <c r="C686" s="257">
        <v>158.504411</v>
      </c>
      <c r="D686" s="258">
        <v>217.42496358493582</v>
      </c>
      <c r="E686" s="257">
        <f t="shared" si="46"/>
        <v>158.504411</v>
      </c>
      <c r="F686" s="263"/>
      <c r="G686" s="190" t="str">
        <f t="shared" si="43"/>
        <v/>
      </c>
      <c r="H686" s="259" t="str">
        <f t="shared" si="44"/>
        <v/>
      </c>
      <c r="I686" s="260"/>
    </row>
    <row r="687" spans="1:9">
      <c r="A687" s="255">
        <f t="shared" si="45"/>
        <v>685</v>
      </c>
      <c r="B687" s="256">
        <v>45337</v>
      </c>
      <c r="C687" s="257">
        <v>248.21681599999999</v>
      </c>
      <c r="D687" s="258">
        <v>217.42496358493582</v>
      </c>
      <c r="E687" s="257">
        <f t="shared" si="46"/>
        <v>217.42496358493582</v>
      </c>
      <c r="F687" s="263"/>
      <c r="G687" s="190" t="str">
        <f t="shared" si="43"/>
        <v>F</v>
      </c>
      <c r="H687" s="259" t="str">
        <f t="shared" si="44"/>
        <v>217,4</v>
      </c>
      <c r="I687" s="260"/>
    </row>
    <row r="688" spans="1:9">
      <c r="A688" s="255">
        <f t="shared" si="45"/>
        <v>686</v>
      </c>
      <c r="B688" s="256">
        <v>45338</v>
      </c>
      <c r="C688" s="257">
        <v>235.14922300000001</v>
      </c>
      <c r="D688" s="258">
        <v>217.42496358493582</v>
      </c>
      <c r="E688" s="257">
        <f t="shared" si="46"/>
        <v>217.42496358493582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45339</v>
      </c>
      <c r="C689" s="257">
        <v>145.90532099999999</v>
      </c>
      <c r="D689" s="258">
        <v>217.42496358493582</v>
      </c>
      <c r="E689" s="257">
        <f t="shared" si="46"/>
        <v>145.90532099999999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45340</v>
      </c>
      <c r="C690" s="257">
        <v>95.067850000000007</v>
      </c>
      <c r="D690" s="258">
        <v>217.42496358493582</v>
      </c>
      <c r="E690" s="257">
        <f t="shared" si="46"/>
        <v>95.067850000000007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45341</v>
      </c>
      <c r="C691" s="257">
        <v>220.32495399999999</v>
      </c>
      <c r="D691" s="258">
        <v>217.42496358493582</v>
      </c>
      <c r="E691" s="257">
        <f t="shared" si="46"/>
        <v>217.42496358493582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45342</v>
      </c>
      <c r="C692" s="257">
        <v>147.90499</v>
      </c>
      <c r="D692" s="258">
        <v>217.42496358493582</v>
      </c>
      <c r="E692" s="257">
        <f t="shared" si="46"/>
        <v>147.90499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45343</v>
      </c>
      <c r="C693" s="257">
        <v>141.75578400000001</v>
      </c>
      <c r="D693" s="258">
        <v>217.42496358493582</v>
      </c>
      <c r="E693" s="257">
        <f t="shared" si="46"/>
        <v>141.75578400000001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45344</v>
      </c>
      <c r="C694" s="257">
        <v>375.78179399999999</v>
      </c>
      <c r="D694" s="258">
        <v>217.42496358493582</v>
      </c>
      <c r="E694" s="257">
        <f t="shared" si="46"/>
        <v>217.42496358493582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45345</v>
      </c>
      <c r="C695" s="257">
        <v>391.50620600000002</v>
      </c>
      <c r="D695" s="258">
        <v>217.42496358493582</v>
      </c>
      <c r="E695" s="257">
        <f t="shared" si="46"/>
        <v>217.42496358493582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45346</v>
      </c>
      <c r="C696" s="257">
        <v>348.54845599999999</v>
      </c>
      <c r="D696" s="258">
        <v>217.42496358493582</v>
      </c>
      <c r="E696" s="257">
        <f t="shared" si="46"/>
        <v>217.42496358493582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45347</v>
      </c>
      <c r="C697" s="257">
        <v>358.93510600000002</v>
      </c>
      <c r="D697" s="258">
        <v>217.42496358493582</v>
      </c>
      <c r="E697" s="257">
        <f t="shared" si="46"/>
        <v>217.42496358493582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45348</v>
      </c>
      <c r="C698" s="257">
        <v>369.59101699999997</v>
      </c>
      <c r="D698" s="258">
        <v>217.42496358493582</v>
      </c>
      <c r="E698" s="257">
        <f t="shared" si="46"/>
        <v>217.42496358493582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45349</v>
      </c>
      <c r="C699" s="257">
        <v>341.23719699999998</v>
      </c>
      <c r="D699" s="258">
        <v>217.42496358493582</v>
      </c>
      <c r="E699" s="257">
        <f t="shared" si="46"/>
        <v>217.42496358493582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45350</v>
      </c>
      <c r="C700" s="257">
        <v>273.71678000000003</v>
      </c>
      <c r="D700" s="258">
        <v>217.42496358493582</v>
      </c>
      <c r="E700" s="257">
        <f t="shared" si="46"/>
        <v>217.42496358493582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45351</v>
      </c>
      <c r="C701" s="257">
        <v>282.71898800000002</v>
      </c>
      <c r="D701" s="258">
        <v>217.42496358493582</v>
      </c>
      <c r="E701" s="257">
        <f t="shared" si="46"/>
        <v>217.42496358493582</v>
      </c>
      <c r="F701" s="260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45352</v>
      </c>
      <c r="C702" s="257">
        <v>302.77651000000003</v>
      </c>
      <c r="D702" s="258">
        <v>223.44713434856826</v>
      </c>
      <c r="E702" s="257">
        <f t="shared" si="46"/>
        <v>223.44713434856826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45353</v>
      </c>
      <c r="C703" s="257">
        <v>308.63374599999997</v>
      </c>
      <c r="D703" s="258">
        <v>223.44713434856826</v>
      </c>
      <c r="E703" s="257">
        <f t="shared" si="46"/>
        <v>223.44713434856826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45354</v>
      </c>
      <c r="C704" s="257">
        <v>275.03990899999997</v>
      </c>
      <c r="D704" s="258">
        <v>223.44713434856826</v>
      </c>
      <c r="E704" s="257">
        <f t="shared" si="46"/>
        <v>223.44713434856826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45355</v>
      </c>
      <c r="C705" s="257">
        <v>304.70835799999998</v>
      </c>
      <c r="D705" s="258">
        <v>223.44713434856826</v>
      </c>
      <c r="E705" s="257">
        <f t="shared" si="46"/>
        <v>223.44713434856826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45356</v>
      </c>
      <c r="C706" s="257">
        <v>142.66250500000001</v>
      </c>
      <c r="D706" s="258">
        <v>223.44713434856826</v>
      </c>
      <c r="E706" s="257">
        <f t="shared" si="46"/>
        <v>142.66250500000001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45357</v>
      </c>
      <c r="C707" s="257">
        <v>74.078975</v>
      </c>
      <c r="D707" s="258">
        <v>223.44713434856826</v>
      </c>
      <c r="E707" s="257">
        <f t="shared" si="46"/>
        <v>74.078975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45358</v>
      </c>
      <c r="C708" s="257">
        <v>288.883917</v>
      </c>
      <c r="D708" s="258">
        <v>223.44713434856826</v>
      </c>
      <c r="E708" s="257">
        <f t="shared" si="46"/>
        <v>223.44713434856826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45359</v>
      </c>
      <c r="C709" s="257">
        <v>300.01671700000003</v>
      </c>
      <c r="D709" s="258">
        <v>223.44713434856826</v>
      </c>
      <c r="E709" s="257">
        <f t="shared" si="46"/>
        <v>223.44713434856826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45360</v>
      </c>
      <c r="C710" s="257">
        <v>291.30543699999998</v>
      </c>
      <c r="D710" s="258">
        <v>223.44713434856826</v>
      </c>
      <c r="E710" s="257">
        <f t="shared" si="46"/>
        <v>223.44713434856826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45361</v>
      </c>
      <c r="C711" s="257">
        <v>247.47479100000001</v>
      </c>
      <c r="D711" s="258">
        <v>223.44713434856826</v>
      </c>
      <c r="E711" s="257">
        <f t="shared" si="46"/>
        <v>223.44713434856826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45362</v>
      </c>
      <c r="C712" s="257">
        <v>232.844573</v>
      </c>
      <c r="D712" s="258">
        <v>223.44713434856826</v>
      </c>
      <c r="E712" s="257">
        <f t="shared" si="46"/>
        <v>223.44713434856826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45363</v>
      </c>
      <c r="C713" s="257">
        <v>92.908514000000011</v>
      </c>
      <c r="D713" s="258">
        <v>223.44713434856826</v>
      </c>
      <c r="E713" s="257">
        <f t="shared" si="46"/>
        <v>92.908514000000011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45364</v>
      </c>
      <c r="C714" s="257">
        <v>77.373851000000002</v>
      </c>
      <c r="D714" s="258">
        <v>223.44713434856826</v>
      </c>
      <c r="E714" s="257">
        <f t="shared" si="46"/>
        <v>77.373851000000002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45365</v>
      </c>
      <c r="C715" s="257">
        <v>156.11373900000001</v>
      </c>
      <c r="D715" s="258">
        <v>223.44713434856826</v>
      </c>
      <c r="E715" s="257">
        <f t="shared" si="46"/>
        <v>156.11373900000001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45366</v>
      </c>
      <c r="C716" s="257">
        <v>124.17894399999999</v>
      </c>
      <c r="D716" s="258">
        <v>223.44713434856826</v>
      </c>
      <c r="E716" s="257">
        <f t="shared" si="46"/>
        <v>124.17894399999999</v>
      </c>
      <c r="F716" s="263"/>
      <c r="G716" s="190" t="str">
        <f t="shared" si="47"/>
        <v>M</v>
      </c>
      <c r="H716" s="259" t="str">
        <f t="shared" si="48"/>
        <v>223,4</v>
      </c>
      <c r="I716" s="260"/>
    </row>
    <row r="717" spans="1:9">
      <c r="A717" s="255">
        <f t="shared" si="45"/>
        <v>715</v>
      </c>
      <c r="B717" s="256">
        <v>45367</v>
      </c>
      <c r="C717" s="257">
        <v>94.424626000000004</v>
      </c>
      <c r="D717" s="258">
        <v>223.44713434856826</v>
      </c>
      <c r="E717" s="257">
        <f t="shared" si="46"/>
        <v>94.424626000000004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45368</v>
      </c>
      <c r="C718" s="257">
        <v>83.422194000000005</v>
      </c>
      <c r="D718" s="258">
        <v>223.44713434856826</v>
      </c>
      <c r="E718" s="257">
        <f t="shared" si="46"/>
        <v>83.422194000000005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45369</v>
      </c>
      <c r="C719" s="257">
        <v>35.761130999999992</v>
      </c>
      <c r="D719" s="258">
        <v>223.44713434856826</v>
      </c>
      <c r="E719" s="257">
        <f t="shared" si="46"/>
        <v>35.761130999999992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45370</v>
      </c>
      <c r="C720" s="257">
        <v>42.875420999999996</v>
      </c>
      <c r="D720" s="258">
        <v>223.44713434856826</v>
      </c>
      <c r="E720" s="257">
        <f t="shared" si="46"/>
        <v>42.875420999999996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45371</v>
      </c>
      <c r="C721" s="257">
        <v>129.87863400000001</v>
      </c>
      <c r="D721" s="258">
        <v>223.44713434856826</v>
      </c>
      <c r="E721" s="257">
        <f t="shared" si="46"/>
        <v>129.87863400000001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45372</v>
      </c>
      <c r="C722" s="257">
        <v>188.33633200000003</v>
      </c>
      <c r="D722" s="258">
        <v>223.44713434856826</v>
      </c>
      <c r="E722" s="257">
        <f t="shared" si="46"/>
        <v>188.33633200000003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45373</v>
      </c>
      <c r="C723" s="257">
        <v>134.00849400000001</v>
      </c>
      <c r="D723" s="258">
        <v>223.44713434856826</v>
      </c>
      <c r="E723" s="257">
        <f t="shared" si="46"/>
        <v>134.00849400000001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45374</v>
      </c>
      <c r="C724" s="257">
        <v>252.91837900000002</v>
      </c>
      <c r="D724" s="258">
        <v>223.44713434856826</v>
      </c>
      <c r="E724" s="257">
        <f t="shared" si="46"/>
        <v>223.44713434856826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45375</v>
      </c>
      <c r="C725" s="257">
        <v>192.43302099999997</v>
      </c>
      <c r="D725" s="258">
        <v>223.44713434856826</v>
      </c>
      <c r="E725" s="257">
        <f t="shared" si="46"/>
        <v>192.43302099999997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45376</v>
      </c>
      <c r="C726" s="257">
        <v>196.87147099999999</v>
      </c>
      <c r="D726" s="258">
        <v>223.44713434856826</v>
      </c>
      <c r="E726" s="257">
        <f t="shared" si="46"/>
        <v>196.87147099999999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2" si="49">+A726+1</f>
        <v>725</v>
      </c>
      <c r="B727" s="256">
        <v>45377</v>
      </c>
      <c r="C727" s="257">
        <v>260.28123999999997</v>
      </c>
      <c r="D727" s="258">
        <v>223.44713434856826</v>
      </c>
      <c r="E727" s="257">
        <f t="shared" ref="E727:E760" si="50">IF(C727&gt;D727,D727,C727)</f>
        <v>223.44713434856826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45378</v>
      </c>
      <c r="C728" s="257">
        <v>332.93730099999999</v>
      </c>
      <c r="D728" s="258">
        <v>223.44713434856826</v>
      </c>
      <c r="E728" s="257">
        <f t="shared" si="50"/>
        <v>223.44713434856826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45379</v>
      </c>
      <c r="C729" s="257">
        <v>293.166292</v>
      </c>
      <c r="D729" s="258">
        <v>223.44713434856826</v>
      </c>
      <c r="E729" s="257">
        <f t="shared" si="50"/>
        <v>223.44713434856826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45380</v>
      </c>
      <c r="C730" s="257">
        <v>208.229457</v>
      </c>
      <c r="D730" s="258">
        <v>223.44713434856826</v>
      </c>
      <c r="E730" s="257">
        <f t="shared" si="50"/>
        <v>208.229457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45381</v>
      </c>
      <c r="C731" s="257">
        <v>185.79813300000001</v>
      </c>
      <c r="D731" s="258">
        <v>223.44713434856826</v>
      </c>
      <c r="E731" s="257">
        <f t="shared" si="50"/>
        <v>185.79813300000001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45382</v>
      </c>
      <c r="C732" s="257">
        <v>226.966905</v>
      </c>
      <c r="D732" s="258">
        <v>223.44713434856826</v>
      </c>
      <c r="E732" s="257">
        <f t="shared" si="50"/>
        <v>223.44713434856826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45383</v>
      </c>
      <c r="C733" s="257">
        <v>223.31678000000002</v>
      </c>
      <c r="D733" s="258">
        <v>177.65792506565489</v>
      </c>
      <c r="E733" s="257">
        <f t="shared" si="50"/>
        <v>177.65792506565489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45384</v>
      </c>
      <c r="C734" s="257">
        <v>203.44586999999999</v>
      </c>
      <c r="D734" s="258">
        <v>177.65792506565489</v>
      </c>
      <c r="E734" s="257">
        <f t="shared" si="50"/>
        <v>177.65792506565489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45385</v>
      </c>
      <c r="C735" s="257">
        <v>182.452865</v>
      </c>
      <c r="D735" s="258">
        <v>177.65792506565489</v>
      </c>
      <c r="E735" s="257">
        <f t="shared" si="50"/>
        <v>177.65792506565489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45386</v>
      </c>
      <c r="C736" s="257">
        <v>136.395915</v>
      </c>
      <c r="D736" s="258">
        <v>177.65792506565489</v>
      </c>
      <c r="E736" s="257">
        <f t="shared" si="50"/>
        <v>136.395915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45387</v>
      </c>
      <c r="C737" s="257">
        <v>190.12311000000003</v>
      </c>
      <c r="D737" s="258">
        <v>177.65792506565489</v>
      </c>
      <c r="E737" s="257">
        <f t="shared" si="50"/>
        <v>177.65792506565489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45388</v>
      </c>
      <c r="C738" s="257">
        <v>184.74927400000001</v>
      </c>
      <c r="D738" s="258">
        <v>177.65792506565489</v>
      </c>
      <c r="E738" s="257">
        <f t="shared" si="50"/>
        <v>177.65792506565489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45389</v>
      </c>
      <c r="C739" s="257">
        <v>88.274175999999997</v>
      </c>
      <c r="D739" s="258">
        <v>177.65792506565489</v>
      </c>
      <c r="E739" s="257">
        <f t="shared" si="50"/>
        <v>88.274175999999997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45390</v>
      </c>
      <c r="C740" s="257">
        <v>197.02818400000001</v>
      </c>
      <c r="D740" s="258">
        <v>177.65792506565489</v>
      </c>
      <c r="E740" s="257">
        <f t="shared" si="50"/>
        <v>177.65792506565489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45391</v>
      </c>
      <c r="C741" s="257">
        <v>155.04911100000001</v>
      </c>
      <c r="D741" s="258">
        <v>177.65792506565489</v>
      </c>
      <c r="E741" s="257">
        <f t="shared" si="50"/>
        <v>155.04911100000001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45392</v>
      </c>
      <c r="C742" s="257">
        <v>144.24089499999999</v>
      </c>
      <c r="D742" s="258">
        <v>177.65792506565489</v>
      </c>
      <c r="E742" s="257">
        <f t="shared" si="50"/>
        <v>144.24089499999999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45393</v>
      </c>
      <c r="C743" s="257">
        <v>134.52791099999999</v>
      </c>
      <c r="D743" s="258">
        <v>177.65792506565489</v>
      </c>
      <c r="E743" s="257">
        <f t="shared" si="50"/>
        <v>134.52791099999999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45394</v>
      </c>
      <c r="C744" s="257">
        <v>57.220495999999997</v>
      </c>
      <c r="D744" s="258">
        <v>177.65792506565489</v>
      </c>
      <c r="E744" s="257">
        <f t="shared" si="50"/>
        <v>57.220495999999997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45395</v>
      </c>
      <c r="C745" s="257">
        <v>42.255395</v>
      </c>
      <c r="D745" s="258">
        <v>177.65792506565489</v>
      </c>
      <c r="E745" s="257">
        <f t="shared" si="50"/>
        <v>42.255395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45396</v>
      </c>
      <c r="C746" s="257">
        <v>46.405201999999996</v>
      </c>
      <c r="D746" s="258">
        <v>177.65792506565489</v>
      </c>
      <c r="E746" s="257">
        <f t="shared" si="50"/>
        <v>46.405201999999996</v>
      </c>
      <c r="F746" s="263"/>
      <c r="G746" s="190" t="str">
        <f t="shared" si="47"/>
        <v/>
      </c>
      <c r="H746" s="259" t="str">
        <f t="shared" si="48"/>
        <v/>
      </c>
      <c r="I746" s="260"/>
    </row>
    <row r="747" spans="1:9">
      <c r="A747" s="255">
        <f t="shared" si="49"/>
        <v>745</v>
      </c>
      <c r="B747" s="256">
        <v>45397</v>
      </c>
      <c r="C747" s="257">
        <v>140.93173100000001</v>
      </c>
      <c r="D747" s="258">
        <v>177.65792506565489</v>
      </c>
      <c r="E747" s="257">
        <f t="shared" si="50"/>
        <v>140.93173100000001</v>
      </c>
      <c r="F747" s="263"/>
      <c r="G747" s="190" t="str">
        <f t="shared" si="47"/>
        <v>A</v>
      </c>
      <c r="H747" s="259" t="str">
        <f t="shared" si="48"/>
        <v>177,7</v>
      </c>
      <c r="I747" s="260"/>
    </row>
    <row r="748" spans="1:9">
      <c r="A748" s="255">
        <f t="shared" si="49"/>
        <v>746</v>
      </c>
      <c r="B748" s="256">
        <v>45398</v>
      </c>
      <c r="C748" s="257">
        <v>196.98901999999998</v>
      </c>
      <c r="D748" s="258">
        <v>177.65792506565489</v>
      </c>
      <c r="E748" s="257">
        <f t="shared" si="50"/>
        <v>177.65792506565489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45399</v>
      </c>
      <c r="C749" s="257">
        <v>210.55087499999999</v>
      </c>
      <c r="D749" s="258">
        <v>177.65792506565489</v>
      </c>
      <c r="E749" s="257">
        <f t="shared" si="50"/>
        <v>177.65792506565489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45400</v>
      </c>
      <c r="C750" s="257">
        <v>222.055025</v>
      </c>
      <c r="D750" s="258">
        <v>177.65792506565489</v>
      </c>
      <c r="E750" s="257">
        <f t="shared" si="50"/>
        <v>177.65792506565489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45401</v>
      </c>
      <c r="C751" s="257">
        <v>131.62171300000003</v>
      </c>
      <c r="D751" s="258">
        <v>177.65792506565489</v>
      </c>
      <c r="E751" s="257">
        <f t="shared" si="50"/>
        <v>131.62171300000003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45402</v>
      </c>
      <c r="C752" s="257">
        <v>185.99266200000002</v>
      </c>
      <c r="D752" s="258">
        <v>177.65792506565489</v>
      </c>
      <c r="E752" s="257">
        <f t="shared" si="50"/>
        <v>177.65792506565489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45403</v>
      </c>
      <c r="C753" s="257">
        <v>185.61886799999999</v>
      </c>
      <c r="D753" s="258">
        <v>177.65792506565489</v>
      </c>
      <c r="E753" s="257">
        <f t="shared" si="50"/>
        <v>177.65792506565489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45404</v>
      </c>
      <c r="C754" s="257">
        <v>253.065483</v>
      </c>
      <c r="D754" s="258">
        <v>177.65792506565489</v>
      </c>
      <c r="E754" s="257">
        <f t="shared" si="50"/>
        <v>177.65792506565489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45405</v>
      </c>
      <c r="C755" s="257">
        <v>233.25970100000001</v>
      </c>
      <c r="D755" s="258">
        <v>177.65792506565489</v>
      </c>
      <c r="E755" s="257">
        <f t="shared" si="50"/>
        <v>177.65792506565489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45406</v>
      </c>
      <c r="C756" s="257">
        <v>198.14856700000001</v>
      </c>
      <c r="D756" s="258">
        <v>177.65792506565489</v>
      </c>
      <c r="E756" s="257">
        <f t="shared" si="50"/>
        <v>177.65792506565489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45407</v>
      </c>
      <c r="C757" s="257">
        <v>97.85378</v>
      </c>
      <c r="D757" s="258">
        <v>177.65792506565489</v>
      </c>
      <c r="E757" s="257">
        <f t="shared" si="50"/>
        <v>97.85378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45408</v>
      </c>
      <c r="C758" s="257">
        <v>103.061712</v>
      </c>
      <c r="D758" s="258">
        <v>177.65792506565489</v>
      </c>
      <c r="E758" s="257">
        <f t="shared" si="50"/>
        <v>103.061712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45409</v>
      </c>
      <c r="C759" s="257">
        <v>207.965452</v>
      </c>
      <c r="D759" s="258">
        <v>177.65792506565489</v>
      </c>
      <c r="E759" s="257">
        <f t="shared" si="50"/>
        <v>177.65792506565489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45410</v>
      </c>
      <c r="C760" s="257">
        <v>49.408285000000006</v>
      </c>
      <c r="D760" s="258">
        <v>177.65792506565489</v>
      </c>
      <c r="E760" s="257">
        <f t="shared" si="50"/>
        <v>49.408285000000006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45411</v>
      </c>
      <c r="C761" s="257">
        <v>79.641248000000004</v>
      </c>
      <c r="D761" s="258">
        <v>177.65792506565489</v>
      </c>
      <c r="E761" s="257">
        <f t="shared" ref="E761:E762" si="51">IF(C761&gt;D761,D761,C761)</f>
        <v>79.641248000000004</v>
      </c>
      <c r="F761" s="263"/>
      <c r="G761" s="190"/>
      <c r="H761" s="259"/>
      <c r="I761" s="260"/>
    </row>
    <row r="762" spans="1:9">
      <c r="A762" s="255">
        <f t="shared" si="49"/>
        <v>760</v>
      </c>
      <c r="B762" s="256">
        <v>45412</v>
      </c>
      <c r="C762" s="257">
        <v>175.12474900000001</v>
      </c>
      <c r="D762" s="258">
        <v>177.65792506565489</v>
      </c>
      <c r="E762" s="257">
        <f t="shared" si="51"/>
        <v>175.12474900000001</v>
      </c>
      <c r="F762" s="263"/>
      <c r="G762" s="190"/>
      <c r="H762" s="259"/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workbookViewId="0"/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213</v>
      </c>
      <c r="D1" s="294" t="s">
        <v>214</v>
      </c>
    </row>
    <row r="2" spans="1:9">
      <c r="A2" s="255">
        <v>0</v>
      </c>
      <c r="B2" s="256">
        <v>44652</v>
      </c>
      <c r="C2" s="257">
        <v>87.895004</v>
      </c>
      <c r="D2" s="258">
        <v>75.325119007139179</v>
      </c>
      <c r="E2" s="257">
        <f>IF(C2&gt;D2,D2,C2)</f>
        <v>75.325119007139179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44653</v>
      </c>
      <c r="C3" s="257">
        <v>104.82602</v>
      </c>
      <c r="D3" s="258">
        <v>75.325119007139179</v>
      </c>
      <c r="E3" s="257">
        <f>IF(C3&gt;D3,D3,C3)</f>
        <v>75.325119007139179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44654</v>
      </c>
      <c r="C4" s="257">
        <v>99.979323000000008</v>
      </c>
      <c r="D4" s="258">
        <v>75.325119007139179</v>
      </c>
      <c r="E4" s="257">
        <f t="shared" ref="E4:E67" si="3">IF(C4&gt;D4,D4,C4)</f>
        <v>75.325119007139179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44655</v>
      </c>
      <c r="C5" s="257">
        <v>55.087336000000001</v>
      </c>
      <c r="D5" s="258">
        <v>75.325119007139179</v>
      </c>
      <c r="E5" s="257">
        <f t="shared" si="3"/>
        <v>55.087336000000001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44656</v>
      </c>
      <c r="C6" s="257">
        <v>39.091197000000001</v>
      </c>
      <c r="D6" s="258">
        <v>75.325119007139179</v>
      </c>
      <c r="E6" s="257">
        <f t="shared" si="3"/>
        <v>39.091197000000001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44657</v>
      </c>
      <c r="C7" s="257">
        <v>93.150326000000007</v>
      </c>
      <c r="D7" s="258">
        <v>75.325119007139179</v>
      </c>
      <c r="E7" s="257">
        <f t="shared" si="3"/>
        <v>75.325119007139179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44658</v>
      </c>
      <c r="C8" s="257">
        <v>105.14336499999999</v>
      </c>
      <c r="D8" s="258">
        <v>75.325119007139179</v>
      </c>
      <c r="E8" s="257">
        <f t="shared" si="3"/>
        <v>75.325119007139179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44659</v>
      </c>
      <c r="C9" s="257">
        <v>77.472667000000001</v>
      </c>
      <c r="D9" s="258">
        <v>75.325119007139179</v>
      </c>
      <c r="E9" s="257">
        <f t="shared" si="3"/>
        <v>75.325119007139179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44660</v>
      </c>
      <c r="C10" s="257">
        <v>80.196585999999996</v>
      </c>
      <c r="D10" s="258">
        <v>75.325119007139179</v>
      </c>
      <c r="E10" s="257">
        <f t="shared" si="3"/>
        <v>75.325119007139179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44661</v>
      </c>
      <c r="C11" s="257">
        <v>97.129922000000008</v>
      </c>
      <c r="D11" s="258">
        <v>75.325119007139179</v>
      </c>
      <c r="E11" s="257">
        <f t="shared" si="3"/>
        <v>75.325119007139179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44662</v>
      </c>
      <c r="C12" s="257">
        <v>69.466175000000007</v>
      </c>
      <c r="D12" s="258">
        <v>75.325119007139179</v>
      </c>
      <c r="E12" s="257">
        <f t="shared" si="3"/>
        <v>69.466175000000007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44663</v>
      </c>
      <c r="C13" s="257">
        <v>51.714264999999997</v>
      </c>
      <c r="D13" s="258">
        <v>75.325119007139179</v>
      </c>
      <c r="E13" s="257">
        <f t="shared" si="3"/>
        <v>51.714264999999997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44664</v>
      </c>
      <c r="C14" s="257">
        <v>75.035882000000001</v>
      </c>
      <c r="D14" s="258">
        <v>75.325119007139179</v>
      </c>
      <c r="E14" s="257">
        <f t="shared" si="3"/>
        <v>75.035882000000001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44665</v>
      </c>
      <c r="C15" s="257">
        <v>95.315332999999995</v>
      </c>
      <c r="D15" s="258">
        <v>75.325119007139179</v>
      </c>
      <c r="E15" s="257">
        <f t="shared" si="3"/>
        <v>75.325119007139179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44666</v>
      </c>
      <c r="C16" s="257">
        <v>103.832346</v>
      </c>
      <c r="D16" s="258">
        <v>75.325119007139179</v>
      </c>
      <c r="E16" s="257">
        <f t="shared" si="3"/>
        <v>75.325119007139179</v>
      </c>
      <c r="F16" s="263"/>
      <c r="G16" s="190" t="str">
        <f t="shared" si="4"/>
        <v>A</v>
      </c>
      <c r="H16" s="259" t="str">
        <f t="shared" si="5"/>
        <v>75,3</v>
      </c>
      <c r="I16" s="260"/>
    </row>
    <row r="17" spans="1:9">
      <c r="A17" s="255">
        <f t="shared" si="2"/>
        <v>15</v>
      </c>
      <c r="B17" s="256">
        <v>44667</v>
      </c>
      <c r="C17" s="257">
        <v>110.89655999999999</v>
      </c>
      <c r="D17" s="258">
        <v>75.325119007139179</v>
      </c>
      <c r="E17" s="257">
        <f t="shared" si="3"/>
        <v>75.325119007139179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44668</v>
      </c>
      <c r="C18" s="257">
        <v>101.88423</v>
      </c>
      <c r="D18" s="258">
        <v>75.325119007139179</v>
      </c>
      <c r="E18" s="257">
        <f t="shared" si="3"/>
        <v>75.325119007139179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44669</v>
      </c>
      <c r="C19" s="257">
        <v>106.44025000000001</v>
      </c>
      <c r="D19" s="258">
        <v>75.325119007139179</v>
      </c>
      <c r="E19" s="257">
        <f t="shared" si="3"/>
        <v>75.325119007139179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44670</v>
      </c>
      <c r="C20" s="257">
        <v>69.877051999999992</v>
      </c>
      <c r="D20" s="258">
        <v>75.325119007139179</v>
      </c>
      <c r="E20" s="257">
        <f t="shared" si="3"/>
        <v>69.877051999999992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44671</v>
      </c>
      <c r="C21" s="257">
        <v>49.988691999999993</v>
      </c>
      <c r="D21" s="258">
        <v>75.325119007139179</v>
      </c>
      <c r="E21" s="257">
        <f t="shared" si="3"/>
        <v>49.988691999999993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44672</v>
      </c>
      <c r="C22" s="257">
        <v>98.236498000000012</v>
      </c>
      <c r="D22" s="258">
        <v>75.325119007139179</v>
      </c>
      <c r="E22" s="257">
        <f t="shared" si="3"/>
        <v>75.325119007139179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44673</v>
      </c>
      <c r="C23" s="257">
        <v>37.812838999999997</v>
      </c>
      <c r="D23" s="258">
        <v>75.325119007139179</v>
      </c>
      <c r="E23" s="257">
        <f t="shared" si="3"/>
        <v>37.812838999999997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44674</v>
      </c>
      <c r="C24" s="257">
        <v>70.766553999999999</v>
      </c>
      <c r="D24" s="258">
        <v>75.325119007139179</v>
      </c>
      <c r="E24" s="257">
        <f t="shared" si="3"/>
        <v>70.766553999999999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44675</v>
      </c>
      <c r="C25" s="257">
        <v>105.22932</v>
      </c>
      <c r="D25" s="258">
        <v>75.325119007139179</v>
      </c>
      <c r="E25" s="257">
        <f t="shared" si="3"/>
        <v>75.325119007139179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44676</v>
      </c>
      <c r="C26" s="257">
        <v>115.178146</v>
      </c>
      <c r="D26" s="258">
        <v>75.325119007139179</v>
      </c>
      <c r="E26" s="257">
        <f t="shared" si="3"/>
        <v>75.325119007139179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44677</v>
      </c>
      <c r="C27" s="257">
        <v>84.243058999999988</v>
      </c>
      <c r="D27" s="258">
        <v>75.325119007139179</v>
      </c>
      <c r="E27" s="257">
        <f t="shared" si="3"/>
        <v>75.325119007139179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44678</v>
      </c>
      <c r="C28" s="257">
        <v>66.081136999999998</v>
      </c>
      <c r="D28" s="258">
        <v>75.325119007139179</v>
      </c>
      <c r="E28" s="257">
        <f t="shared" si="3"/>
        <v>66.081136999999998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44679</v>
      </c>
      <c r="C29" s="257">
        <v>67.240855999999994</v>
      </c>
      <c r="D29" s="258">
        <v>75.325119007139179</v>
      </c>
      <c r="E29" s="257">
        <f t="shared" si="3"/>
        <v>67.240855999999994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44680</v>
      </c>
      <c r="C30" s="257">
        <v>112.928438</v>
      </c>
      <c r="D30" s="258">
        <v>75.325119007139179</v>
      </c>
      <c r="E30" s="257">
        <f t="shared" si="3"/>
        <v>75.325119007139179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44681</v>
      </c>
      <c r="C31" s="257">
        <v>103.47963300000001</v>
      </c>
      <c r="D31" s="258">
        <v>75.325119007139179</v>
      </c>
      <c r="E31" s="257">
        <f t="shared" si="3"/>
        <v>75.325119007139179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44682</v>
      </c>
      <c r="C32" s="257">
        <v>111.138558</v>
      </c>
      <c r="D32" s="258">
        <v>88.938008197097147</v>
      </c>
      <c r="E32" s="257">
        <f t="shared" si="3"/>
        <v>88.938008197097147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44683</v>
      </c>
      <c r="C33" s="257">
        <v>85.090758000000008</v>
      </c>
      <c r="D33" s="258">
        <v>88.938008197097147</v>
      </c>
      <c r="E33" s="257">
        <f t="shared" si="3"/>
        <v>85.090758000000008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44684</v>
      </c>
      <c r="C34" s="257">
        <v>66.185267999999994</v>
      </c>
      <c r="D34" s="258">
        <v>88.938008197097147</v>
      </c>
      <c r="E34" s="257">
        <f t="shared" si="3"/>
        <v>66.185267999999994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44685</v>
      </c>
      <c r="C35" s="257">
        <v>72.241969999999995</v>
      </c>
      <c r="D35" s="258">
        <v>88.938008197097147</v>
      </c>
      <c r="E35" s="257">
        <f t="shared" si="3"/>
        <v>72.241969999999995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44686</v>
      </c>
      <c r="C36" s="257">
        <v>111.378096</v>
      </c>
      <c r="D36" s="258">
        <v>88.938008197097147</v>
      </c>
      <c r="E36" s="257">
        <f t="shared" si="3"/>
        <v>88.938008197097147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44687</v>
      </c>
      <c r="C37" s="257">
        <v>121.32761000000001</v>
      </c>
      <c r="D37" s="258">
        <v>88.938008197097147</v>
      </c>
      <c r="E37" s="257">
        <f t="shared" si="3"/>
        <v>88.938008197097147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44688</v>
      </c>
      <c r="C38" s="257">
        <v>120.202611</v>
      </c>
      <c r="D38" s="258">
        <v>88.938008197097147</v>
      </c>
      <c r="E38" s="257">
        <f t="shared" si="3"/>
        <v>88.938008197097147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44689</v>
      </c>
      <c r="C39" s="257">
        <v>117.552834</v>
      </c>
      <c r="D39" s="258">
        <v>88.938008197097147</v>
      </c>
      <c r="E39" s="257">
        <f t="shared" si="3"/>
        <v>88.938008197097147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44690</v>
      </c>
      <c r="C40" s="257">
        <v>119.16309800000001</v>
      </c>
      <c r="D40" s="258">
        <v>88.938008197097147</v>
      </c>
      <c r="E40" s="257">
        <f t="shared" si="3"/>
        <v>88.938008197097147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44691</v>
      </c>
      <c r="C41" s="257">
        <v>119.58870300000001</v>
      </c>
      <c r="D41" s="258">
        <v>88.938008197097147</v>
      </c>
      <c r="E41" s="257">
        <f t="shared" si="3"/>
        <v>88.938008197097147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44692</v>
      </c>
      <c r="C42" s="257">
        <v>112.651034</v>
      </c>
      <c r="D42" s="258">
        <v>88.938008197097147</v>
      </c>
      <c r="E42" s="257">
        <f t="shared" si="3"/>
        <v>88.938008197097147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44693</v>
      </c>
      <c r="C43" s="257">
        <v>100.531626</v>
      </c>
      <c r="D43" s="258">
        <v>88.938008197097147</v>
      </c>
      <c r="E43" s="257">
        <f t="shared" si="3"/>
        <v>88.938008197097147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44694</v>
      </c>
      <c r="C44" s="257">
        <v>114.21579700000001</v>
      </c>
      <c r="D44" s="258">
        <v>88.938008197097147</v>
      </c>
      <c r="E44" s="257">
        <f t="shared" si="3"/>
        <v>88.938008197097147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44695</v>
      </c>
      <c r="C45" s="257">
        <v>97.462623999999991</v>
      </c>
      <c r="D45" s="258">
        <v>88.938008197097147</v>
      </c>
      <c r="E45" s="257">
        <f t="shared" si="3"/>
        <v>88.938008197097147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44696</v>
      </c>
      <c r="C46" s="257">
        <v>96.442486000000002</v>
      </c>
      <c r="D46" s="258">
        <v>88.938008197097147</v>
      </c>
      <c r="E46" s="257">
        <f t="shared" si="3"/>
        <v>88.938008197097147</v>
      </c>
      <c r="F46" s="263"/>
      <c r="G46" s="190" t="str">
        <f t="shared" si="4"/>
        <v>M</v>
      </c>
      <c r="H46" s="259" t="str">
        <f t="shared" si="5"/>
        <v>88,9</v>
      </c>
      <c r="I46" s="260"/>
    </row>
    <row r="47" spans="1:9">
      <c r="A47" s="255">
        <f t="shared" si="2"/>
        <v>45</v>
      </c>
      <c r="B47" s="256">
        <v>44697</v>
      </c>
      <c r="C47" s="257">
        <v>116.139053</v>
      </c>
      <c r="D47" s="258">
        <v>88.938008197097147</v>
      </c>
      <c r="E47" s="257">
        <f t="shared" si="3"/>
        <v>88.938008197097147</v>
      </c>
      <c r="F47" s="263"/>
      <c r="G47" s="190" t="str">
        <f t="shared" si="4"/>
        <v/>
      </c>
      <c r="H47" s="259" t="str">
        <f t="shared" si="5"/>
        <v/>
      </c>
      <c r="I47" s="260"/>
    </row>
    <row r="48" spans="1:9">
      <c r="A48" s="255">
        <f t="shared" si="2"/>
        <v>46</v>
      </c>
      <c r="B48" s="256">
        <v>44698</v>
      </c>
      <c r="C48" s="257">
        <v>117.95047199999999</v>
      </c>
      <c r="D48" s="258">
        <v>88.938008197097147</v>
      </c>
      <c r="E48" s="257">
        <f t="shared" si="3"/>
        <v>88.938008197097147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44699</v>
      </c>
      <c r="C49" s="257">
        <v>108.768536</v>
      </c>
      <c r="D49" s="258">
        <v>88.938008197097147</v>
      </c>
      <c r="E49" s="257">
        <f t="shared" si="3"/>
        <v>88.938008197097147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44700</v>
      </c>
      <c r="C50" s="257">
        <v>107.064959</v>
      </c>
      <c r="D50" s="258">
        <v>88.938008197097147</v>
      </c>
      <c r="E50" s="257">
        <f t="shared" si="3"/>
        <v>88.938008197097147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44701</v>
      </c>
      <c r="C51" s="257">
        <v>92.292722999999995</v>
      </c>
      <c r="D51" s="258">
        <v>88.938008197097147</v>
      </c>
      <c r="E51" s="257">
        <f t="shared" si="3"/>
        <v>88.938008197097147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44702</v>
      </c>
      <c r="C52" s="257">
        <v>82.564250999999999</v>
      </c>
      <c r="D52" s="258">
        <v>88.938008197097147</v>
      </c>
      <c r="E52" s="257">
        <f t="shared" si="3"/>
        <v>82.564250999999999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44703</v>
      </c>
      <c r="C53" s="257">
        <v>80.571767000000008</v>
      </c>
      <c r="D53" s="258">
        <v>88.938008197097147</v>
      </c>
      <c r="E53" s="257">
        <f t="shared" si="3"/>
        <v>80.571767000000008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44704</v>
      </c>
      <c r="C54" s="257">
        <v>113.180476</v>
      </c>
      <c r="D54" s="258">
        <v>88.938008197097147</v>
      </c>
      <c r="E54" s="257">
        <f t="shared" si="3"/>
        <v>88.938008197097147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44705</v>
      </c>
      <c r="C55" s="257">
        <v>95.798518999999999</v>
      </c>
      <c r="D55" s="258">
        <v>88.938008197097147</v>
      </c>
      <c r="E55" s="257">
        <f t="shared" si="3"/>
        <v>88.938008197097147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44706</v>
      </c>
      <c r="C56" s="257">
        <v>115.30036800000001</v>
      </c>
      <c r="D56" s="258">
        <v>88.938008197097147</v>
      </c>
      <c r="E56" s="257">
        <f t="shared" si="3"/>
        <v>88.938008197097147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44707</v>
      </c>
      <c r="C57" s="257">
        <v>126.23812800000002</v>
      </c>
      <c r="D57" s="258">
        <v>88.938008197097147</v>
      </c>
      <c r="E57" s="257">
        <f t="shared" si="3"/>
        <v>88.938008197097147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44708</v>
      </c>
      <c r="C58" s="257">
        <v>124.336591</v>
      </c>
      <c r="D58" s="258">
        <v>88.938008197097147</v>
      </c>
      <c r="E58" s="257">
        <f t="shared" si="3"/>
        <v>88.938008197097147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44709</v>
      </c>
      <c r="C59" s="257">
        <v>120.71422</v>
      </c>
      <c r="D59" s="258">
        <v>88.938008197097147</v>
      </c>
      <c r="E59" s="257">
        <f t="shared" si="3"/>
        <v>88.938008197097147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44710</v>
      </c>
      <c r="C60" s="257">
        <v>112.37822199999999</v>
      </c>
      <c r="D60" s="258">
        <v>88.938008197097147</v>
      </c>
      <c r="E60" s="257">
        <f t="shared" si="3"/>
        <v>88.938008197097147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44711</v>
      </c>
      <c r="C61" s="257">
        <v>94.097832999999994</v>
      </c>
      <c r="D61" s="258">
        <v>88.938008197097147</v>
      </c>
      <c r="E61" s="257">
        <f t="shared" si="3"/>
        <v>88.938008197097147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44712</v>
      </c>
      <c r="C62" s="257">
        <v>120.835729</v>
      </c>
      <c r="D62" s="258">
        <v>88.938008197097147</v>
      </c>
      <c r="E62" s="257">
        <f t="shared" si="3"/>
        <v>88.938008197097147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44713</v>
      </c>
      <c r="C63" s="257">
        <v>104.083229</v>
      </c>
      <c r="D63" s="258">
        <v>93.340262174998344</v>
      </c>
      <c r="E63" s="257">
        <f t="shared" si="3"/>
        <v>93.340262174998344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44714</v>
      </c>
      <c r="C64" s="257">
        <v>96.941939000000005</v>
      </c>
      <c r="D64" s="258">
        <v>93.340262174998344</v>
      </c>
      <c r="E64" s="257">
        <f t="shared" si="3"/>
        <v>93.340262174998344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44715</v>
      </c>
      <c r="C65" s="257">
        <v>106.861419</v>
      </c>
      <c r="D65" s="258">
        <v>93.340262174998344</v>
      </c>
      <c r="E65" s="257">
        <f t="shared" si="3"/>
        <v>93.340262174998344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44716</v>
      </c>
      <c r="C66" s="257">
        <v>107.799632</v>
      </c>
      <c r="D66" s="258">
        <v>93.340262174998344</v>
      </c>
      <c r="E66" s="257">
        <f t="shared" si="3"/>
        <v>93.340262174998344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44717</v>
      </c>
      <c r="C67" s="257">
        <v>122.337391</v>
      </c>
      <c r="D67" s="258">
        <v>93.340262174998344</v>
      </c>
      <c r="E67" s="257">
        <f t="shared" si="3"/>
        <v>93.340262174998344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44718</v>
      </c>
      <c r="C68" s="257">
        <v>111.287632</v>
      </c>
      <c r="D68" s="258">
        <v>93.340262174998344</v>
      </c>
      <c r="E68" s="257">
        <f t="shared" ref="E68:E131" si="7">IF(C68&gt;D68,D68,C68)</f>
        <v>93.340262174998344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44719</v>
      </c>
      <c r="C69" s="257">
        <v>119.504161</v>
      </c>
      <c r="D69" s="258">
        <v>93.340262174998344</v>
      </c>
      <c r="E69" s="257">
        <f t="shared" si="7"/>
        <v>93.340262174998344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44720</v>
      </c>
      <c r="C70" s="257">
        <v>96.868734000000003</v>
      </c>
      <c r="D70" s="258">
        <v>93.340262174998344</v>
      </c>
      <c r="E70" s="257">
        <f t="shared" si="7"/>
        <v>93.340262174998344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44721</v>
      </c>
      <c r="C71" s="257">
        <v>121.76086599999999</v>
      </c>
      <c r="D71" s="258">
        <v>93.340262174998344</v>
      </c>
      <c r="E71" s="257">
        <f t="shared" si="7"/>
        <v>93.340262174998344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44722</v>
      </c>
      <c r="C72" s="257">
        <v>104.01856600000001</v>
      </c>
      <c r="D72" s="258">
        <v>93.340262174998344</v>
      </c>
      <c r="E72" s="257">
        <f t="shared" si="7"/>
        <v>93.340262174998344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44723</v>
      </c>
      <c r="C73" s="257">
        <v>108.42855800000001</v>
      </c>
      <c r="D73" s="258">
        <v>93.340262174998344</v>
      </c>
      <c r="E73" s="257">
        <f t="shared" si="7"/>
        <v>93.340262174998344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44724</v>
      </c>
      <c r="C74" s="257">
        <v>103.64943799999999</v>
      </c>
      <c r="D74" s="258">
        <v>93.340262174998344</v>
      </c>
      <c r="E74" s="257">
        <f t="shared" si="7"/>
        <v>93.340262174998344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44725</v>
      </c>
      <c r="C75" s="257">
        <v>94.731854000000013</v>
      </c>
      <c r="D75" s="258">
        <v>93.340262174998344</v>
      </c>
      <c r="E75" s="257">
        <f t="shared" si="7"/>
        <v>93.340262174998344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44726</v>
      </c>
      <c r="C76" s="257">
        <v>98.790509</v>
      </c>
      <c r="D76" s="258">
        <v>93.340262174998344</v>
      </c>
      <c r="E76" s="257">
        <f t="shared" si="7"/>
        <v>93.340262174998344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44727</v>
      </c>
      <c r="C77" s="257">
        <v>84.602587999999997</v>
      </c>
      <c r="D77" s="258">
        <v>93.340262174998344</v>
      </c>
      <c r="E77" s="257">
        <f t="shared" si="7"/>
        <v>84.602587999999997</v>
      </c>
      <c r="F77" s="263"/>
      <c r="G77" s="190" t="str">
        <f t="shared" si="8"/>
        <v>J</v>
      </c>
      <c r="H77" s="259" t="str">
        <f t="shared" si="9"/>
        <v>93,3</v>
      </c>
      <c r="I77" s="260"/>
    </row>
    <row r="78" spans="1:9">
      <c r="A78" s="255">
        <f t="shared" si="6"/>
        <v>76</v>
      </c>
      <c r="B78" s="256">
        <v>44728</v>
      </c>
      <c r="C78" s="257">
        <v>88.870991000000004</v>
      </c>
      <c r="D78" s="258">
        <v>93.340262174998344</v>
      </c>
      <c r="E78" s="257">
        <f t="shared" si="7"/>
        <v>88.870991000000004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44729</v>
      </c>
      <c r="C79" s="257">
        <v>96.983722</v>
      </c>
      <c r="D79" s="258">
        <v>93.340262174998344</v>
      </c>
      <c r="E79" s="257">
        <f t="shared" si="7"/>
        <v>93.340262174998344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44730</v>
      </c>
      <c r="C80" s="257">
        <v>105.176568</v>
      </c>
      <c r="D80" s="258">
        <v>93.340262174998344</v>
      </c>
      <c r="E80" s="257">
        <f t="shared" si="7"/>
        <v>93.340262174998344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44731</v>
      </c>
      <c r="C81" s="257">
        <v>103.564939</v>
      </c>
      <c r="D81" s="258">
        <v>93.340262174998344</v>
      </c>
      <c r="E81" s="257">
        <f t="shared" si="7"/>
        <v>93.340262174998344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44732</v>
      </c>
      <c r="C82" s="257">
        <v>98.235765999999998</v>
      </c>
      <c r="D82" s="258">
        <v>93.340262174998344</v>
      </c>
      <c r="E82" s="257">
        <f t="shared" si="7"/>
        <v>93.340262174998344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44733</v>
      </c>
      <c r="C83" s="257">
        <v>90.255692999999994</v>
      </c>
      <c r="D83" s="258">
        <v>93.340262174998344</v>
      </c>
      <c r="E83" s="257">
        <f t="shared" si="7"/>
        <v>90.255692999999994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44734</v>
      </c>
      <c r="C84" s="257">
        <v>91.027507</v>
      </c>
      <c r="D84" s="258">
        <v>93.340262174998344</v>
      </c>
      <c r="E84" s="257">
        <f t="shared" si="7"/>
        <v>91.027507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44735</v>
      </c>
      <c r="C85" s="257">
        <v>92.468627999999995</v>
      </c>
      <c r="D85" s="258">
        <v>93.340262174998344</v>
      </c>
      <c r="E85" s="257">
        <f t="shared" si="7"/>
        <v>92.468627999999995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44736</v>
      </c>
      <c r="C86" s="257">
        <v>120.737334</v>
      </c>
      <c r="D86" s="258">
        <v>93.340262174998344</v>
      </c>
      <c r="E86" s="257">
        <f t="shared" si="7"/>
        <v>93.340262174998344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44737</v>
      </c>
      <c r="C87" s="257">
        <v>112.647632</v>
      </c>
      <c r="D87" s="258">
        <v>93.340262174998344</v>
      </c>
      <c r="E87" s="257">
        <f t="shared" si="7"/>
        <v>93.340262174998344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44738</v>
      </c>
      <c r="C88" s="257">
        <v>119.115561</v>
      </c>
      <c r="D88" s="258">
        <v>93.340262174998344</v>
      </c>
      <c r="E88" s="257">
        <f t="shared" si="7"/>
        <v>93.340262174998344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44739</v>
      </c>
      <c r="C89" s="257">
        <v>110.757907</v>
      </c>
      <c r="D89" s="258">
        <v>93.340262174998344</v>
      </c>
      <c r="E89" s="257">
        <f t="shared" si="7"/>
        <v>93.340262174998344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44740</v>
      </c>
      <c r="C90" s="257">
        <v>119.171032</v>
      </c>
      <c r="D90" s="258">
        <v>93.340262174998344</v>
      </c>
      <c r="E90" s="257">
        <f t="shared" si="7"/>
        <v>93.340262174998344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44741</v>
      </c>
      <c r="C91" s="257">
        <v>122.26088100000001</v>
      </c>
      <c r="D91" s="258">
        <v>93.340262174998344</v>
      </c>
      <c r="E91" s="257">
        <f t="shared" si="7"/>
        <v>93.340262174998344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44742</v>
      </c>
      <c r="C92" s="257">
        <v>115.170466</v>
      </c>
      <c r="D92" s="258">
        <v>93.340262174998344</v>
      </c>
      <c r="E92" s="257">
        <f t="shared" si="7"/>
        <v>93.340262174998344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44743</v>
      </c>
      <c r="C93" s="257">
        <v>116.58381299999999</v>
      </c>
      <c r="D93" s="258">
        <v>95.219674771752025</v>
      </c>
      <c r="E93" s="257">
        <f t="shared" si="7"/>
        <v>95.219674771752025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44744</v>
      </c>
      <c r="C94" s="257">
        <v>110.452427</v>
      </c>
      <c r="D94" s="258">
        <v>95.219674771752025</v>
      </c>
      <c r="E94" s="257">
        <f t="shared" si="7"/>
        <v>95.219674771752025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44745</v>
      </c>
      <c r="C95" s="257">
        <v>98.633498000000003</v>
      </c>
      <c r="D95" s="258">
        <v>95.219674771752025</v>
      </c>
      <c r="E95" s="257">
        <f t="shared" si="7"/>
        <v>95.219674771752025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44746</v>
      </c>
      <c r="C96" s="257">
        <v>116.44512</v>
      </c>
      <c r="D96" s="258">
        <v>95.219674771752025</v>
      </c>
      <c r="E96" s="257">
        <f t="shared" si="7"/>
        <v>95.219674771752025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44747</v>
      </c>
      <c r="C97" s="257">
        <v>103.126893</v>
      </c>
      <c r="D97" s="258">
        <v>95.219674771752025</v>
      </c>
      <c r="E97" s="257">
        <f t="shared" si="7"/>
        <v>95.219674771752025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44748</v>
      </c>
      <c r="C98" s="257">
        <v>99.138910999999993</v>
      </c>
      <c r="D98" s="258">
        <v>95.219674771752025</v>
      </c>
      <c r="E98" s="257">
        <f t="shared" si="7"/>
        <v>95.219674771752025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44749</v>
      </c>
      <c r="C99" s="257">
        <v>115.21581500000001</v>
      </c>
      <c r="D99" s="258">
        <v>95.219674771752025</v>
      </c>
      <c r="E99" s="257">
        <f t="shared" si="7"/>
        <v>95.219674771752025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44750</v>
      </c>
      <c r="C100" s="257">
        <v>115.75514</v>
      </c>
      <c r="D100" s="258">
        <v>95.219674771752025</v>
      </c>
      <c r="E100" s="257">
        <f t="shared" si="7"/>
        <v>95.219674771752025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44751</v>
      </c>
      <c r="C101" s="257">
        <v>118.009929</v>
      </c>
      <c r="D101" s="258">
        <v>95.219674771752025</v>
      </c>
      <c r="E101" s="257">
        <f t="shared" si="7"/>
        <v>95.219674771752025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44752</v>
      </c>
      <c r="C102" s="257">
        <v>110.51159699999999</v>
      </c>
      <c r="D102" s="258">
        <v>95.219674771752025</v>
      </c>
      <c r="E102" s="257">
        <f t="shared" si="7"/>
        <v>95.219674771752025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44753</v>
      </c>
      <c r="C103" s="257">
        <v>106.59627</v>
      </c>
      <c r="D103" s="258">
        <v>95.219674771752025</v>
      </c>
      <c r="E103" s="257">
        <f t="shared" si="7"/>
        <v>95.219674771752025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44754</v>
      </c>
      <c r="C104" s="257">
        <v>95.874361000000007</v>
      </c>
      <c r="D104" s="258">
        <v>95.219674771752025</v>
      </c>
      <c r="E104" s="257">
        <f t="shared" si="7"/>
        <v>95.219674771752025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44755</v>
      </c>
      <c r="C105" s="257">
        <v>103.022245</v>
      </c>
      <c r="D105" s="258">
        <v>95.219674771752025</v>
      </c>
      <c r="E105" s="257">
        <f t="shared" si="7"/>
        <v>95.219674771752025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44756</v>
      </c>
      <c r="C106" s="257">
        <v>97.873906000000005</v>
      </c>
      <c r="D106" s="258">
        <v>88.2669879183604</v>
      </c>
      <c r="E106" s="257">
        <f t="shared" si="7"/>
        <v>88.2669879183604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44757</v>
      </c>
      <c r="C107" s="257">
        <v>97.851228000000006</v>
      </c>
      <c r="D107" s="258">
        <v>88.2669879183604</v>
      </c>
      <c r="E107" s="257">
        <f t="shared" si="7"/>
        <v>88.2669879183604</v>
      </c>
      <c r="F107" s="263"/>
      <c r="G107" s="190" t="str">
        <f t="shared" si="8"/>
        <v>J</v>
      </c>
      <c r="H107" s="259" t="str">
        <f t="shared" si="9"/>
        <v>88,3</v>
      </c>
      <c r="I107" s="260"/>
    </row>
    <row r="108" spans="1:9">
      <c r="A108" s="255">
        <f t="shared" si="6"/>
        <v>106</v>
      </c>
      <c r="B108" s="256">
        <v>44758</v>
      </c>
      <c r="C108" s="257">
        <v>105.386781</v>
      </c>
      <c r="D108" s="258">
        <v>88.2669879183604</v>
      </c>
      <c r="E108" s="257">
        <f t="shared" si="7"/>
        <v>88.2669879183604</v>
      </c>
      <c r="F108" s="263"/>
      <c r="G108" s="190" t="str">
        <f t="shared" si="8"/>
        <v/>
      </c>
      <c r="H108" s="259" t="str">
        <f t="shared" si="9"/>
        <v/>
      </c>
      <c r="I108" s="260"/>
    </row>
    <row r="109" spans="1:9">
      <c r="A109" s="255">
        <f t="shared" si="6"/>
        <v>107</v>
      </c>
      <c r="B109" s="256">
        <v>44759</v>
      </c>
      <c r="C109" s="257">
        <v>98.98554399999999</v>
      </c>
      <c r="D109" s="258">
        <v>88.2669879183604</v>
      </c>
      <c r="E109" s="257">
        <f t="shared" si="7"/>
        <v>88.2669879183604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44760</v>
      </c>
      <c r="C110" s="257">
        <v>105.91879999999999</v>
      </c>
      <c r="D110" s="258">
        <v>88.2669879183604</v>
      </c>
      <c r="E110" s="257">
        <f t="shared" si="7"/>
        <v>88.2669879183604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44761</v>
      </c>
      <c r="C111" s="257">
        <v>114.513373</v>
      </c>
      <c r="D111" s="258">
        <v>88.2669879183604</v>
      </c>
      <c r="E111" s="257">
        <f t="shared" si="7"/>
        <v>88.2669879183604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44762</v>
      </c>
      <c r="C112" s="257">
        <v>116.04289600000001</v>
      </c>
      <c r="D112" s="258">
        <v>88.2669879183604</v>
      </c>
      <c r="E112" s="257">
        <f t="shared" si="7"/>
        <v>88.2669879183604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44763</v>
      </c>
      <c r="C113" s="257">
        <v>113.04319599999999</v>
      </c>
      <c r="D113" s="258">
        <v>88.2669879183604</v>
      </c>
      <c r="E113" s="257">
        <f t="shared" si="7"/>
        <v>88.2669879183604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44764</v>
      </c>
      <c r="C114" s="257">
        <v>108.79373199999999</v>
      </c>
      <c r="D114" s="258">
        <v>88.2669879183604</v>
      </c>
      <c r="E114" s="257">
        <f t="shared" si="7"/>
        <v>88.2669879183604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44765</v>
      </c>
      <c r="C115" s="257">
        <v>111.474874</v>
      </c>
      <c r="D115" s="258">
        <v>88.2669879183604</v>
      </c>
      <c r="E115" s="257">
        <f t="shared" si="7"/>
        <v>88.2669879183604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44766</v>
      </c>
      <c r="C116" s="257">
        <v>106.53438800000001</v>
      </c>
      <c r="D116" s="258">
        <v>88.2669879183604</v>
      </c>
      <c r="E116" s="257">
        <f t="shared" si="7"/>
        <v>88.2669879183604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44767</v>
      </c>
      <c r="C117" s="257">
        <v>106.168576</v>
      </c>
      <c r="D117" s="258">
        <v>88.2669879183604</v>
      </c>
      <c r="E117" s="257">
        <f t="shared" si="7"/>
        <v>88.2669879183604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44768</v>
      </c>
      <c r="C118" s="257">
        <v>111.07996399999999</v>
      </c>
      <c r="D118" s="258">
        <v>88.2669879183604</v>
      </c>
      <c r="E118" s="257">
        <f t="shared" si="7"/>
        <v>88.2669879183604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44769</v>
      </c>
      <c r="C119" s="257">
        <v>111.32187399999999</v>
      </c>
      <c r="D119" s="258">
        <v>88.2669879183604</v>
      </c>
      <c r="E119" s="257">
        <f t="shared" si="7"/>
        <v>88.2669879183604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44770</v>
      </c>
      <c r="C120" s="257">
        <v>110.28612700000001</v>
      </c>
      <c r="D120" s="258">
        <v>88.2669879183604</v>
      </c>
      <c r="E120" s="257">
        <f t="shared" si="7"/>
        <v>88.2669879183604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44771</v>
      </c>
      <c r="C121" s="257">
        <v>106.11463900000001</v>
      </c>
      <c r="D121" s="258">
        <v>88.2669879183604</v>
      </c>
      <c r="E121" s="257">
        <f t="shared" si="7"/>
        <v>88.2669879183604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44772</v>
      </c>
      <c r="C122" s="257">
        <v>98.030478000000002</v>
      </c>
      <c r="D122" s="258">
        <v>88.2669879183604</v>
      </c>
      <c r="E122" s="257">
        <f t="shared" si="7"/>
        <v>88.2669879183604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44773</v>
      </c>
      <c r="C123" s="257">
        <v>107.301874</v>
      </c>
      <c r="D123" s="258">
        <v>88.2669879183604</v>
      </c>
      <c r="E123" s="257">
        <f t="shared" si="7"/>
        <v>88.2669879183604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44774</v>
      </c>
      <c r="C124" s="257">
        <v>104.883492</v>
      </c>
      <c r="D124" s="258">
        <v>88.2669879183604</v>
      </c>
      <c r="E124" s="257">
        <f t="shared" si="7"/>
        <v>88.2669879183604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44775</v>
      </c>
      <c r="C125" s="257">
        <v>103.92816499999999</v>
      </c>
      <c r="D125" s="258">
        <v>88.2669879183604</v>
      </c>
      <c r="E125" s="257">
        <f t="shared" si="7"/>
        <v>88.2669879183604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44776</v>
      </c>
      <c r="C126" s="257">
        <v>105.714797</v>
      </c>
      <c r="D126" s="258">
        <v>88.2669879183604</v>
      </c>
      <c r="E126" s="257">
        <f t="shared" si="7"/>
        <v>88.2669879183604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44777</v>
      </c>
      <c r="C127" s="257">
        <v>107.61541099999999</v>
      </c>
      <c r="D127" s="258">
        <v>88.2669879183604</v>
      </c>
      <c r="E127" s="257">
        <f t="shared" si="7"/>
        <v>88.2669879183604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44778</v>
      </c>
      <c r="C128" s="257">
        <v>113.442243</v>
      </c>
      <c r="D128" s="258">
        <v>88.2669879183604</v>
      </c>
      <c r="E128" s="257">
        <f t="shared" si="7"/>
        <v>88.2669879183604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44779</v>
      </c>
      <c r="C129" s="257">
        <v>111.025901</v>
      </c>
      <c r="D129" s="258">
        <v>88.2669879183604</v>
      </c>
      <c r="E129" s="257">
        <f t="shared" si="7"/>
        <v>88.2669879183604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44780</v>
      </c>
      <c r="C130" s="257">
        <v>108.75178100000001</v>
      </c>
      <c r="D130" s="258">
        <v>88.2669879183604</v>
      </c>
      <c r="E130" s="257">
        <f t="shared" si="7"/>
        <v>88.2669879183604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44781</v>
      </c>
      <c r="C131" s="257">
        <v>106.94131</v>
      </c>
      <c r="D131" s="258">
        <v>88.2669879183604</v>
      </c>
      <c r="E131" s="257">
        <f t="shared" si="7"/>
        <v>88.2669879183604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44782</v>
      </c>
      <c r="C132" s="257">
        <v>100.025716</v>
      </c>
      <c r="D132" s="258">
        <v>88.2669879183604</v>
      </c>
      <c r="E132" s="257">
        <f t="shared" ref="E132:E195" si="11">IF(C132&gt;D132,D132,C132)</f>
        <v>88.2669879183604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44783</v>
      </c>
      <c r="C133" s="257">
        <v>98.243588000000003</v>
      </c>
      <c r="D133" s="258">
        <v>88.2669879183604</v>
      </c>
      <c r="E133" s="257">
        <f t="shared" si="11"/>
        <v>88.2669879183604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44784</v>
      </c>
      <c r="C134" s="257">
        <v>104.675783</v>
      </c>
      <c r="D134" s="258">
        <v>88.2669879183604</v>
      </c>
      <c r="E134" s="257">
        <f t="shared" si="11"/>
        <v>88.2669879183604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44785</v>
      </c>
      <c r="C135" s="257">
        <v>95.983908999999997</v>
      </c>
      <c r="D135" s="258">
        <v>88.2669879183604</v>
      </c>
      <c r="E135" s="257">
        <f t="shared" si="11"/>
        <v>88.2669879183604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44786</v>
      </c>
      <c r="C136" s="257">
        <v>50.748120999999998</v>
      </c>
      <c r="D136" s="258">
        <v>88.2669879183604</v>
      </c>
      <c r="E136" s="257">
        <f t="shared" si="11"/>
        <v>50.748120999999998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44787</v>
      </c>
      <c r="C137" s="257">
        <v>108.196793</v>
      </c>
      <c r="D137" s="258">
        <v>88.2669879183604</v>
      </c>
      <c r="E137" s="257">
        <f t="shared" si="11"/>
        <v>88.2669879183604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44788</v>
      </c>
      <c r="C138" s="257">
        <v>114.16419500000001</v>
      </c>
      <c r="D138" s="258">
        <v>88.2669879183604</v>
      </c>
      <c r="E138" s="257">
        <f t="shared" si="11"/>
        <v>88.2669879183604</v>
      </c>
      <c r="F138" s="263"/>
      <c r="G138" s="190" t="str">
        <f t="shared" si="12"/>
        <v>A</v>
      </c>
      <c r="H138" s="259" t="str">
        <f t="shared" si="13"/>
        <v>88,3</v>
      </c>
      <c r="I138" s="260"/>
    </row>
    <row r="139" spans="1:9">
      <c r="A139" s="255">
        <f t="shared" si="10"/>
        <v>137</v>
      </c>
      <c r="B139" s="256">
        <v>44789</v>
      </c>
      <c r="C139" s="257">
        <v>105.23657</v>
      </c>
      <c r="D139" s="258">
        <v>88.2669879183604</v>
      </c>
      <c r="E139" s="257">
        <f t="shared" si="11"/>
        <v>88.2669879183604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44790</v>
      </c>
      <c r="C140" s="257">
        <v>109.50990700000001</v>
      </c>
      <c r="D140" s="258">
        <v>88.2669879183604</v>
      </c>
      <c r="E140" s="257">
        <f t="shared" si="11"/>
        <v>88.2669879183604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44791</v>
      </c>
      <c r="C141" s="257">
        <v>112.26128</v>
      </c>
      <c r="D141" s="258">
        <v>88.2669879183604</v>
      </c>
      <c r="E141" s="257">
        <f t="shared" si="11"/>
        <v>88.2669879183604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44792</v>
      </c>
      <c r="C142" s="257">
        <v>114.770071</v>
      </c>
      <c r="D142" s="258">
        <v>88.2669879183604</v>
      </c>
      <c r="E142" s="257">
        <f t="shared" si="11"/>
        <v>88.2669879183604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44793</v>
      </c>
      <c r="C143" s="257">
        <v>111.32323</v>
      </c>
      <c r="D143" s="258">
        <v>88.2669879183604</v>
      </c>
      <c r="E143" s="257">
        <f t="shared" si="11"/>
        <v>88.2669879183604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44794</v>
      </c>
      <c r="C144" s="257">
        <v>112.944857</v>
      </c>
      <c r="D144" s="258">
        <v>88.2669879183604</v>
      </c>
      <c r="E144" s="257">
        <f t="shared" si="11"/>
        <v>88.2669879183604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44795</v>
      </c>
      <c r="C145" s="257">
        <v>112.02901800000001</v>
      </c>
      <c r="D145" s="258">
        <v>88.2669879183604</v>
      </c>
      <c r="E145" s="257">
        <f t="shared" si="11"/>
        <v>88.2669879183604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44796</v>
      </c>
      <c r="C146" s="257">
        <v>103.475763</v>
      </c>
      <c r="D146" s="258">
        <v>88.2669879183604</v>
      </c>
      <c r="E146" s="257">
        <f t="shared" si="11"/>
        <v>88.2669879183604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44797</v>
      </c>
      <c r="C147" s="257">
        <v>95.388464000000013</v>
      </c>
      <c r="D147" s="258">
        <v>88.2669879183604</v>
      </c>
      <c r="E147" s="257">
        <f t="shared" si="11"/>
        <v>88.2669879183604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44798</v>
      </c>
      <c r="C148" s="257">
        <v>100.801827</v>
      </c>
      <c r="D148" s="258">
        <v>88.2669879183604</v>
      </c>
      <c r="E148" s="257">
        <f t="shared" si="11"/>
        <v>88.2669879183604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44799</v>
      </c>
      <c r="C149" s="257">
        <v>100.194118</v>
      </c>
      <c r="D149" s="258">
        <v>88.2669879183604</v>
      </c>
      <c r="E149" s="257">
        <f t="shared" si="11"/>
        <v>88.2669879183604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44800</v>
      </c>
      <c r="C150" s="257">
        <v>103.183612</v>
      </c>
      <c r="D150" s="258">
        <v>88.2669879183604</v>
      </c>
      <c r="E150" s="257">
        <f t="shared" si="11"/>
        <v>88.2669879183604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44801</v>
      </c>
      <c r="C151" s="257">
        <v>99.031807000000001</v>
      </c>
      <c r="D151" s="258">
        <v>88.2669879183604</v>
      </c>
      <c r="E151" s="257">
        <f t="shared" si="11"/>
        <v>88.2669879183604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44802</v>
      </c>
      <c r="C152" s="257">
        <v>79.453776999999988</v>
      </c>
      <c r="D152" s="258">
        <v>88.2669879183604</v>
      </c>
      <c r="E152" s="257">
        <f t="shared" si="11"/>
        <v>79.453776999999988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44803</v>
      </c>
      <c r="C153" s="257">
        <v>86.174580000000006</v>
      </c>
      <c r="D153" s="258">
        <v>88.2669879183604</v>
      </c>
      <c r="E153" s="257">
        <f t="shared" si="11"/>
        <v>86.174580000000006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44804</v>
      </c>
      <c r="C154" s="257">
        <v>100.05690300000001</v>
      </c>
      <c r="D154" s="258">
        <v>88.2669879183604</v>
      </c>
      <c r="E154" s="257">
        <f t="shared" si="11"/>
        <v>88.2669879183604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44805</v>
      </c>
      <c r="C155" s="257">
        <v>90.975528999999995</v>
      </c>
      <c r="D155" s="258">
        <v>75.545325203757997</v>
      </c>
      <c r="E155" s="257">
        <f t="shared" si="11"/>
        <v>75.545325203757997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44806</v>
      </c>
      <c r="C156" s="257">
        <v>95.764218</v>
      </c>
      <c r="D156" s="258">
        <v>75.545325203757997</v>
      </c>
      <c r="E156" s="257">
        <f t="shared" si="11"/>
        <v>75.545325203757997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44807</v>
      </c>
      <c r="C157" s="257">
        <v>103.73116400000001</v>
      </c>
      <c r="D157" s="258">
        <v>75.545325203757997</v>
      </c>
      <c r="E157" s="257">
        <f t="shared" si="11"/>
        <v>75.545325203757997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44808</v>
      </c>
      <c r="C158" s="257">
        <v>111.029898</v>
      </c>
      <c r="D158" s="258">
        <v>75.545325203757997</v>
      </c>
      <c r="E158" s="257">
        <f t="shared" si="11"/>
        <v>75.545325203757997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44809</v>
      </c>
      <c r="C159" s="257">
        <v>108.017042</v>
      </c>
      <c r="D159" s="258">
        <v>75.545325203757997</v>
      </c>
      <c r="E159" s="257">
        <f t="shared" si="11"/>
        <v>75.545325203757997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44810</v>
      </c>
      <c r="C160" s="257">
        <v>103.323973</v>
      </c>
      <c r="D160" s="258">
        <v>75.545325203757997</v>
      </c>
      <c r="E160" s="257">
        <f t="shared" si="11"/>
        <v>75.545325203757997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44811</v>
      </c>
      <c r="C161" s="257">
        <v>89.186820000000012</v>
      </c>
      <c r="D161" s="258">
        <v>75.545325203757997</v>
      </c>
      <c r="E161" s="257">
        <f t="shared" si="11"/>
        <v>75.545325203757997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44812</v>
      </c>
      <c r="C162" s="257">
        <v>90.566204999999997</v>
      </c>
      <c r="D162" s="258">
        <v>75.545325203757997</v>
      </c>
      <c r="E162" s="257">
        <f t="shared" si="11"/>
        <v>75.545325203757997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44813</v>
      </c>
      <c r="C163" s="257">
        <v>99.45468799999999</v>
      </c>
      <c r="D163" s="258">
        <v>75.545325203757997</v>
      </c>
      <c r="E163" s="257">
        <f t="shared" si="11"/>
        <v>75.545325203757997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44814</v>
      </c>
      <c r="C164" s="257">
        <v>104.498205</v>
      </c>
      <c r="D164" s="258">
        <v>75.545325203757997</v>
      </c>
      <c r="E164" s="257">
        <f t="shared" si="11"/>
        <v>75.545325203757997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44815</v>
      </c>
      <c r="C165" s="257">
        <v>97.449359000000001</v>
      </c>
      <c r="D165" s="258">
        <v>75.545325203757997</v>
      </c>
      <c r="E165" s="257">
        <f t="shared" si="11"/>
        <v>75.545325203757997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44816</v>
      </c>
      <c r="C166" s="257">
        <v>44.881042000000001</v>
      </c>
      <c r="D166" s="258">
        <v>75.545325203757997</v>
      </c>
      <c r="E166" s="257">
        <f t="shared" si="11"/>
        <v>44.881042000000001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44817</v>
      </c>
      <c r="C167" s="257">
        <v>43.219239000000002</v>
      </c>
      <c r="D167" s="258">
        <v>75.545325203757997</v>
      </c>
      <c r="E167" s="257">
        <f t="shared" si="11"/>
        <v>43.219239000000002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44818</v>
      </c>
      <c r="C168" s="257">
        <v>64.212167999999991</v>
      </c>
      <c r="D168" s="258">
        <v>75.545325203757997</v>
      </c>
      <c r="E168" s="257">
        <f t="shared" si="11"/>
        <v>64.212167999999991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44819</v>
      </c>
      <c r="C169" s="257">
        <v>75.54827499999999</v>
      </c>
      <c r="D169" s="258">
        <v>75.545325203757997</v>
      </c>
      <c r="E169" s="257">
        <f t="shared" si="11"/>
        <v>75.545325203757997</v>
      </c>
      <c r="F169" s="263"/>
      <c r="G169" s="190" t="str">
        <f t="shared" si="12"/>
        <v>S</v>
      </c>
      <c r="H169" s="259" t="str">
        <f t="shared" si="13"/>
        <v>75,5</v>
      </c>
      <c r="I169" s="260"/>
    </row>
    <row r="170" spans="1:9">
      <c r="A170" s="255">
        <f t="shared" si="10"/>
        <v>168</v>
      </c>
      <c r="B170" s="256">
        <v>44820</v>
      </c>
      <c r="C170" s="257">
        <v>98.857866000000016</v>
      </c>
      <c r="D170" s="258">
        <v>75.545325203757997</v>
      </c>
      <c r="E170" s="257">
        <f t="shared" si="11"/>
        <v>75.545325203757997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44821</v>
      </c>
      <c r="C171" s="257">
        <v>97.618347999999997</v>
      </c>
      <c r="D171" s="258">
        <v>75.545325203757997</v>
      </c>
      <c r="E171" s="257">
        <f t="shared" si="11"/>
        <v>75.545325203757997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44822</v>
      </c>
      <c r="C172" s="257">
        <v>84.792062999999999</v>
      </c>
      <c r="D172" s="258">
        <v>75.545325203757997</v>
      </c>
      <c r="E172" s="257">
        <f t="shared" si="11"/>
        <v>75.545325203757997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44823</v>
      </c>
      <c r="C173" s="257">
        <v>85.655837000000005</v>
      </c>
      <c r="D173" s="258">
        <v>75.545325203757997</v>
      </c>
      <c r="E173" s="257">
        <f t="shared" si="11"/>
        <v>75.545325203757997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44824</v>
      </c>
      <c r="C174" s="257">
        <v>94.4238</v>
      </c>
      <c r="D174" s="258">
        <v>75.545325203757997</v>
      </c>
      <c r="E174" s="257">
        <f t="shared" si="11"/>
        <v>75.545325203757997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44825</v>
      </c>
      <c r="C175" s="257">
        <v>73.583860999999999</v>
      </c>
      <c r="D175" s="258">
        <v>75.545325203757997</v>
      </c>
      <c r="E175" s="257">
        <f t="shared" si="11"/>
        <v>73.583860999999999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44826</v>
      </c>
      <c r="C176" s="257">
        <v>94.146371000000002</v>
      </c>
      <c r="D176" s="258">
        <v>75.545325203757997</v>
      </c>
      <c r="E176" s="257">
        <f t="shared" si="11"/>
        <v>75.545325203757997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44827</v>
      </c>
      <c r="C177" s="257">
        <v>89.998292000000006</v>
      </c>
      <c r="D177" s="258">
        <v>75.545325203757997</v>
      </c>
      <c r="E177" s="257">
        <f t="shared" si="11"/>
        <v>75.545325203757997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44828</v>
      </c>
      <c r="C178" s="257">
        <v>84.75018399999999</v>
      </c>
      <c r="D178" s="258">
        <v>75.545325203757997</v>
      </c>
      <c r="E178" s="257">
        <f t="shared" si="11"/>
        <v>75.545325203757997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44829</v>
      </c>
      <c r="C179" s="257">
        <v>77.135643000000002</v>
      </c>
      <c r="D179" s="258">
        <v>75.545325203757997</v>
      </c>
      <c r="E179" s="257">
        <f t="shared" si="11"/>
        <v>75.545325203757997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44830</v>
      </c>
      <c r="C180" s="257">
        <v>88.685634999999991</v>
      </c>
      <c r="D180" s="258">
        <v>75.545325203757997</v>
      </c>
      <c r="E180" s="257">
        <f t="shared" si="11"/>
        <v>75.545325203757997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44831</v>
      </c>
      <c r="C181" s="257">
        <v>99.836092999999991</v>
      </c>
      <c r="D181" s="258">
        <v>75.545325203757997</v>
      </c>
      <c r="E181" s="257">
        <f t="shared" si="11"/>
        <v>75.545325203757997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44832</v>
      </c>
      <c r="C182" s="257">
        <v>94.513408999999996</v>
      </c>
      <c r="D182" s="258">
        <v>75.545325203757997</v>
      </c>
      <c r="E182" s="257">
        <f t="shared" si="11"/>
        <v>75.545325203757997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44833</v>
      </c>
      <c r="C183" s="257">
        <v>60.079542000000004</v>
      </c>
      <c r="D183" s="258">
        <v>75.545325203757997</v>
      </c>
      <c r="E183" s="257">
        <f t="shared" si="11"/>
        <v>60.079542000000004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44834</v>
      </c>
      <c r="C184" s="257">
        <v>101.46353300000001</v>
      </c>
      <c r="D184" s="258">
        <v>75.545325203757997</v>
      </c>
      <c r="E184" s="257">
        <f t="shared" si="11"/>
        <v>75.545325203757997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44835</v>
      </c>
      <c r="C185" s="257">
        <v>102.002253</v>
      </c>
      <c r="D185" s="258">
        <v>61.168245952043456</v>
      </c>
      <c r="E185" s="257">
        <f t="shared" si="11"/>
        <v>61.168245952043456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44836</v>
      </c>
      <c r="C186" s="257">
        <v>95.179627999999994</v>
      </c>
      <c r="D186" s="258">
        <v>61.168245952043456</v>
      </c>
      <c r="E186" s="257">
        <f t="shared" si="11"/>
        <v>61.168245952043456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44837</v>
      </c>
      <c r="C187" s="257">
        <v>72.560278000000011</v>
      </c>
      <c r="D187" s="258">
        <v>61.168245952043456</v>
      </c>
      <c r="E187" s="257">
        <f t="shared" si="11"/>
        <v>61.168245952043456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44838</v>
      </c>
      <c r="C188" s="257">
        <v>84.722206</v>
      </c>
      <c r="D188" s="258">
        <v>61.168245952043456</v>
      </c>
      <c r="E188" s="257">
        <f t="shared" si="11"/>
        <v>61.168245952043456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44839</v>
      </c>
      <c r="C189" s="257">
        <v>82.966399999999993</v>
      </c>
      <c r="D189" s="258">
        <v>61.168245952043456</v>
      </c>
      <c r="E189" s="257">
        <f t="shared" si="11"/>
        <v>61.168245952043456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44840</v>
      </c>
      <c r="C190" s="257">
        <v>79.116305999999994</v>
      </c>
      <c r="D190" s="258">
        <v>61.168245952043456</v>
      </c>
      <c r="E190" s="257">
        <f t="shared" si="11"/>
        <v>61.168245952043456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44841</v>
      </c>
      <c r="C191" s="257">
        <v>81.048804000000004</v>
      </c>
      <c r="D191" s="258">
        <v>61.168245952043456</v>
      </c>
      <c r="E191" s="257">
        <f t="shared" si="11"/>
        <v>61.168245952043456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44842</v>
      </c>
      <c r="C192" s="257">
        <v>85.245213000000007</v>
      </c>
      <c r="D192" s="258">
        <v>61.168245952043456</v>
      </c>
      <c r="E192" s="257">
        <f t="shared" si="11"/>
        <v>61.168245952043456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44843</v>
      </c>
      <c r="C193" s="257">
        <v>77.987379000000004</v>
      </c>
      <c r="D193" s="258">
        <v>61.168245952043456</v>
      </c>
      <c r="E193" s="257">
        <f t="shared" si="11"/>
        <v>61.168245952043456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44844</v>
      </c>
      <c r="C194" s="257">
        <v>50.409033999999998</v>
      </c>
      <c r="D194" s="258">
        <v>61.168245952043456</v>
      </c>
      <c r="E194" s="257">
        <f t="shared" si="11"/>
        <v>50.409033999999998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44845</v>
      </c>
      <c r="C195" s="257">
        <v>58.465622000000003</v>
      </c>
      <c r="D195" s="258">
        <v>61.168245952043456</v>
      </c>
      <c r="E195" s="257">
        <f t="shared" si="11"/>
        <v>58.465622000000003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44846</v>
      </c>
      <c r="C196" s="257">
        <v>83.235032000000004</v>
      </c>
      <c r="D196" s="258">
        <v>61.168245952043456</v>
      </c>
      <c r="E196" s="257">
        <f t="shared" ref="E196:E259" si="15">IF(C196&gt;D196,D196,C196)</f>
        <v>61.168245952043456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44847</v>
      </c>
      <c r="C197" s="257">
        <v>87.707205000000002</v>
      </c>
      <c r="D197" s="258">
        <v>61.168245952043456</v>
      </c>
      <c r="E197" s="257">
        <f t="shared" si="15"/>
        <v>61.168245952043456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44848</v>
      </c>
      <c r="C198" s="257">
        <v>91.32136100000001</v>
      </c>
      <c r="D198" s="258">
        <v>61.168245952043456</v>
      </c>
      <c r="E198" s="257">
        <f t="shared" si="15"/>
        <v>61.168245952043456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44849</v>
      </c>
      <c r="C199" s="257">
        <v>89.414111999999989</v>
      </c>
      <c r="D199" s="258">
        <v>61.168245952043456</v>
      </c>
      <c r="E199" s="257">
        <f t="shared" si="15"/>
        <v>61.168245952043456</v>
      </c>
      <c r="F199" s="263"/>
      <c r="G199" s="190" t="str">
        <f t="shared" si="16"/>
        <v>O</v>
      </c>
      <c r="H199" s="259" t="str">
        <f t="shared" si="17"/>
        <v>61,2</v>
      </c>
      <c r="I199" s="260"/>
    </row>
    <row r="200" spans="1:9">
      <c r="A200" s="255">
        <f t="shared" si="14"/>
        <v>198</v>
      </c>
      <c r="B200" s="256">
        <v>44850</v>
      </c>
      <c r="C200" s="257">
        <v>55.389625000000002</v>
      </c>
      <c r="D200" s="258">
        <v>61.168245952043456</v>
      </c>
      <c r="E200" s="257">
        <f t="shared" si="15"/>
        <v>55.389625000000002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44851</v>
      </c>
      <c r="C201" s="257">
        <v>72.229038000000003</v>
      </c>
      <c r="D201" s="258">
        <v>61.168245952043456</v>
      </c>
      <c r="E201" s="257">
        <f t="shared" si="15"/>
        <v>61.168245952043456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44852</v>
      </c>
      <c r="C202" s="257">
        <v>68.891384000000002</v>
      </c>
      <c r="D202" s="258">
        <v>61.168245952043456</v>
      </c>
      <c r="E202" s="257">
        <f t="shared" si="15"/>
        <v>61.168245952043456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44853</v>
      </c>
      <c r="C203" s="257">
        <v>32.231015999999997</v>
      </c>
      <c r="D203" s="258">
        <v>61.168245952043456</v>
      </c>
      <c r="E203" s="257">
        <f t="shared" si="15"/>
        <v>32.231015999999997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44854</v>
      </c>
      <c r="C204" s="257">
        <v>17.944908999999999</v>
      </c>
      <c r="D204" s="258">
        <v>61.168245952043456</v>
      </c>
      <c r="E204" s="257">
        <f t="shared" si="15"/>
        <v>17.944908999999999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44855</v>
      </c>
      <c r="C205" s="257">
        <v>28.016767999999999</v>
      </c>
      <c r="D205" s="258">
        <v>61.168245952043456</v>
      </c>
      <c r="E205" s="257">
        <f t="shared" si="15"/>
        <v>28.016767999999999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44856</v>
      </c>
      <c r="C206" s="257">
        <v>52.259012000000006</v>
      </c>
      <c r="D206" s="258">
        <v>61.168245952043456</v>
      </c>
      <c r="E206" s="257">
        <f t="shared" si="15"/>
        <v>52.259012000000006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44857</v>
      </c>
      <c r="C207" s="257">
        <v>40.707363999999998</v>
      </c>
      <c r="D207" s="258">
        <v>61.168245952043456</v>
      </c>
      <c r="E207" s="257">
        <f t="shared" si="15"/>
        <v>40.707363999999998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44858</v>
      </c>
      <c r="C208" s="257">
        <v>49.593767999999997</v>
      </c>
      <c r="D208" s="258">
        <v>61.168245952043456</v>
      </c>
      <c r="E208" s="257">
        <f t="shared" si="15"/>
        <v>49.593767999999997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44859</v>
      </c>
      <c r="C209" s="257">
        <v>45.384362000000003</v>
      </c>
      <c r="D209" s="258">
        <v>61.168245952043456</v>
      </c>
      <c r="E209" s="257">
        <f t="shared" si="15"/>
        <v>45.384362000000003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44860</v>
      </c>
      <c r="C210" s="257">
        <v>43.150815999999999</v>
      </c>
      <c r="D210" s="258">
        <v>61.168245952043456</v>
      </c>
      <c r="E210" s="257">
        <f t="shared" si="15"/>
        <v>43.150815999999999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44861</v>
      </c>
      <c r="C211" s="257">
        <v>58.521273999999998</v>
      </c>
      <c r="D211" s="258">
        <v>61.168245952043456</v>
      </c>
      <c r="E211" s="257">
        <f t="shared" si="15"/>
        <v>58.521273999999998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44862</v>
      </c>
      <c r="C212" s="257">
        <v>56.667131999999995</v>
      </c>
      <c r="D212" s="258">
        <v>61.168245952043456</v>
      </c>
      <c r="E212" s="257">
        <f t="shared" si="15"/>
        <v>56.667131999999995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44863</v>
      </c>
      <c r="C213" s="257">
        <v>62.325137000000005</v>
      </c>
      <c r="D213" s="258">
        <v>61.168245952043456</v>
      </c>
      <c r="E213" s="257">
        <f t="shared" si="15"/>
        <v>61.168245952043456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44864</v>
      </c>
      <c r="C214" s="257">
        <v>48.903733000000003</v>
      </c>
      <c r="D214" s="258">
        <v>61.168245952043456</v>
      </c>
      <c r="E214" s="257">
        <f t="shared" si="15"/>
        <v>48.903733000000003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44865</v>
      </c>
      <c r="C215" s="257">
        <v>23.888902999999999</v>
      </c>
      <c r="D215" s="258">
        <v>61.168245952043456</v>
      </c>
      <c r="E215" s="257">
        <f t="shared" si="15"/>
        <v>23.888902999999999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44866</v>
      </c>
      <c r="C216" s="257">
        <v>65.973414999999989</v>
      </c>
      <c r="D216" s="258">
        <v>44.728143820446014</v>
      </c>
      <c r="E216" s="257">
        <f t="shared" si="15"/>
        <v>44.728143820446014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44867</v>
      </c>
      <c r="C217" s="257">
        <v>66.712455000000006</v>
      </c>
      <c r="D217" s="258">
        <v>44.728143820446014</v>
      </c>
      <c r="E217" s="257">
        <f t="shared" si="15"/>
        <v>44.728143820446014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44868</v>
      </c>
      <c r="C218" s="257">
        <v>32.841544999999996</v>
      </c>
      <c r="D218" s="258">
        <v>44.728143820446014</v>
      </c>
      <c r="E218" s="257">
        <f t="shared" si="15"/>
        <v>32.841544999999996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44869</v>
      </c>
      <c r="C219" s="257">
        <v>63.790446000000003</v>
      </c>
      <c r="D219" s="258">
        <v>44.728143820446014</v>
      </c>
      <c r="E219" s="257">
        <f t="shared" si="15"/>
        <v>44.728143820446014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44870</v>
      </c>
      <c r="C220" s="257">
        <v>83.030772999999996</v>
      </c>
      <c r="D220" s="258">
        <v>44.728143820446014</v>
      </c>
      <c r="E220" s="257">
        <f t="shared" si="15"/>
        <v>44.728143820446014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44871</v>
      </c>
      <c r="C221" s="257">
        <v>78.164403000000007</v>
      </c>
      <c r="D221" s="258">
        <v>44.728143820446014</v>
      </c>
      <c r="E221" s="257">
        <f t="shared" si="15"/>
        <v>44.728143820446014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44872</v>
      </c>
      <c r="C222" s="257">
        <v>69.787165999999999</v>
      </c>
      <c r="D222" s="258">
        <v>44.728143820446014</v>
      </c>
      <c r="E222" s="257">
        <f t="shared" si="15"/>
        <v>44.728143820446014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44873</v>
      </c>
      <c r="C223" s="257">
        <v>43.503295000000001</v>
      </c>
      <c r="D223" s="258">
        <v>44.728143820446014</v>
      </c>
      <c r="E223" s="257">
        <f t="shared" si="15"/>
        <v>43.503295000000001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44874</v>
      </c>
      <c r="C224" s="257">
        <v>41.389898000000002</v>
      </c>
      <c r="D224" s="258">
        <v>44.728143820446014</v>
      </c>
      <c r="E224" s="257">
        <f t="shared" si="15"/>
        <v>41.389898000000002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44875</v>
      </c>
      <c r="C225" s="257">
        <v>71.225363000000002</v>
      </c>
      <c r="D225" s="258">
        <v>44.728143820446014</v>
      </c>
      <c r="E225" s="257">
        <f t="shared" si="15"/>
        <v>44.728143820446014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44876</v>
      </c>
      <c r="C226" s="257">
        <v>53.491374999999998</v>
      </c>
      <c r="D226" s="258">
        <v>44.728143820446014</v>
      </c>
      <c r="E226" s="257">
        <f t="shared" si="15"/>
        <v>44.728143820446014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44877</v>
      </c>
      <c r="C227" s="257">
        <v>52.760112999999997</v>
      </c>
      <c r="D227" s="258">
        <v>44.728143820446014</v>
      </c>
      <c r="E227" s="257">
        <f t="shared" si="15"/>
        <v>44.728143820446014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44878</v>
      </c>
      <c r="C228" s="257">
        <v>66.839287999999996</v>
      </c>
      <c r="D228" s="258">
        <v>44.728143820446014</v>
      </c>
      <c r="E228" s="257">
        <f t="shared" si="15"/>
        <v>44.728143820446014</v>
      </c>
      <c r="F228" s="263"/>
      <c r="G228" s="190" t="str">
        <f t="shared" si="16"/>
        <v/>
      </c>
      <c r="H228" s="259" t="str">
        <f t="shared" si="17"/>
        <v/>
      </c>
      <c r="I228" s="260"/>
    </row>
    <row r="229" spans="1:9">
      <c r="A229" s="255">
        <f t="shared" si="14"/>
        <v>227</v>
      </c>
      <c r="B229" s="256">
        <v>44879</v>
      </c>
      <c r="C229" s="257">
        <v>37.535010999999997</v>
      </c>
      <c r="D229" s="258">
        <v>44.728143820446014</v>
      </c>
      <c r="E229" s="257">
        <f t="shared" si="15"/>
        <v>37.535010999999997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44880</v>
      </c>
      <c r="C230" s="257">
        <v>27.310642999999999</v>
      </c>
      <c r="D230" s="258">
        <v>44.728143820446014</v>
      </c>
      <c r="E230" s="257">
        <f t="shared" si="15"/>
        <v>27.310642999999999</v>
      </c>
      <c r="F230" s="263"/>
      <c r="G230" s="190" t="str">
        <f t="shared" si="16"/>
        <v>N</v>
      </c>
      <c r="H230" s="259" t="str">
        <f t="shared" si="17"/>
        <v>44,7</v>
      </c>
      <c r="I230" s="260"/>
    </row>
    <row r="231" spans="1:9">
      <c r="A231" s="255">
        <f t="shared" si="14"/>
        <v>229</v>
      </c>
      <c r="B231" s="256">
        <v>44881</v>
      </c>
      <c r="C231" s="257">
        <v>17.075662000000001</v>
      </c>
      <c r="D231" s="258">
        <v>44.728143820446014</v>
      </c>
      <c r="E231" s="257">
        <f t="shared" si="15"/>
        <v>17.075662000000001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44882</v>
      </c>
      <c r="C232" s="257">
        <v>33.559718999999994</v>
      </c>
      <c r="D232" s="258">
        <v>44.728143820446014</v>
      </c>
      <c r="E232" s="257">
        <f t="shared" si="15"/>
        <v>33.559718999999994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44883</v>
      </c>
      <c r="C233" s="257">
        <v>37.354078000000001</v>
      </c>
      <c r="D233" s="258">
        <v>44.728143820446014</v>
      </c>
      <c r="E233" s="257">
        <f t="shared" si="15"/>
        <v>37.354078000000001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44884</v>
      </c>
      <c r="C234" s="257">
        <v>55.645926999999993</v>
      </c>
      <c r="D234" s="258">
        <v>44.728143820446014</v>
      </c>
      <c r="E234" s="257">
        <f t="shared" si="15"/>
        <v>44.728143820446014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44885</v>
      </c>
      <c r="C235" s="257">
        <v>47.439793999999999</v>
      </c>
      <c r="D235" s="258">
        <v>44.728143820446014</v>
      </c>
      <c r="E235" s="257">
        <f t="shared" si="15"/>
        <v>44.728143820446014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44886</v>
      </c>
      <c r="C236" s="257">
        <v>19.948184999999999</v>
      </c>
      <c r="D236" s="258">
        <v>44.728143820446014</v>
      </c>
      <c r="E236" s="257">
        <f t="shared" si="15"/>
        <v>19.948184999999999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44887</v>
      </c>
      <c r="C237" s="257">
        <v>22.616401999999997</v>
      </c>
      <c r="D237" s="258">
        <v>44.728143820446014</v>
      </c>
      <c r="E237" s="257">
        <f t="shared" si="15"/>
        <v>22.616401999999997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44888</v>
      </c>
      <c r="C238" s="257">
        <v>29.251636999999999</v>
      </c>
      <c r="D238" s="258">
        <v>44.728143820446014</v>
      </c>
      <c r="E238" s="257">
        <f t="shared" si="15"/>
        <v>29.251636999999999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44889</v>
      </c>
      <c r="C239" s="257">
        <v>29.942883000000002</v>
      </c>
      <c r="D239" s="258">
        <v>44.728143820446014</v>
      </c>
      <c r="E239" s="257">
        <f t="shared" si="15"/>
        <v>29.942883000000002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44890</v>
      </c>
      <c r="C240" s="257">
        <v>56.534925000000001</v>
      </c>
      <c r="D240" s="258">
        <v>44.728143820446014</v>
      </c>
      <c r="E240" s="257">
        <f t="shared" si="15"/>
        <v>44.728143820446014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44891</v>
      </c>
      <c r="C241" s="257">
        <v>67.33386999999999</v>
      </c>
      <c r="D241" s="258">
        <v>44.728143820446014</v>
      </c>
      <c r="E241" s="257">
        <f t="shared" si="15"/>
        <v>44.728143820446014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44892</v>
      </c>
      <c r="C242" s="257">
        <v>58.553756999999997</v>
      </c>
      <c r="D242" s="258">
        <v>44.728143820446014</v>
      </c>
      <c r="E242" s="257">
        <f t="shared" si="15"/>
        <v>44.728143820446014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44893</v>
      </c>
      <c r="C243" s="257">
        <v>64.551169999999999</v>
      </c>
      <c r="D243" s="258">
        <v>44.728143820446014</v>
      </c>
      <c r="E243" s="257">
        <f t="shared" si="15"/>
        <v>44.728143820446014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44894</v>
      </c>
      <c r="C244" s="257">
        <v>61.353738</v>
      </c>
      <c r="D244" s="258">
        <v>44.728143820446014</v>
      </c>
      <c r="E244" s="257">
        <f t="shared" si="15"/>
        <v>44.728143820446014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44895</v>
      </c>
      <c r="C245" s="257">
        <v>45.062063999999999</v>
      </c>
      <c r="D245" s="258">
        <v>44.728143820446014</v>
      </c>
      <c r="E245" s="257">
        <f t="shared" si="15"/>
        <v>44.728143820446014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44896</v>
      </c>
      <c r="C246" s="257">
        <v>46.886746000000002</v>
      </c>
      <c r="D246" s="258">
        <v>39.181996140915103</v>
      </c>
      <c r="E246" s="257">
        <f t="shared" si="15"/>
        <v>39.181996140915103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44897</v>
      </c>
      <c r="C247" s="257">
        <v>50.67116</v>
      </c>
      <c r="D247" s="258">
        <v>39.181996140915103</v>
      </c>
      <c r="E247" s="257">
        <f t="shared" si="15"/>
        <v>39.181996140915103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44898</v>
      </c>
      <c r="C248" s="257">
        <v>44.133541999999998</v>
      </c>
      <c r="D248" s="258">
        <v>39.181996140915103</v>
      </c>
      <c r="E248" s="257">
        <f t="shared" si="15"/>
        <v>39.181996140915103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44899</v>
      </c>
      <c r="C249" s="257">
        <v>37.185421999999996</v>
      </c>
      <c r="D249" s="258">
        <v>39.181996140915103</v>
      </c>
      <c r="E249" s="257">
        <f t="shared" si="15"/>
        <v>37.185421999999996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44900</v>
      </c>
      <c r="C250" s="257">
        <v>14.289721999999999</v>
      </c>
      <c r="D250" s="258">
        <v>39.181996140915103</v>
      </c>
      <c r="E250" s="257">
        <f t="shared" si="15"/>
        <v>14.289721999999999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44901</v>
      </c>
      <c r="C251" s="257">
        <v>23.730008000000002</v>
      </c>
      <c r="D251" s="258">
        <v>39.181996140915103</v>
      </c>
      <c r="E251" s="257">
        <f t="shared" si="15"/>
        <v>23.730008000000002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44902</v>
      </c>
      <c r="C252" s="257">
        <v>28.687491000000001</v>
      </c>
      <c r="D252" s="258">
        <v>39.181996140915103</v>
      </c>
      <c r="E252" s="257">
        <f t="shared" si="15"/>
        <v>28.687491000000001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44903</v>
      </c>
      <c r="C253" s="257">
        <v>17.119696000000001</v>
      </c>
      <c r="D253" s="258">
        <v>39.181996140915103</v>
      </c>
      <c r="E253" s="257">
        <f t="shared" si="15"/>
        <v>17.119696000000001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44904</v>
      </c>
      <c r="C254" s="257">
        <v>16.471001000000001</v>
      </c>
      <c r="D254" s="258">
        <v>39.181996140915103</v>
      </c>
      <c r="E254" s="257">
        <f t="shared" si="15"/>
        <v>16.471001000000001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44905</v>
      </c>
      <c r="C255" s="257">
        <v>34.717674000000009</v>
      </c>
      <c r="D255" s="258">
        <v>39.181996140915103</v>
      </c>
      <c r="E255" s="257">
        <f t="shared" si="15"/>
        <v>34.717674000000009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44906</v>
      </c>
      <c r="C256" s="257">
        <v>18.780669999999997</v>
      </c>
      <c r="D256" s="258">
        <v>39.181996140915103</v>
      </c>
      <c r="E256" s="257">
        <f t="shared" si="15"/>
        <v>18.780669999999997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44907</v>
      </c>
      <c r="C257" s="257">
        <v>15.768985000000001</v>
      </c>
      <c r="D257" s="258">
        <v>39.181996140915103</v>
      </c>
      <c r="E257" s="257">
        <f t="shared" si="15"/>
        <v>15.768985000000001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44908</v>
      </c>
      <c r="C258" s="257">
        <v>10.982524999999999</v>
      </c>
      <c r="D258" s="258">
        <v>39.181996140915103</v>
      </c>
      <c r="E258" s="257">
        <f t="shared" si="15"/>
        <v>10.982524999999999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44909</v>
      </c>
      <c r="C259" s="257">
        <v>23.570340000000002</v>
      </c>
      <c r="D259" s="258">
        <v>39.181996140915103</v>
      </c>
      <c r="E259" s="257">
        <f t="shared" si="15"/>
        <v>23.570340000000002</v>
      </c>
      <c r="F259" s="263"/>
      <c r="G259" s="190" t="str">
        <f t="shared" si="16"/>
        <v/>
      </c>
      <c r="H259" s="259" t="str">
        <f t="shared" si="17"/>
        <v/>
      </c>
      <c r="I259" s="260"/>
    </row>
    <row r="260" spans="1:9">
      <c r="A260" s="255">
        <f t="shared" ref="A260:A323" si="18">+A259+1</f>
        <v>258</v>
      </c>
      <c r="B260" s="256">
        <v>44910</v>
      </c>
      <c r="C260" s="257">
        <v>31.111670999999998</v>
      </c>
      <c r="D260" s="258">
        <v>39.181996140915103</v>
      </c>
      <c r="E260" s="257">
        <f t="shared" ref="E260:E323" si="19">IF(C260&gt;D260,D260,C260)</f>
        <v>31.111670999999998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D</v>
      </c>
      <c r="H260" s="259" t="str">
        <f t="shared" ref="H260:H323" si="21">IF(DAY($B260)=15,TEXT(D260,"#,0"),"")</f>
        <v>39,2</v>
      </c>
      <c r="I260" s="260"/>
    </row>
    <row r="261" spans="1:9">
      <c r="A261" s="255">
        <f t="shared" si="18"/>
        <v>259</v>
      </c>
      <c r="B261" s="256">
        <v>44911</v>
      </c>
      <c r="C261" s="257">
        <v>29.784642999999999</v>
      </c>
      <c r="D261" s="258">
        <v>39.181996140915103</v>
      </c>
      <c r="E261" s="257">
        <f t="shared" si="19"/>
        <v>29.784642999999999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44912</v>
      </c>
      <c r="C262" s="257">
        <v>37.532074999999999</v>
      </c>
      <c r="D262" s="258">
        <v>39.181996140915103</v>
      </c>
      <c r="E262" s="257">
        <f t="shared" si="19"/>
        <v>37.532074999999999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44913</v>
      </c>
      <c r="C263" s="257">
        <v>53.596322000000001</v>
      </c>
      <c r="D263" s="258">
        <v>39.181996140915103</v>
      </c>
      <c r="E263" s="257">
        <f t="shared" si="19"/>
        <v>39.181996140915103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44914</v>
      </c>
      <c r="C264" s="257">
        <v>47.079932999999997</v>
      </c>
      <c r="D264" s="258">
        <v>39.181996140915103</v>
      </c>
      <c r="E264" s="257">
        <f t="shared" si="19"/>
        <v>39.181996140915103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44915</v>
      </c>
      <c r="C265" s="257">
        <v>25.723277</v>
      </c>
      <c r="D265" s="258">
        <v>39.181996140915103</v>
      </c>
      <c r="E265" s="257">
        <f t="shared" si="19"/>
        <v>25.723277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44916</v>
      </c>
      <c r="C266" s="257">
        <v>31.128603999999999</v>
      </c>
      <c r="D266" s="258">
        <v>39.181996140915103</v>
      </c>
      <c r="E266" s="257">
        <f t="shared" si="19"/>
        <v>31.128603999999999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44917</v>
      </c>
      <c r="C267" s="257">
        <v>32.173569999999998</v>
      </c>
      <c r="D267" s="258">
        <v>39.181996140915103</v>
      </c>
      <c r="E267" s="257">
        <f t="shared" si="19"/>
        <v>32.173569999999998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44918</v>
      </c>
      <c r="C268" s="257">
        <v>41.164495000000002</v>
      </c>
      <c r="D268" s="258">
        <v>39.181996140915103</v>
      </c>
      <c r="E268" s="257">
        <f t="shared" si="19"/>
        <v>39.181996140915103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44919</v>
      </c>
      <c r="C269" s="257">
        <v>47.874561999999997</v>
      </c>
      <c r="D269" s="258">
        <v>39.181996140915103</v>
      </c>
      <c r="E269" s="257">
        <f t="shared" si="19"/>
        <v>39.181996140915103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44920</v>
      </c>
      <c r="C270" s="257">
        <v>42.630766000000001</v>
      </c>
      <c r="D270" s="258">
        <v>39.181996140915103</v>
      </c>
      <c r="E270" s="257">
        <f t="shared" si="19"/>
        <v>39.181996140915103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44921</v>
      </c>
      <c r="C271" s="257">
        <v>56.757370000000002</v>
      </c>
      <c r="D271" s="258">
        <v>39.181996140915103</v>
      </c>
      <c r="E271" s="257">
        <f t="shared" si="19"/>
        <v>39.181996140915103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44922</v>
      </c>
      <c r="C272" s="257">
        <v>61.114052000000001</v>
      </c>
      <c r="D272" s="258">
        <v>39.181996140915103</v>
      </c>
      <c r="E272" s="257">
        <f t="shared" si="19"/>
        <v>39.181996140915103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44923</v>
      </c>
      <c r="C273" s="257">
        <v>56.928246000000001</v>
      </c>
      <c r="D273" s="258">
        <v>39.181996140915103</v>
      </c>
      <c r="E273" s="257">
        <f t="shared" si="19"/>
        <v>39.181996140915103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44924</v>
      </c>
      <c r="C274" s="257">
        <v>32.912245999999996</v>
      </c>
      <c r="D274" s="258">
        <v>39.181996140915103</v>
      </c>
      <c r="E274" s="257">
        <f t="shared" si="19"/>
        <v>32.912245999999996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44925</v>
      </c>
      <c r="C275" s="257">
        <v>36.463912999999998</v>
      </c>
      <c r="D275" s="258">
        <v>39.181996140915103</v>
      </c>
      <c r="E275" s="257">
        <f t="shared" si="19"/>
        <v>36.463912999999998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44926</v>
      </c>
      <c r="C276" s="257">
        <v>50.449203000000004</v>
      </c>
      <c r="D276" s="258">
        <v>39.181996140915103</v>
      </c>
      <c r="E276" s="257">
        <f t="shared" si="19"/>
        <v>39.181996140915103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44927</v>
      </c>
      <c r="C277" s="257">
        <v>33.473076999999996</v>
      </c>
      <c r="D277" s="258">
        <v>57.066829723020703</v>
      </c>
      <c r="E277" s="257">
        <f t="shared" si="19"/>
        <v>33.473076999999996</v>
      </c>
      <c r="F277" s="260">
        <f>YEAR(B277)</f>
        <v>2023</v>
      </c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44928</v>
      </c>
      <c r="C278" s="257">
        <v>30.679369999999999</v>
      </c>
      <c r="D278" s="258">
        <v>57.066829723020703</v>
      </c>
      <c r="E278" s="257">
        <f t="shared" si="19"/>
        <v>30.679369999999999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44929</v>
      </c>
      <c r="C279" s="257">
        <v>52.748882999999999</v>
      </c>
      <c r="D279" s="258">
        <v>57.066829723020703</v>
      </c>
      <c r="E279" s="257">
        <f t="shared" si="19"/>
        <v>52.748882999999999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44930</v>
      </c>
      <c r="C280" s="257">
        <v>56.922052999999998</v>
      </c>
      <c r="D280" s="258">
        <v>57.066829723020703</v>
      </c>
      <c r="E280" s="257">
        <f t="shared" si="19"/>
        <v>56.922052999999998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44931</v>
      </c>
      <c r="C281" s="257">
        <v>56.962680999999996</v>
      </c>
      <c r="D281" s="258">
        <v>57.066829723020703</v>
      </c>
      <c r="E281" s="257">
        <f t="shared" si="19"/>
        <v>56.962680999999996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44932</v>
      </c>
      <c r="C282" s="257">
        <v>53.861737999999995</v>
      </c>
      <c r="D282" s="258">
        <v>57.066829723020703</v>
      </c>
      <c r="E282" s="257">
        <f t="shared" si="19"/>
        <v>53.861737999999995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44933</v>
      </c>
      <c r="C283" s="257">
        <v>34.926500999999995</v>
      </c>
      <c r="D283" s="258">
        <v>57.066829723020703</v>
      </c>
      <c r="E283" s="257">
        <f t="shared" si="19"/>
        <v>34.926500999999995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44934</v>
      </c>
      <c r="C284" s="257">
        <v>16.516825000000001</v>
      </c>
      <c r="D284" s="258">
        <v>57.066829723020703</v>
      </c>
      <c r="E284" s="257">
        <f t="shared" si="19"/>
        <v>16.516825000000001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44935</v>
      </c>
      <c r="C285" s="257">
        <v>48.540538999999995</v>
      </c>
      <c r="D285" s="258">
        <v>57.066829723020703</v>
      </c>
      <c r="E285" s="257">
        <f t="shared" si="19"/>
        <v>48.540538999999995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44936</v>
      </c>
      <c r="C286" s="257">
        <v>45.012703999999999</v>
      </c>
      <c r="D286" s="258">
        <v>57.066829723020703</v>
      </c>
      <c r="E286" s="257">
        <f t="shared" si="19"/>
        <v>45.012703999999999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44937</v>
      </c>
      <c r="C287" s="257">
        <v>35.881593000000002</v>
      </c>
      <c r="D287" s="258">
        <v>57.066829723020703</v>
      </c>
      <c r="E287" s="257">
        <f t="shared" si="19"/>
        <v>35.881593000000002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44938</v>
      </c>
      <c r="C288" s="257">
        <v>59.340322999999998</v>
      </c>
      <c r="D288" s="258">
        <v>57.066829723020703</v>
      </c>
      <c r="E288" s="257">
        <f t="shared" si="19"/>
        <v>57.066829723020703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44939</v>
      </c>
      <c r="C289" s="257">
        <v>54.161625999999998</v>
      </c>
      <c r="D289" s="258">
        <v>57.066829723020703</v>
      </c>
      <c r="E289" s="257">
        <f t="shared" si="19"/>
        <v>54.161625999999998</v>
      </c>
      <c r="F289" s="263"/>
      <c r="G289" s="190" t="str">
        <f t="shared" si="20"/>
        <v/>
      </c>
      <c r="H289" s="259" t="str">
        <f t="shared" si="21"/>
        <v/>
      </c>
      <c r="I289" s="260"/>
    </row>
    <row r="290" spans="1:9">
      <c r="A290" s="255">
        <f t="shared" si="18"/>
        <v>288</v>
      </c>
      <c r="B290" s="256">
        <v>44940</v>
      </c>
      <c r="C290" s="257">
        <v>56.192132999999998</v>
      </c>
      <c r="D290" s="258">
        <v>57.066829723020703</v>
      </c>
      <c r="E290" s="257">
        <f t="shared" si="19"/>
        <v>56.192132999999998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44941</v>
      </c>
      <c r="C291" s="257">
        <v>40.939911000000002</v>
      </c>
      <c r="D291" s="258">
        <v>57.066829723020703</v>
      </c>
      <c r="E291" s="257">
        <f t="shared" si="19"/>
        <v>40.939911000000002</v>
      </c>
      <c r="F291" s="263"/>
      <c r="G291" s="190" t="str">
        <f t="shared" si="20"/>
        <v>E</v>
      </c>
      <c r="H291" s="259" t="str">
        <f t="shared" si="21"/>
        <v>57,1</v>
      </c>
      <c r="I291" s="260"/>
    </row>
    <row r="292" spans="1:9">
      <c r="A292" s="255">
        <f t="shared" si="18"/>
        <v>290</v>
      </c>
      <c r="B292" s="256">
        <v>44942</v>
      </c>
      <c r="C292" s="257">
        <v>29.573712</v>
      </c>
      <c r="D292" s="258">
        <v>57.066829723020703</v>
      </c>
      <c r="E292" s="257">
        <f t="shared" si="19"/>
        <v>29.573712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44943</v>
      </c>
      <c r="C293" s="257">
        <v>36.903005999999991</v>
      </c>
      <c r="D293" s="258">
        <v>57.066829723020703</v>
      </c>
      <c r="E293" s="257">
        <f t="shared" si="19"/>
        <v>36.903005999999991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44944</v>
      </c>
      <c r="C294" s="257">
        <v>55.997805</v>
      </c>
      <c r="D294" s="258">
        <v>57.066829723020703</v>
      </c>
      <c r="E294" s="257">
        <f t="shared" si="19"/>
        <v>55.997805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44945</v>
      </c>
      <c r="C295" s="257">
        <v>59.907061999999996</v>
      </c>
      <c r="D295" s="258">
        <v>57.066829723020703</v>
      </c>
      <c r="E295" s="257">
        <f t="shared" si="19"/>
        <v>57.066829723020703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44946</v>
      </c>
      <c r="C296" s="257">
        <v>53.090128000000007</v>
      </c>
      <c r="D296" s="258">
        <v>57.066829723020703</v>
      </c>
      <c r="E296" s="257">
        <f t="shared" si="19"/>
        <v>53.090128000000007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44947</v>
      </c>
      <c r="C297" s="257">
        <v>58.987027999999995</v>
      </c>
      <c r="D297" s="258">
        <v>57.066829723020703</v>
      </c>
      <c r="E297" s="257">
        <f t="shared" si="19"/>
        <v>57.066829723020703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44948</v>
      </c>
      <c r="C298" s="257">
        <v>73.917321000000001</v>
      </c>
      <c r="D298" s="258">
        <v>57.066829723020703</v>
      </c>
      <c r="E298" s="257">
        <f t="shared" si="19"/>
        <v>57.066829723020703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44949</v>
      </c>
      <c r="C299" s="257">
        <v>72.698616000000001</v>
      </c>
      <c r="D299" s="258">
        <v>57.066829723020703</v>
      </c>
      <c r="E299" s="257">
        <f t="shared" si="19"/>
        <v>57.066829723020703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44950</v>
      </c>
      <c r="C300" s="257">
        <v>60.787726999999997</v>
      </c>
      <c r="D300" s="258">
        <v>57.066829723020703</v>
      </c>
      <c r="E300" s="257">
        <f t="shared" si="19"/>
        <v>57.066829723020703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44951</v>
      </c>
      <c r="C301" s="257">
        <v>73.094904</v>
      </c>
      <c r="D301" s="258">
        <v>57.066829723020703</v>
      </c>
      <c r="E301" s="257">
        <f t="shared" si="19"/>
        <v>57.066829723020703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44952</v>
      </c>
      <c r="C302" s="257">
        <v>53.021622000000001</v>
      </c>
      <c r="D302" s="258">
        <v>57.066829723020703</v>
      </c>
      <c r="E302" s="257">
        <f t="shared" si="19"/>
        <v>53.021622000000001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44953</v>
      </c>
      <c r="C303" s="257">
        <v>75.791345000000007</v>
      </c>
      <c r="D303" s="258">
        <v>57.066829723020703</v>
      </c>
      <c r="E303" s="257">
        <f t="shared" si="19"/>
        <v>57.066829723020703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44954</v>
      </c>
      <c r="C304" s="257">
        <v>82.199021999999999</v>
      </c>
      <c r="D304" s="258">
        <v>57.066829723020703</v>
      </c>
      <c r="E304" s="257">
        <f t="shared" si="19"/>
        <v>57.066829723020703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44955</v>
      </c>
      <c r="C305" s="257">
        <v>79.251259000000005</v>
      </c>
      <c r="D305" s="258">
        <v>57.066829723020703</v>
      </c>
      <c r="E305" s="257">
        <f t="shared" si="19"/>
        <v>57.066829723020703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44956</v>
      </c>
      <c r="C306" s="257">
        <v>79.953611000000009</v>
      </c>
      <c r="D306" s="258">
        <v>57.066829723020703</v>
      </c>
      <c r="E306" s="257">
        <f t="shared" si="19"/>
        <v>57.066829723020703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44957</v>
      </c>
      <c r="C307" s="257">
        <v>82.789330000000007</v>
      </c>
      <c r="D307" s="258">
        <v>57.066829723020703</v>
      </c>
      <c r="E307" s="257">
        <f t="shared" si="19"/>
        <v>57.066829723020703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44958</v>
      </c>
      <c r="C308" s="257">
        <v>81.991658999999999</v>
      </c>
      <c r="D308" s="258">
        <v>72.479044136046795</v>
      </c>
      <c r="E308" s="257">
        <f t="shared" si="19"/>
        <v>72.479044136046795</v>
      </c>
      <c r="F308" s="260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44959</v>
      </c>
      <c r="C309" s="257">
        <v>86.131803000000005</v>
      </c>
      <c r="D309" s="258">
        <v>72.479044136046795</v>
      </c>
      <c r="E309" s="257">
        <f t="shared" si="19"/>
        <v>72.479044136046795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44960</v>
      </c>
      <c r="C310" s="257">
        <v>89.821308000000002</v>
      </c>
      <c r="D310" s="258">
        <v>72.479044136046795</v>
      </c>
      <c r="E310" s="257">
        <f t="shared" si="19"/>
        <v>72.479044136046795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44961</v>
      </c>
      <c r="C311" s="257">
        <v>92.349772999999999</v>
      </c>
      <c r="D311" s="258">
        <v>72.479044136046795</v>
      </c>
      <c r="E311" s="257">
        <f t="shared" si="19"/>
        <v>72.479044136046795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44962</v>
      </c>
      <c r="C312" s="257">
        <v>87.295928000000004</v>
      </c>
      <c r="D312" s="258">
        <v>72.479044136046795</v>
      </c>
      <c r="E312" s="257">
        <f t="shared" si="19"/>
        <v>72.479044136046795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44963</v>
      </c>
      <c r="C313" s="257">
        <v>77.827664999999996</v>
      </c>
      <c r="D313" s="258">
        <v>72.479044136046795</v>
      </c>
      <c r="E313" s="257">
        <f t="shared" si="19"/>
        <v>72.479044136046795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44964</v>
      </c>
      <c r="C314" s="257">
        <v>42.269485000000003</v>
      </c>
      <c r="D314" s="258">
        <v>72.479044136046795</v>
      </c>
      <c r="E314" s="257">
        <f t="shared" si="19"/>
        <v>42.269485000000003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44965</v>
      </c>
      <c r="C315" s="257">
        <v>40.880480000000006</v>
      </c>
      <c r="D315" s="258">
        <v>72.479044136046795</v>
      </c>
      <c r="E315" s="257">
        <f t="shared" si="19"/>
        <v>40.880480000000006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44966</v>
      </c>
      <c r="C316" s="257">
        <v>71.397311999999999</v>
      </c>
      <c r="D316" s="258">
        <v>72.479044136046795</v>
      </c>
      <c r="E316" s="257">
        <f t="shared" si="19"/>
        <v>71.397311999999999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44967</v>
      </c>
      <c r="C317" s="257">
        <v>73.991411999999997</v>
      </c>
      <c r="D317" s="258">
        <v>72.479044136046795</v>
      </c>
      <c r="E317" s="257">
        <f t="shared" si="19"/>
        <v>72.479044136046795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44968</v>
      </c>
      <c r="C318" s="257">
        <v>73.875215999999995</v>
      </c>
      <c r="D318" s="258">
        <v>72.479044136046795</v>
      </c>
      <c r="E318" s="257">
        <f t="shared" si="19"/>
        <v>72.479044136046795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44969</v>
      </c>
      <c r="C319" s="257">
        <v>67.877244000000005</v>
      </c>
      <c r="D319" s="258">
        <v>72.479044136046795</v>
      </c>
      <c r="E319" s="257">
        <f t="shared" si="19"/>
        <v>67.877244000000005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44970</v>
      </c>
      <c r="C320" s="257">
        <v>78.837722999999997</v>
      </c>
      <c r="D320" s="258">
        <v>72.479044136046795</v>
      </c>
      <c r="E320" s="257">
        <f t="shared" si="19"/>
        <v>72.479044136046795</v>
      </c>
      <c r="F320" s="263"/>
      <c r="G320" s="190" t="str">
        <f t="shared" si="20"/>
        <v/>
      </c>
      <c r="H320" s="259" t="str">
        <f t="shared" si="21"/>
        <v/>
      </c>
      <c r="I320" s="260"/>
    </row>
    <row r="321" spans="1:9">
      <c r="A321" s="255">
        <f t="shared" si="18"/>
        <v>319</v>
      </c>
      <c r="B321" s="256">
        <v>44971</v>
      </c>
      <c r="C321" s="257">
        <v>58.580880999999998</v>
      </c>
      <c r="D321" s="258">
        <v>72.479044136046795</v>
      </c>
      <c r="E321" s="257">
        <f t="shared" si="19"/>
        <v>58.580880999999998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44972</v>
      </c>
      <c r="C322" s="257">
        <v>71.233261999999996</v>
      </c>
      <c r="D322" s="258">
        <v>72.479044136046795</v>
      </c>
      <c r="E322" s="257">
        <f t="shared" si="19"/>
        <v>71.233261999999996</v>
      </c>
      <c r="F322" s="263"/>
      <c r="G322" s="190" t="str">
        <f t="shared" si="20"/>
        <v>F</v>
      </c>
      <c r="H322" s="259" t="str">
        <f t="shared" si="21"/>
        <v>72,5</v>
      </c>
      <c r="I322" s="260"/>
    </row>
    <row r="323" spans="1:9">
      <c r="A323" s="255">
        <f t="shared" si="18"/>
        <v>321</v>
      </c>
      <c r="B323" s="256">
        <v>44973</v>
      </c>
      <c r="C323" s="257">
        <v>87.471001000000001</v>
      </c>
      <c r="D323" s="258">
        <v>72.479044136046795</v>
      </c>
      <c r="E323" s="257">
        <f t="shared" si="19"/>
        <v>72.479044136046795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44974</v>
      </c>
      <c r="C324" s="257">
        <v>74.355675000000005</v>
      </c>
      <c r="D324" s="258">
        <v>72.479044136046795</v>
      </c>
      <c r="E324" s="257">
        <f t="shared" ref="E324:E387" si="23">IF(C324&gt;D324,D324,C324)</f>
        <v>72.479044136046795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44975</v>
      </c>
      <c r="C325" s="257">
        <v>65.193995999999999</v>
      </c>
      <c r="D325" s="258">
        <v>72.479044136046795</v>
      </c>
      <c r="E325" s="257">
        <f t="shared" si="23"/>
        <v>65.193995999999999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44976</v>
      </c>
      <c r="C326" s="257">
        <v>65.838386</v>
      </c>
      <c r="D326" s="258">
        <v>72.479044136046795</v>
      </c>
      <c r="E326" s="257">
        <f t="shared" si="23"/>
        <v>65.838386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44977</v>
      </c>
      <c r="C327" s="257">
        <v>62.712156</v>
      </c>
      <c r="D327" s="258">
        <v>72.479044136046795</v>
      </c>
      <c r="E327" s="257">
        <f t="shared" si="23"/>
        <v>62.712156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44978</v>
      </c>
      <c r="C328" s="257">
        <v>68.458113999999995</v>
      </c>
      <c r="D328" s="258">
        <v>72.479044136046795</v>
      </c>
      <c r="E328" s="257">
        <f t="shared" si="23"/>
        <v>68.458113999999995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44979</v>
      </c>
      <c r="C329" s="257">
        <v>79.482206000000005</v>
      </c>
      <c r="D329" s="258">
        <v>72.479044136046795</v>
      </c>
      <c r="E329" s="257">
        <f t="shared" si="23"/>
        <v>72.479044136046795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44980</v>
      </c>
      <c r="C330" s="257">
        <v>69.471451999999999</v>
      </c>
      <c r="D330" s="258">
        <v>72.479044136046795</v>
      </c>
      <c r="E330" s="257">
        <f t="shared" si="23"/>
        <v>69.471451999999999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44981</v>
      </c>
      <c r="C331" s="257">
        <v>91.260942</v>
      </c>
      <c r="D331" s="258">
        <v>72.479044136046795</v>
      </c>
      <c r="E331" s="257">
        <f t="shared" si="23"/>
        <v>72.479044136046795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44982</v>
      </c>
      <c r="C332" s="257">
        <v>68.566562999999988</v>
      </c>
      <c r="D332" s="258">
        <v>72.479044136046795</v>
      </c>
      <c r="E332" s="257">
        <f t="shared" si="23"/>
        <v>68.566562999999988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44983</v>
      </c>
      <c r="C333" s="257">
        <v>77.522385999999997</v>
      </c>
      <c r="D333" s="258">
        <v>72.479044136046795</v>
      </c>
      <c r="E333" s="257">
        <f t="shared" si="23"/>
        <v>72.479044136046795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44984</v>
      </c>
      <c r="C334" s="257">
        <v>98.971661000000012</v>
      </c>
      <c r="D334" s="258">
        <v>72.479044136046795</v>
      </c>
      <c r="E334" s="257">
        <f t="shared" si="23"/>
        <v>72.479044136046795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44985</v>
      </c>
      <c r="C335" s="257">
        <v>105.192836</v>
      </c>
      <c r="D335" s="258">
        <v>72.479044136046795</v>
      </c>
      <c r="E335" s="257">
        <f t="shared" si="23"/>
        <v>72.479044136046795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44986</v>
      </c>
      <c r="C336" s="257">
        <v>103.88728599999999</v>
      </c>
      <c r="D336" s="258">
        <v>85.791303712238957</v>
      </c>
      <c r="E336" s="257">
        <f t="shared" si="23"/>
        <v>85.791303712238957</v>
      </c>
      <c r="F336" s="260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44987</v>
      </c>
      <c r="C337" s="257">
        <v>107.41644199999999</v>
      </c>
      <c r="D337" s="258">
        <v>85.791303712238957</v>
      </c>
      <c r="E337" s="257">
        <f t="shared" si="23"/>
        <v>85.791303712238957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44988</v>
      </c>
      <c r="C338" s="257">
        <v>111.39163500000001</v>
      </c>
      <c r="D338" s="258">
        <v>85.791303712238957</v>
      </c>
      <c r="E338" s="257">
        <f t="shared" si="23"/>
        <v>85.791303712238957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44989</v>
      </c>
      <c r="C339" s="257">
        <v>105.19561900000001</v>
      </c>
      <c r="D339" s="258">
        <v>85.791303712238957</v>
      </c>
      <c r="E339" s="257">
        <f t="shared" si="23"/>
        <v>85.791303712238957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44990</v>
      </c>
      <c r="C340" s="257">
        <v>48.224021</v>
      </c>
      <c r="D340" s="258">
        <v>85.791303712238957</v>
      </c>
      <c r="E340" s="257">
        <f t="shared" si="23"/>
        <v>48.224021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44991</v>
      </c>
      <c r="C341" s="257">
        <v>50.220936999999999</v>
      </c>
      <c r="D341" s="258">
        <v>85.791303712238957</v>
      </c>
      <c r="E341" s="257">
        <f t="shared" si="23"/>
        <v>50.220936999999999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44992</v>
      </c>
      <c r="C342" s="257">
        <v>68.332671000000005</v>
      </c>
      <c r="D342" s="258">
        <v>85.791303712238957</v>
      </c>
      <c r="E342" s="257">
        <f t="shared" si="23"/>
        <v>68.332671000000005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44993</v>
      </c>
      <c r="C343" s="257">
        <v>57.486546000000004</v>
      </c>
      <c r="D343" s="258">
        <v>85.791303712238957</v>
      </c>
      <c r="E343" s="257">
        <f t="shared" si="23"/>
        <v>57.486546000000004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44994</v>
      </c>
      <c r="C344" s="257">
        <v>52.949077000000003</v>
      </c>
      <c r="D344" s="258">
        <v>85.791303712238957</v>
      </c>
      <c r="E344" s="257">
        <f t="shared" si="23"/>
        <v>52.949077000000003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44995</v>
      </c>
      <c r="C345" s="257">
        <v>93.388345000000001</v>
      </c>
      <c r="D345" s="258">
        <v>85.791303712238957</v>
      </c>
      <c r="E345" s="257">
        <f t="shared" si="23"/>
        <v>85.791303712238957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44996</v>
      </c>
      <c r="C346" s="257">
        <v>76.177322000000004</v>
      </c>
      <c r="D346" s="258">
        <v>85.791303712238957</v>
      </c>
      <c r="E346" s="257">
        <f t="shared" si="23"/>
        <v>76.177322000000004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44997</v>
      </c>
      <c r="C347" s="257">
        <v>105.977114</v>
      </c>
      <c r="D347" s="258">
        <v>85.791303712238957</v>
      </c>
      <c r="E347" s="257">
        <f t="shared" si="23"/>
        <v>85.791303712238957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44998</v>
      </c>
      <c r="C348" s="257">
        <v>93.086540000000014</v>
      </c>
      <c r="D348" s="258">
        <v>85.791303712238957</v>
      </c>
      <c r="E348" s="257">
        <f t="shared" si="23"/>
        <v>85.791303712238957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44999</v>
      </c>
      <c r="C349" s="257">
        <v>113.345946</v>
      </c>
      <c r="D349" s="258">
        <v>85.791303712238957</v>
      </c>
      <c r="E349" s="257">
        <f t="shared" si="23"/>
        <v>85.791303712238957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45000</v>
      </c>
      <c r="C350" s="257">
        <v>123.621416</v>
      </c>
      <c r="D350" s="258">
        <v>85.791303712238957</v>
      </c>
      <c r="E350" s="257">
        <f t="shared" si="23"/>
        <v>85.791303712238957</v>
      </c>
      <c r="F350" s="263"/>
      <c r="G350" s="190" t="str">
        <f t="shared" si="24"/>
        <v>M</v>
      </c>
      <c r="H350" s="259" t="str">
        <f t="shared" si="25"/>
        <v>85,8</v>
      </c>
      <c r="I350" s="260"/>
    </row>
    <row r="351" spans="1:9">
      <c r="A351" s="255">
        <f t="shared" si="22"/>
        <v>349</v>
      </c>
      <c r="B351" s="256">
        <v>45001</v>
      </c>
      <c r="C351" s="257">
        <v>108.752245</v>
      </c>
      <c r="D351" s="258">
        <v>85.791303712238957</v>
      </c>
      <c r="E351" s="257">
        <f t="shared" si="23"/>
        <v>85.791303712238957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45002</v>
      </c>
      <c r="C352" s="257">
        <v>84.476140999999998</v>
      </c>
      <c r="D352" s="258">
        <v>85.791303712238957</v>
      </c>
      <c r="E352" s="257">
        <f t="shared" si="23"/>
        <v>84.476140999999998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45003</v>
      </c>
      <c r="C353" s="257">
        <v>81.092484999999996</v>
      </c>
      <c r="D353" s="258">
        <v>85.791303712238957</v>
      </c>
      <c r="E353" s="257">
        <f t="shared" si="23"/>
        <v>81.092484999999996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45004</v>
      </c>
      <c r="C354" s="257">
        <v>114.33947000000001</v>
      </c>
      <c r="D354" s="258">
        <v>85.791303712238957</v>
      </c>
      <c r="E354" s="257">
        <f t="shared" si="23"/>
        <v>85.791303712238957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45005</v>
      </c>
      <c r="C355" s="257">
        <v>122.47652599999999</v>
      </c>
      <c r="D355" s="258">
        <v>85.791303712238957</v>
      </c>
      <c r="E355" s="257">
        <f t="shared" si="23"/>
        <v>85.791303712238957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45006</v>
      </c>
      <c r="C356" s="257">
        <v>121.20030499999999</v>
      </c>
      <c r="D356" s="258">
        <v>85.791303712238957</v>
      </c>
      <c r="E356" s="257">
        <f t="shared" si="23"/>
        <v>85.791303712238957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45007</v>
      </c>
      <c r="C357" s="257">
        <v>120.31924900000001</v>
      </c>
      <c r="D357" s="258">
        <v>85.791303712238957</v>
      </c>
      <c r="E357" s="257">
        <f t="shared" si="23"/>
        <v>85.791303712238957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45008</v>
      </c>
      <c r="C358" s="257">
        <v>112.50420899999999</v>
      </c>
      <c r="D358" s="258">
        <v>85.791303712238957</v>
      </c>
      <c r="E358" s="257">
        <f t="shared" si="23"/>
        <v>85.791303712238957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45009</v>
      </c>
      <c r="C359" s="257">
        <v>86.795782000000003</v>
      </c>
      <c r="D359" s="258">
        <v>85.791303712238957</v>
      </c>
      <c r="E359" s="257">
        <f t="shared" si="23"/>
        <v>85.791303712238957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45010</v>
      </c>
      <c r="C360" s="257">
        <v>110.51758700000001</v>
      </c>
      <c r="D360" s="258">
        <v>85.791303712238957</v>
      </c>
      <c r="E360" s="257">
        <f t="shared" si="23"/>
        <v>85.791303712238957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45011</v>
      </c>
      <c r="C361" s="257">
        <v>95.732820000000004</v>
      </c>
      <c r="D361" s="258">
        <v>85.791303712238957</v>
      </c>
      <c r="E361" s="257">
        <f t="shared" si="23"/>
        <v>85.791303712238957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45012</v>
      </c>
      <c r="C362" s="257">
        <v>123.93846600000001</v>
      </c>
      <c r="D362" s="258">
        <v>85.791303712238957</v>
      </c>
      <c r="E362" s="257">
        <f t="shared" si="23"/>
        <v>85.791303712238957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45013</v>
      </c>
      <c r="C363" s="257">
        <v>130.57944000000001</v>
      </c>
      <c r="D363" s="258">
        <v>85.791303712238957</v>
      </c>
      <c r="E363" s="257">
        <f t="shared" si="23"/>
        <v>85.791303712238957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45014</v>
      </c>
      <c r="C364" s="257">
        <v>115.39781699999999</v>
      </c>
      <c r="D364" s="258">
        <v>85.791303712238957</v>
      </c>
      <c r="E364" s="257">
        <f t="shared" si="23"/>
        <v>85.791303712238957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45015</v>
      </c>
      <c r="C365" s="257">
        <v>104.973912</v>
      </c>
      <c r="D365" s="258">
        <v>85.791303712238957</v>
      </c>
      <c r="E365" s="257">
        <f t="shared" si="23"/>
        <v>85.791303712238957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45016</v>
      </c>
      <c r="C366" s="257">
        <v>87.645728999999989</v>
      </c>
      <c r="D366" s="258">
        <v>85.791303712238957</v>
      </c>
      <c r="E366" s="257">
        <f t="shared" si="23"/>
        <v>85.791303712238957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45017</v>
      </c>
      <c r="C367" s="257">
        <v>94.474620999999999</v>
      </c>
      <c r="D367" s="258">
        <v>98.849867781725749</v>
      </c>
      <c r="E367" s="257">
        <f t="shared" si="23"/>
        <v>94.474620999999999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45018</v>
      </c>
      <c r="C368" s="257">
        <v>111.07881999999999</v>
      </c>
      <c r="D368" s="258">
        <v>98.849867781725749</v>
      </c>
      <c r="E368" s="257">
        <f t="shared" si="23"/>
        <v>98.849867781725749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45019</v>
      </c>
      <c r="C369" s="257">
        <v>128.394869</v>
      </c>
      <c r="D369" s="258">
        <v>98.849867781725749</v>
      </c>
      <c r="E369" s="257">
        <f t="shared" si="23"/>
        <v>98.849867781725749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45020</v>
      </c>
      <c r="C370" s="257">
        <v>118.02050699999999</v>
      </c>
      <c r="D370" s="258">
        <v>98.849867781725749</v>
      </c>
      <c r="E370" s="257">
        <f t="shared" si="23"/>
        <v>98.849867781725749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45021</v>
      </c>
      <c r="C371" s="257">
        <v>139.78294</v>
      </c>
      <c r="D371" s="258">
        <v>98.849867781725749</v>
      </c>
      <c r="E371" s="257">
        <f t="shared" si="23"/>
        <v>98.849867781725749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45022</v>
      </c>
      <c r="C372" s="257">
        <v>132.732506</v>
      </c>
      <c r="D372" s="258">
        <v>98.849867781725749</v>
      </c>
      <c r="E372" s="257">
        <f t="shared" si="23"/>
        <v>98.849867781725749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45023</v>
      </c>
      <c r="C373" s="257">
        <v>127.66541099999999</v>
      </c>
      <c r="D373" s="258">
        <v>98.849867781725749</v>
      </c>
      <c r="E373" s="257">
        <f t="shared" si="23"/>
        <v>98.849867781725749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45024</v>
      </c>
      <c r="C374" s="257">
        <v>133.00523800000002</v>
      </c>
      <c r="D374" s="258">
        <v>98.849867781725749</v>
      </c>
      <c r="E374" s="257">
        <f t="shared" si="23"/>
        <v>98.849867781725749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45025</v>
      </c>
      <c r="C375" s="257">
        <v>117.42438</v>
      </c>
      <c r="D375" s="258">
        <v>98.849867781725749</v>
      </c>
      <c r="E375" s="257">
        <f t="shared" si="23"/>
        <v>98.849867781725749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45026</v>
      </c>
      <c r="C376" s="257">
        <v>114.567409</v>
      </c>
      <c r="D376" s="258">
        <v>98.849867781725749</v>
      </c>
      <c r="E376" s="257">
        <f t="shared" si="23"/>
        <v>98.849867781725749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45027</v>
      </c>
      <c r="C377" s="257">
        <v>138.715889</v>
      </c>
      <c r="D377" s="258">
        <v>98.849867781725749</v>
      </c>
      <c r="E377" s="257">
        <f t="shared" si="23"/>
        <v>98.849867781725749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45028</v>
      </c>
      <c r="C378" s="257">
        <v>104.34186800000001</v>
      </c>
      <c r="D378" s="258">
        <v>98.849867781725749</v>
      </c>
      <c r="E378" s="257">
        <f t="shared" si="23"/>
        <v>98.849867781725749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45029</v>
      </c>
      <c r="C379" s="257">
        <v>121.45959699999999</v>
      </c>
      <c r="D379" s="258">
        <v>98.849867781725749</v>
      </c>
      <c r="E379" s="257">
        <f t="shared" si="23"/>
        <v>98.849867781725749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45030</v>
      </c>
      <c r="C380" s="257">
        <v>110.73155100000001</v>
      </c>
      <c r="D380" s="258">
        <v>98.849867781725749</v>
      </c>
      <c r="E380" s="257">
        <f t="shared" si="23"/>
        <v>98.849867781725749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45031</v>
      </c>
      <c r="C381" s="257">
        <v>122.481409</v>
      </c>
      <c r="D381" s="258">
        <v>98.849867781725749</v>
      </c>
      <c r="E381" s="257">
        <f t="shared" si="23"/>
        <v>98.849867781725749</v>
      </c>
      <c r="F381" s="263"/>
      <c r="G381" s="190" t="str">
        <f t="shared" si="24"/>
        <v>A</v>
      </c>
      <c r="H381" s="259" t="str">
        <f t="shared" si="25"/>
        <v>98,8</v>
      </c>
      <c r="I381" s="260"/>
    </row>
    <row r="382" spans="1:9">
      <c r="A382" s="255">
        <f t="shared" si="22"/>
        <v>380</v>
      </c>
      <c r="B382" s="256">
        <v>45032</v>
      </c>
      <c r="C382" s="257">
        <v>119.48966499999999</v>
      </c>
      <c r="D382" s="258">
        <v>98.849867781725749</v>
      </c>
      <c r="E382" s="257">
        <f t="shared" si="23"/>
        <v>98.849867781725749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45033</v>
      </c>
      <c r="C383" s="257">
        <v>144.348206</v>
      </c>
      <c r="D383" s="258">
        <v>98.849867781725749</v>
      </c>
      <c r="E383" s="257">
        <f t="shared" si="23"/>
        <v>98.849867781725749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45034</v>
      </c>
      <c r="C384" s="257">
        <v>145.230435</v>
      </c>
      <c r="D384" s="258">
        <v>98.849867781725749</v>
      </c>
      <c r="E384" s="257">
        <f t="shared" si="23"/>
        <v>98.849867781725749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45035</v>
      </c>
      <c r="C385" s="257">
        <v>136.336049</v>
      </c>
      <c r="D385" s="258">
        <v>98.849867781725749</v>
      </c>
      <c r="E385" s="257">
        <f t="shared" si="23"/>
        <v>98.849867781725749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45036</v>
      </c>
      <c r="C386" s="257">
        <v>139.934067</v>
      </c>
      <c r="D386" s="258">
        <v>98.849867781725749</v>
      </c>
      <c r="E386" s="257">
        <f t="shared" si="23"/>
        <v>98.849867781725749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45037</v>
      </c>
      <c r="C387" s="257">
        <v>114.47796500000001</v>
      </c>
      <c r="D387" s="258">
        <v>98.849867781725749</v>
      </c>
      <c r="E387" s="257">
        <f t="shared" si="23"/>
        <v>98.849867781725749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45038</v>
      </c>
      <c r="C388" s="257">
        <v>107.879701</v>
      </c>
      <c r="D388" s="258">
        <v>98.849867781725749</v>
      </c>
      <c r="E388" s="257">
        <f t="shared" ref="E388:E451" si="27">IF(C388&gt;D388,D388,C388)</f>
        <v>98.849867781725749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45039</v>
      </c>
      <c r="C389" s="257">
        <v>116.47612600000001</v>
      </c>
      <c r="D389" s="258">
        <v>98.849867781725749</v>
      </c>
      <c r="E389" s="257">
        <f t="shared" si="27"/>
        <v>98.849867781725749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45040</v>
      </c>
      <c r="C390" s="257">
        <v>145.378535</v>
      </c>
      <c r="D390" s="258">
        <v>98.849867781725749</v>
      </c>
      <c r="E390" s="257">
        <f t="shared" si="27"/>
        <v>98.849867781725749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45041</v>
      </c>
      <c r="C391" s="257">
        <v>144.297257</v>
      </c>
      <c r="D391" s="258">
        <v>98.849867781725749</v>
      </c>
      <c r="E391" s="257">
        <f t="shared" si="27"/>
        <v>98.849867781725749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45042</v>
      </c>
      <c r="C392" s="257">
        <v>145.45477800000003</v>
      </c>
      <c r="D392" s="258">
        <v>98.849867781725749</v>
      </c>
      <c r="E392" s="257">
        <f t="shared" si="27"/>
        <v>98.849867781725749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45043</v>
      </c>
      <c r="C393" s="257">
        <v>125.53267100000001</v>
      </c>
      <c r="D393" s="258">
        <v>98.849867781725749</v>
      </c>
      <c r="E393" s="257">
        <f t="shared" si="27"/>
        <v>98.849867781725749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45044</v>
      </c>
      <c r="C394" s="257">
        <v>110.054847</v>
      </c>
      <c r="D394" s="258">
        <v>98.849867781725749</v>
      </c>
      <c r="E394" s="257">
        <f t="shared" si="27"/>
        <v>98.849867781725749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45045</v>
      </c>
      <c r="C395" s="257">
        <v>103.469021</v>
      </c>
      <c r="D395" s="258">
        <v>98.849867781725749</v>
      </c>
      <c r="E395" s="257">
        <f t="shared" si="27"/>
        <v>98.849867781725749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45046</v>
      </c>
      <c r="C396" s="257">
        <v>110.166133</v>
      </c>
      <c r="D396" s="258">
        <v>98.849867781725749</v>
      </c>
      <c r="E396" s="257">
        <f t="shared" si="27"/>
        <v>98.849867781725749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45047</v>
      </c>
      <c r="C397" s="257">
        <v>127.68592699999999</v>
      </c>
      <c r="D397" s="258">
        <v>116.24414523292177</v>
      </c>
      <c r="E397" s="257">
        <f t="shared" si="27"/>
        <v>116.24414523292177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45048</v>
      </c>
      <c r="C398" s="257">
        <v>133.821943</v>
      </c>
      <c r="D398" s="258">
        <v>116.24414523292177</v>
      </c>
      <c r="E398" s="257">
        <f t="shared" si="27"/>
        <v>116.24414523292177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45049</v>
      </c>
      <c r="C399" s="257">
        <v>125.101328</v>
      </c>
      <c r="D399" s="258">
        <v>116.24414523292177</v>
      </c>
      <c r="E399" s="257">
        <f t="shared" si="27"/>
        <v>116.24414523292177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45050</v>
      </c>
      <c r="C400" s="257">
        <v>140.613223</v>
      </c>
      <c r="D400" s="258">
        <v>116.24414523292177</v>
      </c>
      <c r="E400" s="257">
        <f t="shared" si="27"/>
        <v>116.24414523292177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45051</v>
      </c>
      <c r="C401" s="257">
        <v>155.17612100000002</v>
      </c>
      <c r="D401" s="258">
        <v>116.24414523292177</v>
      </c>
      <c r="E401" s="257">
        <f t="shared" si="27"/>
        <v>116.24414523292177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45052</v>
      </c>
      <c r="C402" s="257">
        <v>142.43364199999999</v>
      </c>
      <c r="D402" s="258">
        <v>116.24414523292177</v>
      </c>
      <c r="E402" s="257">
        <f t="shared" si="27"/>
        <v>116.24414523292177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45053</v>
      </c>
      <c r="C403" s="257">
        <v>142.153064</v>
      </c>
      <c r="D403" s="258">
        <v>116.24414523292177</v>
      </c>
      <c r="E403" s="257">
        <f t="shared" si="27"/>
        <v>116.24414523292177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45054</v>
      </c>
      <c r="C404" s="257">
        <v>140.81432500000003</v>
      </c>
      <c r="D404" s="258">
        <v>116.24414523292177</v>
      </c>
      <c r="E404" s="257">
        <f t="shared" si="27"/>
        <v>116.24414523292177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45055</v>
      </c>
      <c r="C405" s="257">
        <v>138.52641699999998</v>
      </c>
      <c r="D405" s="258">
        <v>116.24414523292177</v>
      </c>
      <c r="E405" s="257">
        <f t="shared" si="27"/>
        <v>116.24414523292177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45056</v>
      </c>
      <c r="C406" s="257">
        <v>154.55765899999997</v>
      </c>
      <c r="D406" s="258">
        <v>116.24414523292177</v>
      </c>
      <c r="E406" s="257">
        <f t="shared" si="27"/>
        <v>116.24414523292177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45057</v>
      </c>
      <c r="C407" s="257">
        <v>147.19962799999999</v>
      </c>
      <c r="D407" s="258">
        <v>116.24414523292177</v>
      </c>
      <c r="E407" s="257">
        <f t="shared" si="27"/>
        <v>116.24414523292177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45058</v>
      </c>
      <c r="C408" s="257">
        <v>136.247536</v>
      </c>
      <c r="D408" s="258">
        <v>116.24414523292177</v>
      </c>
      <c r="E408" s="257">
        <f t="shared" si="27"/>
        <v>116.24414523292177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45059</v>
      </c>
      <c r="C409" s="257">
        <v>139.22963799999999</v>
      </c>
      <c r="D409" s="258">
        <v>116.24414523292177</v>
      </c>
      <c r="E409" s="257">
        <f t="shared" si="27"/>
        <v>116.24414523292177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45060</v>
      </c>
      <c r="C410" s="257">
        <v>122.357724</v>
      </c>
      <c r="D410" s="258">
        <v>116.24414523292177</v>
      </c>
      <c r="E410" s="257">
        <f t="shared" si="27"/>
        <v>116.24414523292177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45061</v>
      </c>
      <c r="C411" s="257">
        <v>144.84080599999999</v>
      </c>
      <c r="D411" s="258">
        <v>116.24414523292177</v>
      </c>
      <c r="E411" s="257">
        <f t="shared" si="27"/>
        <v>116.24414523292177</v>
      </c>
      <c r="F411" s="263"/>
      <c r="G411" s="190" t="str">
        <f t="shared" si="28"/>
        <v>M</v>
      </c>
      <c r="H411" s="259" t="str">
        <f t="shared" si="29"/>
        <v>116,2</v>
      </c>
      <c r="I411" s="260"/>
    </row>
    <row r="412" spans="1:9">
      <c r="A412" s="255">
        <f t="shared" si="26"/>
        <v>410</v>
      </c>
      <c r="B412" s="256">
        <v>45062</v>
      </c>
      <c r="C412" s="257">
        <v>150.79169999999999</v>
      </c>
      <c r="D412" s="258">
        <v>116.24414523292177</v>
      </c>
      <c r="E412" s="257">
        <f t="shared" si="27"/>
        <v>116.24414523292177</v>
      </c>
      <c r="F412" s="263"/>
      <c r="G412" s="190" t="str">
        <f t="shared" si="28"/>
        <v/>
      </c>
      <c r="H412" s="259" t="str">
        <f t="shared" si="29"/>
        <v/>
      </c>
      <c r="I412" s="260"/>
    </row>
    <row r="413" spans="1:9">
      <c r="A413" s="255">
        <f t="shared" si="26"/>
        <v>411</v>
      </c>
      <c r="B413" s="256">
        <v>45063</v>
      </c>
      <c r="C413" s="257">
        <v>121.869011</v>
      </c>
      <c r="D413" s="258">
        <v>116.24414523292177</v>
      </c>
      <c r="E413" s="257">
        <f t="shared" si="27"/>
        <v>116.24414523292177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45064</v>
      </c>
      <c r="C414" s="257">
        <v>126.37382799999999</v>
      </c>
      <c r="D414" s="258">
        <v>116.24414523292177</v>
      </c>
      <c r="E414" s="257">
        <f t="shared" si="27"/>
        <v>116.24414523292177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45065</v>
      </c>
      <c r="C415" s="257">
        <v>127.511504</v>
      </c>
      <c r="D415" s="258">
        <v>116.24414523292177</v>
      </c>
      <c r="E415" s="257">
        <f t="shared" si="27"/>
        <v>116.24414523292177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45066</v>
      </c>
      <c r="C416" s="257">
        <v>109.796486</v>
      </c>
      <c r="D416" s="258">
        <v>116.24414523292177</v>
      </c>
      <c r="E416" s="257">
        <f t="shared" si="27"/>
        <v>109.796486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45067</v>
      </c>
      <c r="C417" s="257">
        <v>100.68059100000001</v>
      </c>
      <c r="D417" s="258">
        <v>116.24414523292177</v>
      </c>
      <c r="E417" s="257">
        <f t="shared" si="27"/>
        <v>100.68059100000001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45068</v>
      </c>
      <c r="C418" s="257">
        <v>76.977353000000008</v>
      </c>
      <c r="D418" s="258">
        <v>116.24414523292177</v>
      </c>
      <c r="E418" s="257">
        <f t="shared" si="27"/>
        <v>76.977353000000008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45069</v>
      </c>
      <c r="C419" s="257">
        <v>77.097671000000005</v>
      </c>
      <c r="D419" s="258">
        <v>116.24414523292177</v>
      </c>
      <c r="E419" s="257">
        <f t="shared" si="27"/>
        <v>77.097671000000005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45070</v>
      </c>
      <c r="C420" s="257">
        <v>112.155106</v>
      </c>
      <c r="D420" s="258">
        <v>116.24414523292177</v>
      </c>
      <c r="E420" s="257">
        <f t="shared" si="27"/>
        <v>112.155106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45071</v>
      </c>
      <c r="C421" s="257">
        <v>123.17369599999999</v>
      </c>
      <c r="D421" s="258">
        <v>116.24414523292177</v>
      </c>
      <c r="E421" s="257">
        <f t="shared" si="27"/>
        <v>116.24414523292177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45072</v>
      </c>
      <c r="C422" s="257">
        <v>93.703944000000007</v>
      </c>
      <c r="D422" s="258">
        <v>116.24414523292177</v>
      </c>
      <c r="E422" s="257">
        <f t="shared" si="27"/>
        <v>93.703944000000007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45073</v>
      </c>
      <c r="C423" s="257">
        <v>73.307054000000008</v>
      </c>
      <c r="D423" s="258">
        <v>116.24414523292177</v>
      </c>
      <c r="E423" s="257">
        <f t="shared" si="27"/>
        <v>73.307054000000008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45074</v>
      </c>
      <c r="C424" s="257">
        <v>85.692005999999992</v>
      </c>
      <c r="D424" s="258">
        <v>116.24414523292177</v>
      </c>
      <c r="E424" s="257">
        <f t="shared" si="27"/>
        <v>85.692005999999992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45075</v>
      </c>
      <c r="C425" s="257">
        <v>105.98385400000001</v>
      </c>
      <c r="D425" s="258">
        <v>116.24414523292177</v>
      </c>
      <c r="E425" s="257">
        <f t="shared" si="27"/>
        <v>105.98385400000001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45076</v>
      </c>
      <c r="C426" s="257">
        <v>106.67753399999999</v>
      </c>
      <c r="D426" s="258">
        <v>116.24414523292177</v>
      </c>
      <c r="E426" s="257">
        <f t="shared" si="27"/>
        <v>106.67753399999999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45077</v>
      </c>
      <c r="C427" s="257">
        <v>129.93654700000002</v>
      </c>
      <c r="D427" s="258">
        <v>116.24414523292177</v>
      </c>
      <c r="E427" s="257">
        <f t="shared" si="27"/>
        <v>116.24414523292177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45078</v>
      </c>
      <c r="C428" s="257">
        <v>98.780150000000006</v>
      </c>
      <c r="D428" s="258">
        <v>121.22654672940075</v>
      </c>
      <c r="E428" s="257">
        <f t="shared" si="27"/>
        <v>98.780150000000006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45079</v>
      </c>
      <c r="C429" s="257">
        <v>103.785715</v>
      </c>
      <c r="D429" s="258">
        <v>121.22654672940075</v>
      </c>
      <c r="E429" s="257">
        <f t="shared" si="27"/>
        <v>103.785715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45080</v>
      </c>
      <c r="C430" s="257">
        <v>120.964947</v>
      </c>
      <c r="D430" s="258">
        <v>121.22654672940075</v>
      </c>
      <c r="E430" s="257">
        <f t="shared" si="27"/>
        <v>120.964947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45081</v>
      </c>
      <c r="C431" s="257">
        <v>125.64759300000001</v>
      </c>
      <c r="D431" s="258">
        <v>121.22654672940075</v>
      </c>
      <c r="E431" s="257">
        <f t="shared" si="27"/>
        <v>121.22654672940075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45082</v>
      </c>
      <c r="C432" s="257">
        <v>128.358689</v>
      </c>
      <c r="D432" s="258">
        <v>121.22654672940075</v>
      </c>
      <c r="E432" s="257">
        <f t="shared" si="27"/>
        <v>121.22654672940075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45083</v>
      </c>
      <c r="C433" s="257">
        <v>141.840362</v>
      </c>
      <c r="D433" s="258">
        <v>121.22654672940075</v>
      </c>
      <c r="E433" s="257">
        <f t="shared" si="27"/>
        <v>121.22654672940075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45084</v>
      </c>
      <c r="C434" s="257">
        <v>59.915303999999999</v>
      </c>
      <c r="D434" s="258">
        <v>121.22654672940075</v>
      </c>
      <c r="E434" s="257">
        <f t="shared" si="27"/>
        <v>59.915303999999999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45085</v>
      </c>
      <c r="C435" s="257">
        <v>66.000652000000002</v>
      </c>
      <c r="D435" s="258">
        <v>121.22654672940075</v>
      </c>
      <c r="E435" s="257">
        <f t="shared" si="27"/>
        <v>66.000652000000002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45086</v>
      </c>
      <c r="C436" s="257">
        <v>119.79801499999999</v>
      </c>
      <c r="D436" s="258">
        <v>121.22654672940075</v>
      </c>
      <c r="E436" s="257">
        <f t="shared" si="27"/>
        <v>119.79801499999999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45087</v>
      </c>
      <c r="C437" s="257">
        <v>134.00204600000001</v>
      </c>
      <c r="D437" s="258">
        <v>121.22654672940075</v>
      </c>
      <c r="E437" s="257">
        <f t="shared" si="27"/>
        <v>121.22654672940075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45088</v>
      </c>
      <c r="C438" s="257">
        <v>130.340529</v>
      </c>
      <c r="D438" s="258">
        <v>121.22654672940075</v>
      </c>
      <c r="E438" s="257">
        <f t="shared" si="27"/>
        <v>121.22654672940075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45089</v>
      </c>
      <c r="C439" s="257">
        <v>124.10681899999999</v>
      </c>
      <c r="D439" s="258">
        <v>121.22654672940075</v>
      </c>
      <c r="E439" s="257">
        <f t="shared" si="27"/>
        <v>121.22654672940075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45090</v>
      </c>
      <c r="C440" s="257">
        <v>125.323785</v>
      </c>
      <c r="D440" s="258">
        <v>121.22654672940075</v>
      </c>
      <c r="E440" s="257">
        <f t="shared" si="27"/>
        <v>121.22654672940075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45091</v>
      </c>
      <c r="C441" s="257">
        <v>149.145261</v>
      </c>
      <c r="D441" s="258">
        <v>121.22654672940075</v>
      </c>
      <c r="E441" s="257">
        <f t="shared" si="27"/>
        <v>121.22654672940075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45092</v>
      </c>
      <c r="C442" s="257">
        <v>158.67502900000002</v>
      </c>
      <c r="D442" s="258">
        <v>121.22654672940075</v>
      </c>
      <c r="E442" s="257">
        <f t="shared" si="27"/>
        <v>121.22654672940075</v>
      </c>
      <c r="F442" s="263"/>
      <c r="G442" s="190" t="str">
        <f t="shared" si="28"/>
        <v>J</v>
      </c>
      <c r="H442" s="259" t="str">
        <f t="shared" si="29"/>
        <v>121,2</v>
      </c>
      <c r="I442" s="260"/>
    </row>
    <row r="443" spans="1:9">
      <c r="A443" s="255">
        <f t="shared" si="26"/>
        <v>441</v>
      </c>
      <c r="B443" s="256">
        <v>45093</v>
      </c>
      <c r="C443" s="257">
        <v>153.06759199999999</v>
      </c>
      <c r="D443" s="258">
        <v>121.22654672940075</v>
      </c>
      <c r="E443" s="257">
        <f t="shared" si="27"/>
        <v>121.22654672940075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45094</v>
      </c>
      <c r="C444" s="257">
        <v>142.31124300000002</v>
      </c>
      <c r="D444" s="258">
        <v>121.22654672940075</v>
      </c>
      <c r="E444" s="257">
        <f t="shared" si="27"/>
        <v>121.22654672940075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45095</v>
      </c>
      <c r="C445" s="257">
        <v>113.567876</v>
      </c>
      <c r="D445" s="258">
        <v>121.22654672940075</v>
      </c>
      <c r="E445" s="257">
        <f t="shared" si="27"/>
        <v>113.567876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45096</v>
      </c>
      <c r="C446" s="257">
        <v>117.80808400000001</v>
      </c>
      <c r="D446" s="258">
        <v>121.22654672940075</v>
      </c>
      <c r="E446" s="257">
        <f t="shared" si="27"/>
        <v>117.80808400000001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45097</v>
      </c>
      <c r="C447" s="257">
        <v>119.889152</v>
      </c>
      <c r="D447" s="258">
        <v>121.22654672940075</v>
      </c>
      <c r="E447" s="257">
        <f t="shared" si="27"/>
        <v>119.889152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45098</v>
      </c>
      <c r="C448" s="257">
        <v>100.02434600000001</v>
      </c>
      <c r="D448" s="258">
        <v>121.22654672940075</v>
      </c>
      <c r="E448" s="257">
        <f t="shared" si="27"/>
        <v>100.02434600000001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45099</v>
      </c>
      <c r="C449" s="257">
        <v>156.38357200000002</v>
      </c>
      <c r="D449" s="258">
        <v>121.22654672940075</v>
      </c>
      <c r="E449" s="257">
        <f t="shared" si="27"/>
        <v>121.22654672940075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45100</v>
      </c>
      <c r="C450" s="257">
        <v>152.62837699999997</v>
      </c>
      <c r="D450" s="258">
        <v>121.22654672940075</v>
      </c>
      <c r="E450" s="257">
        <f t="shared" si="27"/>
        <v>121.22654672940075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45101</v>
      </c>
      <c r="C451" s="257">
        <v>148.60626599999998</v>
      </c>
      <c r="D451" s="258">
        <v>121.22654672940075</v>
      </c>
      <c r="E451" s="257">
        <f t="shared" si="27"/>
        <v>121.22654672940075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45102</v>
      </c>
      <c r="C452" s="257">
        <v>135.538059</v>
      </c>
      <c r="D452" s="258">
        <v>121.22654672940075</v>
      </c>
      <c r="E452" s="257">
        <f t="shared" ref="E452:E515" si="31">IF(C452&gt;D452,D452,C452)</f>
        <v>121.22654672940075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45103</v>
      </c>
      <c r="C453" s="257">
        <v>148.698308</v>
      </c>
      <c r="D453" s="258">
        <v>121.22654672940075</v>
      </c>
      <c r="E453" s="257">
        <f t="shared" si="31"/>
        <v>121.22654672940075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45104</v>
      </c>
      <c r="C454" s="257">
        <v>138.142505</v>
      </c>
      <c r="D454" s="258">
        <v>121.22654672940075</v>
      </c>
      <c r="E454" s="257">
        <f t="shared" si="31"/>
        <v>121.22654672940075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45105</v>
      </c>
      <c r="C455" s="257">
        <v>138.29292599999999</v>
      </c>
      <c r="D455" s="258">
        <v>121.22654672940075</v>
      </c>
      <c r="E455" s="257">
        <f t="shared" si="31"/>
        <v>121.22654672940075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45106</v>
      </c>
      <c r="C456" s="257">
        <v>145.226812</v>
      </c>
      <c r="D456" s="258">
        <v>121.22654672940075</v>
      </c>
      <c r="E456" s="257">
        <f t="shared" si="31"/>
        <v>121.22654672940075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45107</v>
      </c>
      <c r="C457" s="257">
        <v>155.660751</v>
      </c>
      <c r="D457" s="258">
        <v>121.22654672940075</v>
      </c>
      <c r="E457" s="257">
        <f t="shared" si="31"/>
        <v>121.22654672940075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45108</v>
      </c>
      <c r="C458" s="257">
        <v>147.26787999999999</v>
      </c>
      <c r="D458" s="258">
        <v>122.85231300305492</v>
      </c>
      <c r="E458" s="257">
        <f t="shared" si="31"/>
        <v>122.85231300305492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45109</v>
      </c>
      <c r="C459" s="257">
        <v>135.33186499999999</v>
      </c>
      <c r="D459" s="258">
        <v>122.85231300305492</v>
      </c>
      <c r="E459" s="257">
        <f t="shared" si="31"/>
        <v>122.85231300305492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45110</v>
      </c>
      <c r="C460" s="257">
        <v>141.37290400000001</v>
      </c>
      <c r="D460" s="258">
        <v>122.85231300305492</v>
      </c>
      <c r="E460" s="257">
        <f t="shared" si="31"/>
        <v>122.85231300305492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45111</v>
      </c>
      <c r="C461" s="257">
        <v>151.37266600000001</v>
      </c>
      <c r="D461" s="258">
        <v>122.85231300305492</v>
      </c>
      <c r="E461" s="257">
        <f t="shared" si="31"/>
        <v>122.85231300305492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45112</v>
      </c>
      <c r="C462" s="257">
        <v>130.17901900000001</v>
      </c>
      <c r="D462" s="258">
        <v>122.85231300305492</v>
      </c>
      <c r="E462" s="257">
        <f t="shared" si="31"/>
        <v>122.85231300305492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45113</v>
      </c>
      <c r="C463" s="257">
        <v>131.99346599999998</v>
      </c>
      <c r="D463" s="258">
        <v>122.85231300305492</v>
      </c>
      <c r="E463" s="257">
        <f t="shared" si="31"/>
        <v>122.85231300305492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45114</v>
      </c>
      <c r="C464" s="257">
        <v>145.07520099999999</v>
      </c>
      <c r="D464" s="258">
        <v>122.85231300305492</v>
      </c>
      <c r="E464" s="257">
        <f t="shared" si="31"/>
        <v>122.85231300305492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45115</v>
      </c>
      <c r="C465" s="257">
        <v>156.293218</v>
      </c>
      <c r="D465" s="258">
        <v>122.85231300305492</v>
      </c>
      <c r="E465" s="257">
        <f t="shared" si="31"/>
        <v>122.85231300305492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45116</v>
      </c>
      <c r="C466" s="257">
        <v>155.38544700000003</v>
      </c>
      <c r="D466" s="258">
        <v>122.85231300305492</v>
      </c>
      <c r="E466" s="257">
        <f t="shared" si="31"/>
        <v>122.85231300305492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45117</v>
      </c>
      <c r="C467" s="257">
        <v>147.67274699999999</v>
      </c>
      <c r="D467" s="258">
        <v>122.85231300305492</v>
      </c>
      <c r="E467" s="257">
        <f t="shared" si="31"/>
        <v>122.85231300305492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45118</v>
      </c>
      <c r="C468" s="257">
        <v>147.98532900000001</v>
      </c>
      <c r="D468" s="258">
        <v>122.85231300305492</v>
      </c>
      <c r="E468" s="257">
        <f t="shared" si="31"/>
        <v>122.85231300305492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45119</v>
      </c>
      <c r="C469" s="257">
        <v>143.33209099999999</v>
      </c>
      <c r="D469" s="258">
        <v>122.85231300305492</v>
      </c>
      <c r="E469" s="257">
        <f t="shared" si="31"/>
        <v>122.85231300305492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45120</v>
      </c>
      <c r="C470" s="257">
        <v>161.72886200000002</v>
      </c>
      <c r="D470" s="258">
        <v>122.85231300305492</v>
      </c>
      <c r="E470" s="257">
        <f t="shared" si="31"/>
        <v>122.85231300305492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45121</v>
      </c>
      <c r="C471" s="257">
        <v>159.71809200000001</v>
      </c>
      <c r="D471" s="258">
        <v>122.85231300305492</v>
      </c>
      <c r="E471" s="257">
        <f t="shared" si="31"/>
        <v>122.85231300305492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45122</v>
      </c>
      <c r="C472" s="257">
        <v>151.679193</v>
      </c>
      <c r="D472" s="258">
        <v>122.85231300305492</v>
      </c>
      <c r="E472" s="257">
        <f t="shared" si="31"/>
        <v>122.85231300305492</v>
      </c>
      <c r="F472" s="263"/>
      <c r="G472" s="190" t="str">
        <f t="shared" si="32"/>
        <v>J</v>
      </c>
      <c r="H472" s="259" t="str">
        <f t="shared" si="33"/>
        <v>122,9</v>
      </c>
      <c r="I472" s="260"/>
    </row>
    <row r="473" spans="1:9">
      <c r="A473" s="255">
        <f t="shared" si="30"/>
        <v>471</v>
      </c>
      <c r="B473" s="256">
        <v>45123</v>
      </c>
      <c r="C473" s="257">
        <v>145.24675600000003</v>
      </c>
      <c r="D473" s="258">
        <v>122.85231300305492</v>
      </c>
      <c r="E473" s="257">
        <f t="shared" si="31"/>
        <v>122.85231300305492</v>
      </c>
      <c r="F473" s="263"/>
      <c r="G473" s="190" t="str">
        <f t="shared" si="32"/>
        <v/>
      </c>
      <c r="H473" s="259" t="str">
        <f t="shared" si="33"/>
        <v/>
      </c>
      <c r="I473" s="260"/>
    </row>
    <row r="474" spans="1:9">
      <c r="A474" s="255">
        <f t="shared" si="30"/>
        <v>472</v>
      </c>
      <c r="B474" s="256">
        <v>45124</v>
      </c>
      <c r="C474" s="257">
        <v>137.755685</v>
      </c>
      <c r="D474" s="258">
        <v>122.85231300305492</v>
      </c>
      <c r="E474" s="257">
        <f t="shared" si="31"/>
        <v>122.85231300305492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45125</v>
      </c>
      <c r="C475" s="257">
        <v>132.00930000000002</v>
      </c>
      <c r="D475" s="258">
        <v>122.85231300305492</v>
      </c>
      <c r="E475" s="257">
        <f t="shared" si="31"/>
        <v>122.85231300305492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45126</v>
      </c>
      <c r="C476" s="257">
        <v>141.70179999999999</v>
      </c>
      <c r="D476" s="258">
        <v>122.85231300305492</v>
      </c>
      <c r="E476" s="257">
        <f t="shared" si="31"/>
        <v>122.85231300305492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45127</v>
      </c>
      <c r="C477" s="257">
        <v>147.79917499999999</v>
      </c>
      <c r="D477" s="258">
        <v>122.85231300305492</v>
      </c>
      <c r="E477" s="257">
        <f t="shared" si="31"/>
        <v>122.85231300305492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45128</v>
      </c>
      <c r="C478" s="257">
        <v>151.74043799999998</v>
      </c>
      <c r="D478" s="258">
        <v>122.85231300305492</v>
      </c>
      <c r="E478" s="257">
        <f t="shared" si="31"/>
        <v>122.85231300305492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45129</v>
      </c>
      <c r="C479" s="257">
        <v>149.01111499999999</v>
      </c>
      <c r="D479" s="258">
        <v>122.85231300305492</v>
      </c>
      <c r="E479" s="257">
        <f t="shared" si="31"/>
        <v>122.85231300305492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45130</v>
      </c>
      <c r="C480" s="257">
        <v>137.94901899999999</v>
      </c>
      <c r="D480" s="258">
        <v>122.85231300305492</v>
      </c>
      <c r="E480" s="257">
        <f t="shared" si="31"/>
        <v>122.85231300305492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45131</v>
      </c>
      <c r="C481" s="257">
        <v>149.88659799999999</v>
      </c>
      <c r="D481" s="258">
        <v>122.85231300305492</v>
      </c>
      <c r="E481" s="257">
        <f t="shared" si="31"/>
        <v>122.85231300305492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45132</v>
      </c>
      <c r="C482" s="257">
        <v>164.934786</v>
      </c>
      <c r="D482" s="258">
        <v>122.85231300305492</v>
      </c>
      <c r="E482" s="257">
        <f t="shared" si="31"/>
        <v>122.85231300305492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45133</v>
      </c>
      <c r="C483" s="257">
        <v>159.10156000000001</v>
      </c>
      <c r="D483" s="258">
        <v>122.85231300305492</v>
      </c>
      <c r="E483" s="257">
        <f t="shared" si="31"/>
        <v>122.85231300305492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45134</v>
      </c>
      <c r="C484" s="257">
        <v>149.52878699999999</v>
      </c>
      <c r="D484" s="258">
        <v>122.85231300305492</v>
      </c>
      <c r="E484" s="257">
        <f t="shared" si="31"/>
        <v>122.85231300305492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45135</v>
      </c>
      <c r="C485" s="257">
        <v>158.58570499999999</v>
      </c>
      <c r="D485" s="258">
        <v>122.85231300305492</v>
      </c>
      <c r="E485" s="257">
        <f t="shared" si="31"/>
        <v>122.85231300305492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45136</v>
      </c>
      <c r="C486" s="257">
        <v>154.42682300000001</v>
      </c>
      <c r="D486" s="258">
        <v>122.85231300305492</v>
      </c>
      <c r="E486" s="257">
        <f t="shared" si="31"/>
        <v>122.85231300305492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45137</v>
      </c>
      <c r="C487" s="257">
        <v>147.75717700000001</v>
      </c>
      <c r="D487" s="258">
        <v>122.85231300305492</v>
      </c>
      <c r="E487" s="257">
        <f t="shared" si="31"/>
        <v>122.85231300305492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45138</v>
      </c>
      <c r="C488" s="257">
        <v>158.57511300000002</v>
      </c>
      <c r="D488" s="258">
        <v>122.85231300305492</v>
      </c>
      <c r="E488" s="257">
        <f t="shared" si="31"/>
        <v>122.85231300305492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45139</v>
      </c>
      <c r="C489" s="257">
        <v>160.18598900000001</v>
      </c>
      <c r="D489" s="258">
        <v>114.21477552238552</v>
      </c>
      <c r="E489" s="257">
        <f t="shared" si="31"/>
        <v>114.21477552238552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45140</v>
      </c>
      <c r="C490" s="257">
        <v>161.395557</v>
      </c>
      <c r="D490" s="258">
        <v>114.21477552238552</v>
      </c>
      <c r="E490" s="257">
        <f t="shared" si="31"/>
        <v>114.21477552238552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45141</v>
      </c>
      <c r="C491" s="257">
        <v>155.15332700000002</v>
      </c>
      <c r="D491" s="258">
        <v>114.21477552238552</v>
      </c>
      <c r="E491" s="257">
        <f t="shared" si="31"/>
        <v>114.21477552238552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45142</v>
      </c>
      <c r="C492" s="257">
        <v>154.67913499999997</v>
      </c>
      <c r="D492" s="258">
        <v>114.21477552238552</v>
      </c>
      <c r="E492" s="257">
        <f t="shared" si="31"/>
        <v>114.21477552238552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45143</v>
      </c>
      <c r="C493" s="257">
        <v>153.84822299999999</v>
      </c>
      <c r="D493" s="258">
        <v>114.21477552238552</v>
      </c>
      <c r="E493" s="257">
        <f t="shared" si="31"/>
        <v>114.21477552238552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45144</v>
      </c>
      <c r="C494" s="257">
        <v>131.37672899999998</v>
      </c>
      <c r="D494" s="258">
        <v>114.21477552238552</v>
      </c>
      <c r="E494" s="257">
        <f t="shared" si="31"/>
        <v>114.21477552238552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45145</v>
      </c>
      <c r="C495" s="257">
        <v>149.788073</v>
      </c>
      <c r="D495" s="258">
        <v>114.21477552238552</v>
      </c>
      <c r="E495" s="257">
        <f t="shared" si="31"/>
        <v>114.21477552238552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45146</v>
      </c>
      <c r="C496" s="257">
        <v>139.28437500000001</v>
      </c>
      <c r="D496" s="258">
        <v>114.21477552238552</v>
      </c>
      <c r="E496" s="257">
        <f t="shared" si="31"/>
        <v>114.21477552238552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45147</v>
      </c>
      <c r="C497" s="257">
        <v>119.26285799999999</v>
      </c>
      <c r="D497" s="258">
        <v>114.21477552238552</v>
      </c>
      <c r="E497" s="257">
        <f t="shared" si="31"/>
        <v>114.21477552238552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45148</v>
      </c>
      <c r="C498" s="257">
        <v>148.85110800000001</v>
      </c>
      <c r="D498" s="258">
        <v>114.21477552238552</v>
      </c>
      <c r="E498" s="257">
        <f t="shared" si="31"/>
        <v>114.21477552238552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45149</v>
      </c>
      <c r="C499" s="257">
        <v>156.156758</v>
      </c>
      <c r="D499" s="258">
        <v>114.21477552238552</v>
      </c>
      <c r="E499" s="257">
        <f t="shared" si="31"/>
        <v>114.21477552238552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45150</v>
      </c>
      <c r="C500" s="257">
        <v>153.17335799999998</v>
      </c>
      <c r="D500" s="258">
        <v>114.21477552238552</v>
      </c>
      <c r="E500" s="257">
        <f t="shared" si="31"/>
        <v>114.21477552238552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45151</v>
      </c>
      <c r="C501" s="257">
        <v>148.45438199999998</v>
      </c>
      <c r="D501" s="258">
        <v>114.21477552238552</v>
      </c>
      <c r="E501" s="257">
        <f t="shared" si="31"/>
        <v>114.21477552238552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45152</v>
      </c>
      <c r="C502" s="257">
        <v>152.550826</v>
      </c>
      <c r="D502" s="258">
        <v>114.21477552238552</v>
      </c>
      <c r="E502" s="257">
        <f t="shared" si="31"/>
        <v>114.21477552238552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45153</v>
      </c>
      <c r="C503" s="257">
        <v>141.85321299999998</v>
      </c>
      <c r="D503" s="258">
        <v>114.21477552238552</v>
      </c>
      <c r="E503" s="257">
        <f t="shared" si="31"/>
        <v>114.21477552238552</v>
      </c>
      <c r="F503" s="263"/>
      <c r="G503" s="190" t="str">
        <f t="shared" si="32"/>
        <v>A</v>
      </c>
      <c r="H503" s="259" t="str">
        <f t="shared" si="33"/>
        <v>114,2</v>
      </c>
    </row>
    <row r="504" spans="1:8">
      <c r="A504" s="255">
        <f t="shared" si="30"/>
        <v>502</v>
      </c>
      <c r="B504" s="256">
        <v>45154</v>
      </c>
      <c r="C504" s="257">
        <v>146.73153099999999</v>
      </c>
      <c r="D504" s="258">
        <v>114.21477552238552</v>
      </c>
      <c r="E504" s="257">
        <f t="shared" si="31"/>
        <v>114.21477552238552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45155</v>
      </c>
      <c r="C505" s="257">
        <v>153.893505</v>
      </c>
      <c r="D505" s="258">
        <v>114.21477552238552</v>
      </c>
      <c r="E505" s="257">
        <f t="shared" si="31"/>
        <v>114.21477552238552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45156</v>
      </c>
      <c r="C506" s="257">
        <v>138.218571</v>
      </c>
      <c r="D506" s="258">
        <v>114.21477552238552</v>
      </c>
      <c r="E506" s="257">
        <f t="shared" si="31"/>
        <v>114.21477552238552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45157</v>
      </c>
      <c r="C507" s="257">
        <v>149.81274199999999</v>
      </c>
      <c r="D507" s="258">
        <v>114.21477552238552</v>
      </c>
      <c r="E507" s="257">
        <f t="shared" si="31"/>
        <v>114.21477552238552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45158</v>
      </c>
      <c r="C508" s="257">
        <v>147.03006600000001</v>
      </c>
      <c r="D508" s="258">
        <v>114.21477552238552</v>
      </c>
      <c r="E508" s="257">
        <f t="shared" si="31"/>
        <v>114.21477552238552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45159</v>
      </c>
      <c r="C509" s="257">
        <v>146.51018000000002</v>
      </c>
      <c r="D509" s="258">
        <v>114.21477552238552</v>
      </c>
      <c r="E509" s="257">
        <f t="shared" si="31"/>
        <v>114.21477552238552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45160</v>
      </c>
      <c r="C510" s="257">
        <v>144.61050900000001</v>
      </c>
      <c r="D510" s="258">
        <v>114.21477552238552</v>
      </c>
      <c r="E510" s="257">
        <f t="shared" si="31"/>
        <v>114.21477552238552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45161</v>
      </c>
      <c r="C511" s="257">
        <v>144.18831899999998</v>
      </c>
      <c r="D511" s="258">
        <v>114.21477552238552</v>
      </c>
      <c r="E511" s="257">
        <f t="shared" si="31"/>
        <v>114.21477552238552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45162</v>
      </c>
      <c r="C512" s="257">
        <v>144.08508</v>
      </c>
      <c r="D512" s="258">
        <v>114.21477552238552</v>
      </c>
      <c r="E512" s="257">
        <f t="shared" si="31"/>
        <v>114.21477552238552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45163</v>
      </c>
      <c r="C513" s="257">
        <v>132.306838</v>
      </c>
      <c r="D513" s="258">
        <v>114.21477552238552</v>
      </c>
      <c r="E513" s="257">
        <f t="shared" si="31"/>
        <v>114.21477552238552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45164</v>
      </c>
      <c r="C514" s="257">
        <v>85.768698999999998</v>
      </c>
      <c r="D514" s="258">
        <v>114.21477552238552</v>
      </c>
      <c r="E514" s="257">
        <f t="shared" si="31"/>
        <v>85.768698999999998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45165</v>
      </c>
      <c r="C515" s="257">
        <v>111.48669</v>
      </c>
      <c r="D515" s="258">
        <v>114.21477552238552</v>
      </c>
      <c r="E515" s="257">
        <f t="shared" si="31"/>
        <v>111.48669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45166</v>
      </c>
      <c r="C516" s="257">
        <v>141.814288</v>
      </c>
      <c r="D516" s="258">
        <v>114.21477552238552</v>
      </c>
      <c r="E516" s="257">
        <f t="shared" ref="E516:E579" si="35">IF(C516&gt;D516,D516,C516)</f>
        <v>114.21477552238552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45167</v>
      </c>
      <c r="C517" s="257">
        <v>140.25467</v>
      </c>
      <c r="D517" s="258">
        <v>114.21477552238552</v>
      </c>
      <c r="E517" s="257">
        <f t="shared" si="35"/>
        <v>114.21477552238552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45168</v>
      </c>
      <c r="C518" s="257">
        <v>135.95346300000003</v>
      </c>
      <c r="D518" s="258">
        <v>114.21477552238552</v>
      </c>
      <c r="E518" s="257">
        <f t="shared" si="35"/>
        <v>114.21477552238552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45169</v>
      </c>
      <c r="C519" s="257">
        <v>146.59604799999997</v>
      </c>
      <c r="D519" s="258">
        <v>114.21477552238552</v>
      </c>
      <c r="E519" s="257">
        <f t="shared" si="35"/>
        <v>114.21477552238552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45170</v>
      </c>
      <c r="C520" s="257">
        <v>130.69834699999998</v>
      </c>
      <c r="D520" s="258">
        <v>98.160963248854273</v>
      </c>
      <c r="E520" s="257">
        <f t="shared" si="35"/>
        <v>98.160963248854273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45171</v>
      </c>
      <c r="C521" s="257">
        <v>69.232088999999988</v>
      </c>
      <c r="D521" s="258">
        <v>98.160963248854273</v>
      </c>
      <c r="E521" s="257">
        <f t="shared" si="35"/>
        <v>69.232088999999988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45172</v>
      </c>
      <c r="C522" s="257">
        <v>38.894613</v>
      </c>
      <c r="D522" s="258">
        <v>98.160963248854273</v>
      </c>
      <c r="E522" s="257">
        <f t="shared" si="35"/>
        <v>38.894613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45173</v>
      </c>
      <c r="C523" s="257">
        <v>104.48944299999999</v>
      </c>
      <c r="D523" s="258">
        <v>98.160963248854273</v>
      </c>
      <c r="E523" s="257">
        <f t="shared" si="35"/>
        <v>98.160963248854273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45174</v>
      </c>
      <c r="C524" s="257">
        <v>119.78488499999999</v>
      </c>
      <c r="D524" s="258">
        <v>98.160963248854273</v>
      </c>
      <c r="E524" s="257">
        <f t="shared" si="35"/>
        <v>98.160963248854273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45175</v>
      </c>
      <c r="C525" s="257">
        <v>121.49658500000001</v>
      </c>
      <c r="D525" s="258">
        <v>98.160963248854273</v>
      </c>
      <c r="E525" s="257">
        <f t="shared" si="35"/>
        <v>98.160963248854273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45176</v>
      </c>
      <c r="C526" s="257">
        <v>105.404466</v>
      </c>
      <c r="D526" s="258">
        <v>98.160963248854273</v>
      </c>
      <c r="E526" s="257">
        <f t="shared" si="35"/>
        <v>98.160963248854273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45177</v>
      </c>
      <c r="C527" s="257">
        <v>124.320341</v>
      </c>
      <c r="D527" s="258">
        <v>98.160963248854273</v>
      </c>
      <c r="E527" s="257">
        <f t="shared" si="35"/>
        <v>98.160963248854273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45178</v>
      </c>
      <c r="C528" s="257">
        <v>107.48754</v>
      </c>
      <c r="D528" s="258">
        <v>98.160963248854273</v>
      </c>
      <c r="E528" s="257">
        <f t="shared" si="35"/>
        <v>98.160963248854273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45179</v>
      </c>
      <c r="C529" s="257">
        <v>122.65694599999999</v>
      </c>
      <c r="D529" s="258">
        <v>98.160963248854273</v>
      </c>
      <c r="E529" s="257">
        <f t="shared" si="35"/>
        <v>98.160963248854273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45180</v>
      </c>
      <c r="C530" s="257">
        <v>116.416759</v>
      </c>
      <c r="D530" s="258">
        <v>98.160963248854273</v>
      </c>
      <c r="E530" s="257">
        <f t="shared" si="35"/>
        <v>98.160963248854273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45181</v>
      </c>
      <c r="C531" s="257">
        <v>115.967995</v>
      </c>
      <c r="D531" s="258">
        <v>98.160963248854273</v>
      </c>
      <c r="E531" s="257">
        <f t="shared" si="35"/>
        <v>98.160963248854273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45182</v>
      </c>
      <c r="C532" s="257">
        <v>125.412786</v>
      </c>
      <c r="D532" s="258">
        <v>98.160963248854273</v>
      </c>
      <c r="E532" s="257">
        <f t="shared" si="35"/>
        <v>98.160963248854273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45183</v>
      </c>
      <c r="C533" s="257">
        <v>113.209748</v>
      </c>
      <c r="D533" s="258">
        <v>98.160963248854273</v>
      </c>
      <c r="E533" s="257">
        <f t="shared" si="35"/>
        <v>98.160963248854273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45184</v>
      </c>
      <c r="C534" s="257">
        <v>82.308445999999989</v>
      </c>
      <c r="D534" s="258">
        <v>98.160963248854273</v>
      </c>
      <c r="E534" s="257">
        <f t="shared" si="35"/>
        <v>82.308445999999989</v>
      </c>
      <c r="F534" s="263"/>
      <c r="G534" s="190" t="str">
        <f t="shared" si="36"/>
        <v>S</v>
      </c>
      <c r="H534" s="259" t="str">
        <f t="shared" si="37"/>
        <v>98,2</v>
      </c>
    </row>
    <row r="535" spans="1:8">
      <c r="A535" s="255">
        <f t="shared" si="34"/>
        <v>533</v>
      </c>
      <c r="B535" s="256">
        <v>45185</v>
      </c>
      <c r="C535" s="257">
        <v>71.22113499999999</v>
      </c>
      <c r="D535" s="258">
        <v>98.160963248854273</v>
      </c>
      <c r="E535" s="257">
        <f t="shared" si="35"/>
        <v>71.22113499999999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45186</v>
      </c>
      <c r="C536" s="257">
        <v>80.750882000000004</v>
      </c>
      <c r="D536" s="258">
        <v>98.160963248854273</v>
      </c>
      <c r="E536" s="257">
        <f t="shared" si="35"/>
        <v>80.750882000000004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45187</v>
      </c>
      <c r="C537" s="257">
        <v>95.140960000000007</v>
      </c>
      <c r="D537" s="258">
        <v>98.160963248854273</v>
      </c>
      <c r="E537" s="257">
        <f t="shared" si="35"/>
        <v>95.140960000000007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45188</v>
      </c>
      <c r="C538" s="257">
        <v>113.65260400000001</v>
      </c>
      <c r="D538" s="258">
        <v>98.160963248854273</v>
      </c>
      <c r="E538" s="257">
        <f t="shared" si="35"/>
        <v>98.160963248854273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45189</v>
      </c>
      <c r="C539" s="257">
        <v>134.564348</v>
      </c>
      <c r="D539" s="258">
        <v>98.160963248854273</v>
      </c>
      <c r="E539" s="257">
        <f t="shared" si="35"/>
        <v>98.160963248854273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45190</v>
      </c>
      <c r="C540" s="257">
        <v>77.507747999999992</v>
      </c>
      <c r="D540" s="258">
        <v>98.160963248854273</v>
      </c>
      <c r="E540" s="257">
        <f t="shared" si="35"/>
        <v>77.507747999999992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45191</v>
      </c>
      <c r="C541" s="257">
        <v>131.66051899999999</v>
      </c>
      <c r="D541" s="258">
        <v>98.160963248854273</v>
      </c>
      <c r="E541" s="257">
        <f t="shared" si="35"/>
        <v>98.160963248854273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45192</v>
      </c>
      <c r="C542" s="257">
        <v>135.80701400000001</v>
      </c>
      <c r="D542" s="258">
        <v>98.160963248854273</v>
      </c>
      <c r="E542" s="257">
        <f t="shared" si="35"/>
        <v>98.160963248854273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45193</v>
      </c>
      <c r="C543" s="257">
        <v>122.19131700000001</v>
      </c>
      <c r="D543" s="258">
        <v>98.160963248854273</v>
      </c>
      <c r="E543" s="257">
        <f t="shared" si="35"/>
        <v>98.160963248854273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45194</v>
      </c>
      <c r="C544" s="257">
        <v>134.42389499999999</v>
      </c>
      <c r="D544" s="258">
        <v>98.160963248854273</v>
      </c>
      <c r="E544" s="257">
        <f t="shared" si="35"/>
        <v>98.160963248854273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45195</v>
      </c>
      <c r="C545" s="257">
        <v>128.35612399999999</v>
      </c>
      <c r="D545" s="258">
        <v>98.160963248854273</v>
      </c>
      <c r="E545" s="257">
        <f t="shared" si="35"/>
        <v>98.160963248854273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45196</v>
      </c>
      <c r="C546" s="257">
        <v>124.05656999999999</v>
      </c>
      <c r="D546" s="258">
        <v>98.160963248854273</v>
      </c>
      <c r="E546" s="257">
        <f t="shared" si="35"/>
        <v>98.160963248854273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45197</v>
      </c>
      <c r="C547" s="257">
        <v>129.30368100000001</v>
      </c>
      <c r="D547" s="258">
        <v>98.160963248854273</v>
      </c>
      <c r="E547" s="257">
        <f t="shared" si="35"/>
        <v>98.160963248854273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45198</v>
      </c>
      <c r="C548" s="257">
        <v>130.58006499999999</v>
      </c>
      <c r="D548" s="258">
        <v>98.160963248854273</v>
      </c>
      <c r="E548" s="257">
        <f t="shared" si="35"/>
        <v>98.160963248854273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45199</v>
      </c>
      <c r="C549" s="257">
        <v>125.85898</v>
      </c>
      <c r="D549" s="258">
        <v>98.160963248854273</v>
      </c>
      <c r="E549" s="257">
        <f t="shared" si="35"/>
        <v>98.160963248854273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45200</v>
      </c>
      <c r="C550" s="257">
        <v>130.57495900000001</v>
      </c>
      <c r="D550" s="258">
        <v>78.390956834153258</v>
      </c>
      <c r="E550" s="257">
        <f t="shared" si="35"/>
        <v>78.390956834153258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45201</v>
      </c>
      <c r="C551" s="257">
        <v>125.42441500000001</v>
      </c>
      <c r="D551" s="258">
        <v>78.390956834153258</v>
      </c>
      <c r="E551" s="257">
        <f t="shared" si="35"/>
        <v>78.390956834153258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45202</v>
      </c>
      <c r="C552" s="257">
        <v>118.388621</v>
      </c>
      <c r="D552" s="258">
        <v>78.390956834153258</v>
      </c>
      <c r="E552" s="257">
        <f t="shared" si="35"/>
        <v>78.390956834153258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45203</v>
      </c>
      <c r="C553" s="257">
        <v>121.104265</v>
      </c>
      <c r="D553" s="258">
        <v>78.390956834153258</v>
      </c>
      <c r="E553" s="257">
        <f t="shared" si="35"/>
        <v>78.390956834153258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45204</v>
      </c>
      <c r="C554" s="257">
        <v>122.484306</v>
      </c>
      <c r="D554" s="258">
        <v>78.390956834153258</v>
      </c>
      <c r="E554" s="257">
        <f t="shared" si="35"/>
        <v>78.390956834153258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45205</v>
      </c>
      <c r="C555" s="257">
        <v>119.08609299999999</v>
      </c>
      <c r="D555" s="258">
        <v>78.390956834153258</v>
      </c>
      <c r="E555" s="257">
        <f t="shared" si="35"/>
        <v>78.390956834153258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45206</v>
      </c>
      <c r="C556" s="257">
        <v>115.97822599999999</v>
      </c>
      <c r="D556" s="258">
        <v>78.390956834153258</v>
      </c>
      <c r="E556" s="257">
        <f t="shared" si="35"/>
        <v>78.390956834153258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45207</v>
      </c>
      <c r="C557" s="257">
        <v>118.97928200000001</v>
      </c>
      <c r="D557" s="258">
        <v>78.390956834153258</v>
      </c>
      <c r="E557" s="257">
        <f t="shared" si="35"/>
        <v>78.390956834153258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45208</v>
      </c>
      <c r="C558" s="257">
        <v>115.888493</v>
      </c>
      <c r="D558" s="258">
        <v>78.390956834153258</v>
      </c>
      <c r="E558" s="257">
        <f t="shared" si="35"/>
        <v>78.390956834153258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45209</v>
      </c>
      <c r="C559" s="257">
        <v>119.53868799999999</v>
      </c>
      <c r="D559" s="258">
        <v>78.390956834153258</v>
      </c>
      <c r="E559" s="257">
        <f t="shared" si="35"/>
        <v>78.390956834153258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45210</v>
      </c>
      <c r="C560" s="257">
        <v>121.139656</v>
      </c>
      <c r="D560" s="258">
        <v>78.390956834153258</v>
      </c>
      <c r="E560" s="257">
        <f t="shared" si="35"/>
        <v>78.390956834153258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45211</v>
      </c>
      <c r="C561" s="257">
        <v>117.91925000000001</v>
      </c>
      <c r="D561" s="258">
        <v>78.390956834153258</v>
      </c>
      <c r="E561" s="257">
        <f t="shared" si="35"/>
        <v>78.390956834153258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45212</v>
      </c>
      <c r="C562" s="257">
        <v>86.479984999999999</v>
      </c>
      <c r="D562" s="258">
        <v>78.390956834153258</v>
      </c>
      <c r="E562" s="257">
        <f t="shared" si="35"/>
        <v>78.390956834153258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45213</v>
      </c>
      <c r="C563" s="257">
        <v>69.132299000000003</v>
      </c>
      <c r="D563" s="258">
        <v>78.390956834153258</v>
      </c>
      <c r="E563" s="257">
        <f t="shared" si="35"/>
        <v>69.132299000000003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45214</v>
      </c>
      <c r="C564" s="257">
        <v>77.043012000000004</v>
      </c>
      <c r="D564" s="258">
        <v>78.390956834153258</v>
      </c>
      <c r="E564" s="257">
        <f t="shared" si="35"/>
        <v>77.043012000000004</v>
      </c>
      <c r="F564" s="263"/>
      <c r="G564" s="190" t="str">
        <f t="shared" si="36"/>
        <v>O</v>
      </c>
      <c r="H564" s="259" t="str">
        <f t="shared" si="37"/>
        <v>78,4</v>
      </c>
    </row>
    <row r="565" spans="1:8">
      <c r="A565" s="255">
        <f t="shared" si="34"/>
        <v>563</v>
      </c>
      <c r="B565" s="256">
        <v>45215</v>
      </c>
      <c r="C565" s="257">
        <v>61.781934999999997</v>
      </c>
      <c r="D565" s="258">
        <v>78.390956834153258</v>
      </c>
      <c r="E565" s="257">
        <f t="shared" si="35"/>
        <v>61.781934999999997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45216</v>
      </c>
      <c r="C566" s="257">
        <v>63.648342999999997</v>
      </c>
      <c r="D566" s="258">
        <v>78.390956834153258</v>
      </c>
      <c r="E566" s="257">
        <f t="shared" si="35"/>
        <v>63.648342999999997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45217</v>
      </c>
      <c r="C567" s="257">
        <v>68.406600000000012</v>
      </c>
      <c r="D567" s="258">
        <v>78.390956834153258</v>
      </c>
      <c r="E567" s="257">
        <f t="shared" si="35"/>
        <v>68.406600000000012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45218</v>
      </c>
      <c r="C568" s="257">
        <v>22.057275000000001</v>
      </c>
      <c r="D568" s="258">
        <v>78.390956834153258</v>
      </c>
      <c r="E568" s="257">
        <f t="shared" si="35"/>
        <v>22.057275000000001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45219</v>
      </c>
      <c r="C569" s="257">
        <v>69.818734000000006</v>
      </c>
      <c r="D569" s="258">
        <v>78.390956834153258</v>
      </c>
      <c r="E569" s="257">
        <f t="shared" si="35"/>
        <v>69.818734000000006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45220</v>
      </c>
      <c r="C570" s="257">
        <v>89.718145000000007</v>
      </c>
      <c r="D570" s="258">
        <v>78.390956834153258</v>
      </c>
      <c r="E570" s="257">
        <f t="shared" si="35"/>
        <v>78.390956834153258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45221</v>
      </c>
      <c r="C571" s="257">
        <v>36.516393999999998</v>
      </c>
      <c r="D571" s="258">
        <v>78.390956834153258</v>
      </c>
      <c r="E571" s="257">
        <f t="shared" si="35"/>
        <v>36.516393999999998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45222</v>
      </c>
      <c r="C572" s="257">
        <v>48.294530000000002</v>
      </c>
      <c r="D572" s="258">
        <v>78.390956834153258</v>
      </c>
      <c r="E572" s="257">
        <f t="shared" si="35"/>
        <v>48.294530000000002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45223</v>
      </c>
      <c r="C573" s="257">
        <v>77.009704999999997</v>
      </c>
      <c r="D573" s="258">
        <v>78.390956834153258</v>
      </c>
      <c r="E573" s="257">
        <f t="shared" si="35"/>
        <v>77.009704999999997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45224</v>
      </c>
      <c r="C574" s="257">
        <v>54.701847000000001</v>
      </c>
      <c r="D574" s="258">
        <v>78.390956834153258</v>
      </c>
      <c r="E574" s="257">
        <f t="shared" si="35"/>
        <v>54.701847000000001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45225</v>
      </c>
      <c r="C575" s="257">
        <v>36.459362999999996</v>
      </c>
      <c r="D575" s="258">
        <v>78.390956834153258</v>
      </c>
      <c r="E575" s="257">
        <f t="shared" si="35"/>
        <v>36.459362999999996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45226</v>
      </c>
      <c r="C576" s="257">
        <v>65.252645999999999</v>
      </c>
      <c r="D576" s="258">
        <v>78.390956834153258</v>
      </c>
      <c r="E576" s="257">
        <f t="shared" si="35"/>
        <v>65.252645999999999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45227</v>
      </c>
      <c r="C577" s="257">
        <v>67.65749000000001</v>
      </c>
      <c r="D577" s="258">
        <v>78.390956834153258</v>
      </c>
      <c r="E577" s="257">
        <f t="shared" si="35"/>
        <v>67.65749000000001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45228</v>
      </c>
      <c r="C578" s="257">
        <v>50.590688999999998</v>
      </c>
      <c r="D578" s="258">
        <v>78.390956834153258</v>
      </c>
      <c r="E578" s="257">
        <f t="shared" si="35"/>
        <v>50.590688999999998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45229</v>
      </c>
      <c r="C579" s="257">
        <v>70.662010999999993</v>
      </c>
      <c r="D579" s="258">
        <v>78.390956834153258</v>
      </c>
      <c r="E579" s="257">
        <f t="shared" si="35"/>
        <v>70.662010999999993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45230</v>
      </c>
      <c r="C580" s="257">
        <v>38.999866000000004</v>
      </c>
      <c r="D580" s="258">
        <v>78.390956834153258</v>
      </c>
      <c r="E580" s="257">
        <f t="shared" ref="E580:E643" si="39">IF(C580&gt;D580,D580,C580)</f>
        <v>38.999866000000004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45231</v>
      </c>
      <c r="C581" s="257">
        <v>46.113525000000003</v>
      </c>
      <c r="D581" s="258">
        <v>58.231774004391859</v>
      </c>
      <c r="E581" s="257">
        <f t="shared" si="39"/>
        <v>46.113525000000003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45232</v>
      </c>
      <c r="C582" s="257">
        <v>40.637715</v>
      </c>
      <c r="D582" s="258">
        <v>58.231774004391859</v>
      </c>
      <c r="E582" s="257">
        <f t="shared" si="39"/>
        <v>40.637715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45233</v>
      </c>
      <c r="C583" s="257">
        <v>52.660816999999994</v>
      </c>
      <c r="D583" s="258">
        <v>58.231774004391859</v>
      </c>
      <c r="E583" s="257">
        <f t="shared" si="39"/>
        <v>52.660816999999994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45234</v>
      </c>
      <c r="C584" s="257">
        <v>41.790334999999999</v>
      </c>
      <c r="D584" s="258">
        <v>58.231774004391859</v>
      </c>
      <c r="E584" s="257">
        <f t="shared" si="39"/>
        <v>41.790334999999999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45235</v>
      </c>
      <c r="C585" s="257">
        <v>65.958975999999993</v>
      </c>
      <c r="D585" s="258">
        <v>58.231774004391859</v>
      </c>
      <c r="E585" s="257">
        <f t="shared" si="39"/>
        <v>58.231774004391859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45236</v>
      </c>
      <c r="C586" s="257">
        <v>85.136716000000007</v>
      </c>
      <c r="D586" s="258">
        <v>58.231774004391859</v>
      </c>
      <c r="E586" s="257">
        <f t="shared" si="39"/>
        <v>58.231774004391859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45237</v>
      </c>
      <c r="C587" s="257">
        <v>79.965152000000003</v>
      </c>
      <c r="D587" s="258">
        <v>58.231774004391859</v>
      </c>
      <c r="E587" s="257">
        <f t="shared" si="39"/>
        <v>58.231774004391859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45238</v>
      </c>
      <c r="C588" s="257">
        <v>63.664096000000001</v>
      </c>
      <c r="D588" s="258">
        <v>58.231774004391859</v>
      </c>
      <c r="E588" s="257">
        <f t="shared" si="39"/>
        <v>58.231774004391859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45239</v>
      </c>
      <c r="C589" s="257">
        <v>68.29316</v>
      </c>
      <c r="D589" s="258">
        <v>58.231774004391859</v>
      </c>
      <c r="E589" s="257">
        <f t="shared" si="39"/>
        <v>58.231774004391859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45240</v>
      </c>
      <c r="C590" s="257">
        <v>72.825442999999993</v>
      </c>
      <c r="D590" s="258">
        <v>58.231774004391859</v>
      </c>
      <c r="E590" s="257">
        <f t="shared" si="39"/>
        <v>58.231774004391859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45241</v>
      </c>
      <c r="C591" s="257">
        <v>43.777354000000003</v>
      </c>
      <c r="D591" s="258">
        <v>58.231774004391859</v>
      </c>
      <c r="E591" s="257">
        <f t="shared" si="39"/>
        <v>43.777354000000003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45242</v>
      </c>
      <c r="C592" s="257">
        <v>59.107075999999999</v>
      </c>
      <c r="D592" s="258">
        <v>58.231774004391859</v>
      </c>
      <c r="E592" s="257">
        <f t="shared" si="39"/>
        <v>58.231774004391859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45243</v>
      </c>
      <c r="C593" s="257">
        <v>73.250932000000006</v>
      </c>
      <c r="D593" s="258">
        <v>58.231774004391859</v>
      </c>
      <c r="E593" s="257">
        <f t="shared" si="39"/>
        <v>58.231774004391859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45244</v>
      </c>
      <c r="C594" s="257">
        <v>80.128034999999997</v>
      </c>
      <c r="D594" s="258">
        <v>58.231774004391859</v>
      </c>
      <c r="E594" s="257">
        <f t="shared" si="39"/>
        <v>58.231774004391859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45245</v>
      </c>
      <c r="C595" s="257">
        <v>71.367745999999997</v>
      </c>
      <c r="D595" s="258">
        <v>58.231774004391859</v>
      </c>
      <c r="E595" s="257">
        <f t="shared" si="39"/>
        <v>58.231774004391859</v>
      </c>
      <c r="F595" s="263"/>
      <c r="G595" s="190" t="str">
        <f t="shared" si="40"/>
        <v>N</v>
      </c>
      <c r="H595" s="259" t="str">
        <f t="shared" si="41"/>
        <v>58,2</v>
      </c>
    </row>
    <row r="596" spans="1:8">
      <c r="A596" s="255">
        <f t="shared" si="38"/>
        <v>594</v>
      </c>
      <c r="B596" s="256">
        <v>45246</v>
      </c>
      <c r="C596" s="257">
        <v>59.627488000000007</v>
      </c>
      <c r="D596" s="258">
        <v>58.231774004391859</v>
      </c>
      <c r="E596" s="257">
        <f t="shared" si="39"/>
        <v>58.231774004391859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45247</v>
      </c>
      <c r="C597" s="257">
        <v>70.082522999999995</v>
      </c>
      <c r="D597" s="258">
        <v>58.231774004391859</v>
      </c>
      <c r="E597" s="257">
        <f t="shared" si="39"/>
        <v>58.231774004391859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45248</v>
      </c>
      <c r="C598" s="257">
        <v>82.377843999999996</v>
      </c>
      <c r="D598" s="258">
        <v>58.231774004391859</v>
      </c>
      <c r="E598" s="257">
        <f t="shared" si="39"/>
        <v>58.231774004391859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45249</v>
      </c>
      <c r="C599" s="257">
        <v>86.552728000000002</v>
      </c>
      <c r="D599" s="258">
        <v>58.231774004391859</v>
      </c>
      <c r="E599" s="257">
        <f t="shared" si="39"/>
        <v>58.231774004391859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45250</v>
      </c>
      <c r="C600" s="257">
        <v>80.575619000000003</v>
      </c>
      <c r="D600" s="258">
        <v>58.231774004391859</v>
      </c>
      <c r="E600" s="257">
        <f t="shared" si="39"/>
        <v>58.231774004391859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45251</v>
      </c>
      <c r="C601" s="257">
        <v>72.216087999999999</v>
      </c>
      <c r="D601" s="258">
        <v>58.231774004391859</v>
      </c>
      <c r="E601" s="257">
        <f t="shared" si="39"/>
        <v>58.231774004391859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45252</v>
      </c>
      <c r="C602" s="257">
        <v>80.988627000000008</v>
      </c>
      <c r="D602" s="258">
        <v>58.231774004391859</v>
      </c>
      <c r="E602" s="257">
        <f t="shared" si="39"/>
        <v>58.231774004391859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45253</v>
      </c>
      <c r="C603" s="257">
        <v>88.642802000000017</v>
      </c>
      <c r="D603" s="258">
        <v>58.231774004391859</v>
      </c>
      <c r="E603" s="257">
        <f t="shared" si="39"/>
        <v>58.231774004391859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45254</v>
      </c>
      <c r="C604" s="257">
        <v>91.392454000000001</v>
      </c>
      <c r="D604" s="258">
        <v>58.231774004391859</v>
      </c>
      <c r="E604" s="257">
        <f t="shared" si="39"/>
        <v>58.231774004391859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45255</v>
      </c>
      <c r="C605" s="257">
        <v>82.935896</v>
      </c>
      <c r="D605" s="258">
        <v>58.231774004391859</v>
      </c>
      <c r="E605" s="257">
        <f t="shared" si="39"/>
        <v>58.231774004391859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45256</v>
      </c>
      <c r="C606" s="257">
        <v>75.769473999999988</v>
      </c>
      <c r="D606" s="258">
        <v>58.231774004391859</v>
      </c>
      <c r="E606" s="257">
        <f t="shared" si="39"/>
        <v>58.231774004391859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45257</v>
      </c>
      <c r="C607" s="257">
        <v>55.741357000000001</v>
      </c>
      <c r="D607" s="258">
        <v>58.231774004391859</v>
      </c>
      <c r="E607" s="257">
        <f t="shared" si="39"/>
        <v>55.741357000000001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45258</v>
      </c>
      <c r="C608" s="257">
        <v>29.865425999999999</v>
      </c>
      <c r="D608" s="258">
        <v>58.231774004391859</v>
      </c>
      <c r="E608" s="257">
        <f t="shared" si="39"/>
        <v>29.865425999999999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45259</v>
      </c>
      <c r="C609" s="257">
        <v>35.182884999999999</v>
      </c>
      <c r="D609" s="258">
        <v>58.231774004391859</v>
      </c>
      <c r="E609" s="257">
        <f t="shared" si="39"/>
        <v>35.182884999999999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45260</v>
      </c>
      <c r="C610" s="257">
        <v>25.536602999999999</v>
      </c>
      <c r="D610" s="258">
        <v>58.231774004391859</v>
      </c>
      <c r="E610" s="257">
        <f t="shared" si="39"/>
        <v>25.536602999999999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45261</v>
      </c>
      <c r="C611" s="257">
        <v>46.950890000000001</v>
      </c>
      <c r="D611" s="258">
        <v>49.229256298841626</v>
      </c>
      <c r="E611" s="257">
        <f t="shared" si="39"/>
        <v>46.950890000000001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45262</v>
      </c>
      <c r="C612" s="257">
        <v>72.291083</v>
      </c>
      <c r="D612" s="258">
        <v>49.229256298841626</v>
      </c>
      <c r="E612" s="257">
        <f t="shared" si="39"/>
        <v>49.229256298841626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45263</v>
      </c>
      <c r="C613" s="257">
        <v>65.992722999999998</v>
      </c>
      <c r="D613" s="258">
        <v>49.229256298841626</v>
      </c>
      <c r="E613" s="257">
        <f t="shared" si="39"/>
        <v>49.229256298841626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45264</v>
      </c>
      <c r="C614" s="257">
        <v>32.778173000000002</v>
      </c>
      <c r="D614" s="258">
        <v>49.229256298841626</v>
      </c>
      <c r="E614" s="257">
        <f t="shared" si="39"/>
        <v>32.778173000000002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45265</v>
      </c>
      <c r="C615" s="257">
        <v>38.461762999999998</v>
      </c>
      <c r="D615" s="258">
        <v>49.229256298841626</v>
      </c>
      <c r="E615" s="257">
        <f t="shared" si="39"/>
        <v>38.461762999999998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45266</v>
      </c>
      <c r="C616" s="257">
        <v>40.292833999999999</v>
      </c>
      <c r="D616" s="258">
        <v>49.229256298841626</v>
      </c>
      <c r="E616" s="257">
        <f t="shared" si="39"/>
        <v>40.292833999999999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45267</v>
      </c>
      <c r="C617" s="257">
        <v>32.543493999999995</v>
      </c>
      <c r="D617" s="258">
        <v>49.229256298841626</v>
      </c>
      <c r="E617" s="257">
        <f t="shared" si="39"/>
        <v>32.543493999999995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45268</v>
      </c>
      <c r="C618" s="257">
        <v>51.133761</v>
      </c>
      <c r="D618" s="258">
        <v>49.229256298841626</v>
      </c>
      <c r="E618" s="257">
        <f t="shared" si="39"/>
        <v>49.229256298841626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45269</v>
      </c>
      <c r="C619" s="257">
        <v>41.918067000000001</v>
      </c>
      <c r="D619" s="258">
        <v>49.229256298841626</v>
      </c>
      <c r="E619" s="257">
        <f t="shared" si="39"/>
        <v>41.918067000000001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45270</v>
      </c>
      <c r="C620" s="257">
        <v>44.863416000000001</v>
      </c>
      <c r="D620" s="258">
        <v>49.229256298841626</v>
      </c>
      <c r="E620" s="257">
        <f t="shared" si="39"/>
        <v>44.863416000000001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45271</v>
      </c>
      <c r="C621" s="257">
        <v>58.604285000000004</v>
      </c>
      <c r="D621" s="258">
        <v>49.229256298841626</v>
      </c>
      <c r="E621" s="257">
        <f t="shared" si="39"/>
        <v>49.229256298841626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45272</v>
      </c>
      <c r="C622" s="257">
        <v>47.030808</v>
      </c>
      <c r="D622" s="258">
        <v>49.229256298841626</v>
      </c>
      <c r="E622" s="257">
        <f t="shared" si="39"/>
        <v>47.030808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45273</v>
      </c>
      <c r="C623" s="257">
        <v>48.745633000000005</v>
      </c>
      <c r="D623" s="258">
        <v>49.229256298841626</v>
      </c>
      <c r="E623" s="257">
        <f t="shared" si="39"/>
        <v>48.745633000000005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45274</v>
      </c>
      <c r="C624" s="257">
        <v>79.936560999999983</v>
      </c>
      <c r="D624" s="258">
        <v>49.229256298841626</v>
      </c>
      <c r="E624" s="257">
        <f t="shared" si="39"/>
        <v>49.229256298841626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45275</v>
      </c>
      <c r="C625" s="257">
        <v>81.666037000000003</v>
      </c>
      <c r="D625" s="258">
        <v>49.229256298841626</v>
      </c>
      <c r="E625" s="257">
        <f t="shared" si="39"/>
        <v>49.229256298841626</v>
      </c>
      <c r="F625" s="263"/>
      <c r="G625" s="190" t="str">
        <f t="shared" si="40"/>
        <v>D</v>
      </c>
      <c r="H625" s="259" t="str">
        <f t="shared" si="41"/>
        <v>49,2</v>
      </c>
    </row>
    <row r="626" spans="1:8">
      <c r="A626" s="255">
        <f t="shared" si="38"/>
        <v>624</v>
      </c>
      <c r="B626" s="256">
        <v>45276</v>
      </c>
      <c r="C626" s="257">
        <v>81.852435999999997</v>
      </c>
      <c r="D626" s="258">
        <v>49.229256298841626</v>
      </c>
      <c r="E626" s="257">
        <f t="shared" si="39"/>
        <v>49.229256298841626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45277</v>
      </c>
      <c r="C627" s="257">
        <v>79.305331999999993</v>
      </c>
      <c r="D627" s="258">
        <v>49.229256298841626</v>
      </c>
      <c r="E627" s="257">
        <f t="shared" si="39"/>
        <v>49.229256298841626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45278</v>
      </c>
      <c r="C628" s="257">
        <v>80.013215000000002</v>
      </c>
      <c r="D628" s="258">
        <v>49.229256298841626</v>
      </c>
      <c r="E628" s="257">
        <f t="shared" si="39"/>
        <v>49.229256298841626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45279</v>
      </c>
      <c r="C629" s="257">
        <v>79.292443000000006</v>
      </c>
      <c r="D629" s="258">
        <v>49.229256298841626</v>
      </c>
      <c r="E629" s="257">
        <f t="shared" si="39"/>
        <v>49.229256298841626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45280</v>
      </c>
      <c r="C630" s="257">
        <v>47.795245999999999</v>
      </c>
      <c r="D630" s="258">
        <v>49.229256298841626</v>
      </c>
      <c r="E630" s="257">
        <f t="shared" si="39"/>
        <v>47.795245999999999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45281</v>
      </c>
      <c r="C631" s="257">
        <v>78.076807000000002</v>
      </c>
      <c r="D631" s="258">
        <v>49.229256298841626</v>
      </c>
      <c r="E631" s="257">
        <f t="shared" si="39"/>
        <v>49.229256298841626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45282</v>
      </c>
      <c r="C632" s="257">
        <v>78.639508000000006</v>
      </c>
      <c r="D632" s="258">
        <v>49.229256298841626</v>
      </c>
      <c r="E632" s="257">
        <f t="shared" si="39"/>
        <v>49.229256298841626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45283</v>
      </c>
      <c r="C633" s="257">
        <v>78.407662000000002</v>
      </c>
      <c r="D633" s="258">
        <v>49.229256298841626</v>
      </c>
      <c r="E633" s="257">
        <f t="shared" si="39"/>
        <v>49.229256298841626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45284</v>
      </c>
      <c r="C634" s="257">
        <v>78.012735000000006</v>
      </c>
      <c r="D634" s="258">
        <v>49.229256298841626</v>
      </c>
      <c r="E634" s="257">
        <f t="shared" si="39"/>
        <v>49.229256298841626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45285</v>
      </c>
      <c r="C635" s="257">
        <v>72.067005000000009</v>
      </c>
      <c r="D635" s="258">
        <v>49.229256298841626</v>
      </c>
      <c r="E635" s="257">
        <f t="shared" si="39"/>
        <v>49.229256298841626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45286</v>
      </c>
      <c r="C636" s="257">
        <v>58.338236999999999</v>
      </c>
      <c r="D636" s="258">
        <v>49.229256298841626</v>
      </c>
      <c r="E636" s="257">
        <f t="shared" si="39"/>
        <v>49.229256298841626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45287</v>
      </c>
      <c r="C637" s="257">
        <v>60.169753</v>
      </c>
      <c r="D637" s="258">
        <v>49.229256298841626</v>
      </c>
      <c r="E637" s="257">
        <f t="shared" si="39"/>
        <v>49.229256298841626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45288</v>
      </c>
      <c r="C638" s="257">
        <v>43.072409</v>
      </c>
      <c r="D638" s="258">
        <v>49.229256298841626</v>
      </c>
      <c r="E638" s="257">
        <f t="shared" si="39"/>
        <v>43.072409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45289</v>
      </c>
      <c r="C639" s="257">
        <v>26.936472000000002</v>
      </c>
      <c r="D639" s="258">
        <v>49.229256298841626</v>
      </c>
      <c r="E639" s="257">
        <f t="shared" si="39"/>
        <v>26.936472000000002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45290</v>
      </c>
      <c r="C640" s="257">
        <v>69.737143000000003</v>
      </c>
      <c r="D640" s="258">
        <v>49.229256298841626</v>
      </c>
      <c r="E640" s="257">
        <f t="shared" si="39"/>
        <v>49.229256298841626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45291</v>
      </c>
      <c r="C641" s="257">
        <v>35.265696000000005</v>
      </c>
      <c r="D641" s="258">
        <v>49.229256298841626</v>
      </c>
      <c r="E641" s="257">
        <f t="shared" si="39"/>
        <v>35.265696000000005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45292</v>
      </c>
      <c r="C642" s="257">
        <v>65.314655999999999</v>
      </c>
      <c r="D642" s="258">
        <v>72.820712974042507</v>
      </c>
      <c r="E642" s="257">
        <f t="shared" si="39"/>
        <v>65.314655999999999</v>
      </c>
      <c r="F642" s="260">
        <f>YEAR(B642)</f>
        <v>2024</v>
      </c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45293</v>
      </c>
      <c r="C643" s="257">
        <v>47.840720999999995</v>
      </c>
      <c r="D643" s="258">
        <v>72.820712974042507</v>
      </c>
      <c r="E643" s="257">
        <f t="shared" si="39"/>
        <v>47.840720999999995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45294</v>
      </c>
      <c r="C644" s="257">
        <v>34.566215999999997</v>
      </c>
      <c r="D644" s="258">
        <v>72.820712974042507</v>
      </c>
      <c r="E644" s="257">
        <f t="shared" ref="E644:E707" si="43">IF(C644&gt;D644,D644,C644)</f>
        <v>34.566215999999997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45295</v>
      </c>
      <c r="C645" s="257">
        <v>24.720247000000001</v>
      </c>
      <c r="D645" s="258">
        <v>72.820712974042507</v>
      </c>
      <c r="E645" s="257">
        <f t="shared" si="43"/>
        <v>24.720247000000001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45296</v>
      </c>
      <c r="C646" s="257">
        <v>60.683684999999997</v>
      </c>
      <c r="D646" s="258">
        <v>72.820712974042507</v>
      </c>
      <c r="E646" s="257">
        <f t="shared" si="43"/>
        <v>60.683684999999997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45297</v>
      </c>
      <c r="C647" s="257">
        <v>76.805976999999999</v>
      </c>
      <c r="D647" s="258">
        <v>72.820712974042507</v>
      </c>
      <c r="E647" s="257">
        <f t="shared" si="43"/>
        <v>72.820712974042507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45298</v>
      </c>
      <c r="C648" s="257">
        <v>83.238421000000002</v>
      </c>
      <c r="D648" s="258">
        <v>72.820712974042507</v>
      </c>
      <c r="E648" s="257">
        <f t="shared" si="43"/>
        <v>72.820712974042507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45299</v>
      </c>
      <c r="C649" s="257">
        <v>63.644133000000004</v>
      </c>
      <c r="D649" s="258">
        <v>72.820712974042507</v>
      </c>
      <c r="E649" s="257">
        <f t="shared" si="43"/>
        <v>63.644133000000004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45300</v>
      </c>
      <c r="C650" s="257">
        <v>35.978919999999995</v>
      </c>
      <c r="D650" s="258">
        <v>72.820712974042507</v>
      </c>
      <c r="E650" s="257">
        <f t="shared" si="43"/>
        <v>35.978919999999995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45301</v>
      </c>
      <c r="C651" s="257">
        <v>31.942340000000002</v>
      </c>
      <c r="D651" s="258">
        <v>72.820712974042507</v>
      </c>
      <c r="E651" s="257">
        <f t="shared" si="43"/>
        <v>31.942340000000002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45302</v>
      </c>
      <c r="C652" s="257">
        <v>61.779330000000002</v>
      </c>
      <c r="D652" s="258">
        <v>72.820712974042507</v>
      </c>
      <c r="E652" s="257">
        <f t="shared" si="43"/>
        <v>61.779330000000002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45303</v>
      </c>
      <c r="C653" s="257">
        <v>70.27633800000001</v>
      </c>
      <c r="D653" s="258">
        <v>72.820712974042507</v>
      </c>
      <c r="E653" s="257">
        <f t="shared" si="43"/>
        <v>70.27633800000001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45304</v>
      </c>
      <c r="C654" s="257">
        <v>43.728774999999999</v>
      </c>
      <c r="D654" s="258">
        <v>72.820712974042507</v>
      </c>
      <c r="E654" s="257">
        <f t="shared" si="43"/>
        <v>43.728774999999999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45305</v>
      </c>
      <c r="C655" s="257">
        <v>43.975478000000003</v>
      </c>
      <c r="D655" s="258">
        <v>72.820712974042507</v>
      </c>
      <c r="E655" s="257">
        <f t="shared" si="43"/>
        <v>43.975478000000003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45306</v>
      </c>
      <c r="C656" s="257">
        <v>22.129208999999999</v>
      </c>
      <c r="D656" s="258">
        <v>72.820712974042507</v>
      </c>
      <c r="E656" s="257">
        <f t="shared" si="43"/>
        <v>22.129208999999999</v>
      </c>
      <c r="F656" s="263"/>
      <c r="G656" s="190" t="str">
        <f t="shared" si="44"/>
        <v>E</v>
      </c>
      <c r="H656" s="259" t="str">
        <f t="shared" si="45"/>
        <v>72,8</v>
      </c>
    </row>
    <row r="657" spans="1:8">
      <c r="A657" s="255">
        <f t="shared" si="42"/>
        <v>655</v>
      </c>
      <c r="B657" s="256">
        <v>45307</v>
      </c>
      <c r="C657" s="257">
        <v>32.046556000000002</v>
      </c>
      <c r="D657" s="258">
        <v>72.820712974042507</v>
      </c>
      <c r="E657" s="257">
        <f t="shared" si="43"/>
        <v>32.046556000000002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45308</v>
      </c>
      <c r="C658" s="257">
        <v>44.277466999999994</v>
      </c>
      <c r="D658" s="258">
        <v>72.820712974042507</v>
      </c>
      <c r="E658" s="257">
        <f t="shared" si="43"/>
        <v>44.277466999999994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45309</v>
      </c>
      <c r="C659" s="257">
        <v>43.388531</v>
      </c>
      <c r="D659" s="258">
        <v>72.820712974042507</v>
      </c>
      <c r="E659" s="257">
        <f t="shared" si="43"/>
        <v>43.388531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45310</v>
      </c>
      <c r="C660" s="257">
        <v>21.169370000000001</v>
      </c>
      <c r="D660" s="258">
        <v>72.820712974042507</v>
      </c>
      <c r="E660" s="257">
        <f t="shared" si="43"/>
        <v>21.169370000000001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45311</v>
      </c>
      <c r="C661" s="257">
        <v>71.42283599999999</v>
      </c>
      <c r="D661" s="258">
        <v>72.820712974042507</v>
      </c>
      <c r="E661" s="257">
        <f t="shared" si="43"/>
        <v>71.42283599999999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45312</v>
      </c>
      <c r="C662" s="257">
        <v>81.062928999999997</v>
      </c>
      <c r="D662" s="258">
        <v>72.820712974042507</v>
      </c>
      <c r="E662" s="257">
        <f t="shared" si="43"/>
        <v>72.820712974042507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45313</v>
      </c>
      <c r="C663" s="257">
        <v>80.256656000000007</v>
      </c>
      <c r="D663" s="258">
        <v>72.820712974042507</v>
      </c>
      <c r="E663" s="257">
        <f t="shared" si="43"/>
        <v>72.820712974042507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45314</v>
      </c>
      <c r="C664" s="257">
        <v>87.581912000000017</v>
      </c>
      <c r="D664" s="258">
        <v>72.820712974042507</v>
      </c>
      <c r="E664" s="257">
        <f t="shared" si="43"/>
        <v>72.820712974042507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45315</v>
      </c>
      <c r="C665" s="257">
        <v>91.598233999999991</v>
      </c>
      <c r="D665" s="258">
        <v>72.820712974042507</v>
      </c>
      <c r="E665" s="257">
        <f t="shared" si="43"/>
        <v>72.820712974042507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45316</v>
      </c>
      <c r="C666" s="257">
        <v>91.757300000000001</v>
      </c>
      <c r="D666" s="258">
        <v>72.820712974042507</v>
      </c>
      <c r="E666" s="257">
        <f t="shared" si="43"/>
        <v>72.820712974042507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45317</v>
      </c>
      <c r="C667" s="257">
        <v>87.124839000000009</v>
      </c>
      <c r="D667" s="258">
        <v>72.820712974042507</v>
      </c>
      <c r="E667" s="257">
        <f t="shared" si="43"/>
        <v>72.820712974042507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45318</v>
      </c>
      <c r="C668" s="257">
        <v>86.295061999999987</v>
      </c>
      <c r="D668" s="258">
        <v>72.820712974042507</v>
      </c>
      <c r="E668" s="257">
        <f t="shared" si="43"/>
        <v>72.820712974042507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45319</v>
      </c>
      <c r="C669" s="257">
        <v>79.146414000000007</v>
      </c>
      <c r="D669" s="258">
        <v>72.820712974042507</v>
      </c>
      <c r="E669" s="257">
        <f t="shared" si="43"/>
        <v>72.820712974042507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45320</v>
      </c>
      <c r="C670" s="257">
        <v>58.706305</v>
      </c>
      <c r="D670" s="258">
        <v>72.820712974042507</v>
      </c>
      <c r="E670" s="257">
        <f t="shared" si="43"/>
        <v>58.706305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45321</v>
      </c>
      <c r="C671" s="257">
        <v>73.670451</v>
      </c>
      <c r="D671" s="258">
        <v>72.820712974042507</v>
      </c>
      <c r="E671" s="257">
        <f t="shared" si="43"/>
        <v>72.820712974042507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45322</v>
      </c>
      <c r="C672" s="257">
        <v>84.423603</v>
      </c>
      <c r="D672" s="258">
        <v>72.820712974042507</v>
      </c>
      <c r="E672" s="257">
        <f t="shared" si="43"/>
        <v>72.820712974042507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45323</v>
      </c>
      <c r="C673" s="257">
        <v>104.2914</v>
      </c>
      <c r="D673" s="258">
        <v>89.486719594587655</v>
      </c>
      <c r="E673" s="257">
        <f t="shared" si="43"/>
        <v>89.486719594587655</v>
      </c>
      <c r="F673" s="260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45324</v>
      </c>
      <c r="C674" s="257">
        <v>107.53003299999999</v>
      </c>
      <c r="D674" s="258">
        <v>89.486719594587655</v>
      </c>
      <c r="E674" s="257">
        <f t="shared" si="43"/>
        <v>89.486719594587655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45325</v>
      </c>
      <c r="C675" s="257">
        <v>105.643288</v>
      </c>
      <c r="D675" s="258">
        <v>89.486719594587655</v>
      </c>
      <c r="E675" s="257">
        <f t="shared" si="43"/>
        <v>89.486719594587655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45326</v>
      </c>
      <c r="C676" s="257">
        <v>107.019531</v>
      </c>
      <c r="D676" s="258">
        <v>89.486719594587655</v>
      </c>
      <c r="E676" s="257">
        <f t="shared" si="43"/>
        <v>89.486719594587655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45327</v>
      </c>
      <c r="C677" s="257">
        <v>85.598221000000009</v>
      </c>
      <c r="D677" s="258">
        <v>89.486719594587655</v>
      </c>
      <c r="E677" s="257">
        <f t="shared" si="43"/>
        <v>85.598221000000009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45328</v>
      </c>
      <c r="C678" s="257">
        <v>83.294762999999989</v>
      </c>
      <c r="D678" s="258">
        <v>89.486719594587655</v>
      </c>
      <c r="E678" s="257">
        <f t="shared" si="43"/>
        <v>83.294762999999989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45329</v>
      </c>
      <c r="C679" s="257">
        <v>61.390602000000001</v>
      </c>
      <c r="D679" s="258">
        <v>89.486719594587655</v>
      </c>
      <c r="E679" s="257">
        <f t="shared" si="43"/>
        <v>61.390602000000001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45330</v>
      </c>
      <c r="C680" s="257">
        <v>37.284980000000004</v>
      </c>
      <c r="D680" s="258">
        <v>89.486719594587655</v>
      </c>
      <c r="E680" s="257">
        <f t="shared" si="43"/>
        <v>37.284980000000004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45331</v>
      </c>
      <c r="C681" s="257">
        <v>29.257035999999999</v>
      </c>
      <c r="D681" s="258">
        <v>89.486719594587655</v>
      </c>
      <c r="E681" s="257">
        <f t="shared" si="43"/>
        <v>29.257035999999999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45332</v>
      </c>
      <c r="C682" s="257">
        <v>76.767880999999988</v>
      </c>
      <c r="D682" s="258">
        <v>89.486719594587655</v>
      </c>
      <c r="E682" s="257">
        <f t="shared" si="43"/>
        <v>76.767880999999988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45333</v>
      </c>
      <c r="C683" s="257">
        <v>40.096163999999995</v>
      </c>
      <c r="D683" s="258">
        <v>89.486719594587655</v>
      </c>
      <c r="E683" s="257">
        <f t="shared" si="43"/>
        <v>40.096163999999995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45334</v>
      </c>
      <c r="C684" s="257">
        <v>84.740619000000009</v>
      </c>
      <c r="D684" s="258">
        <v>89.486719594587655</v>
      </c>
      <c r="E684" s="257">
        <f t="shared" si="43"/>
        <v>84.740619000000009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45335</v>
      </c>
      <c r="C685" s="257">
        <v>77.845935999999995</v>
      </c>
      <c r="D685" s="258">
        <v>89.486719594587655</v>
      </c>
      <c r="E685" s="257">
        <f t="shared" si="43"/>
        <v>77.845935999999995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45336</v>
      </c>
      <c r="C686" s="257">
        <v>75.293720000000008</v>
      </c>
      <c r="D686" s="258">
        <v>89.486719594587655</v>
      </c>
      <c r="E686" s="257">
        <f t="shared" si="43"/>
        <v>75.293720000000008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45337</v>
      </c>
      <c r="C687" s="257">
        <v>40.483470000000004</v>
      </c>
      <c r="D687" s="258">
        <v>89.486719594587655</v>
      </c>
      <c r="E687" s="257">
        <f t="shared" si="43"/>
        <v>40.483470000000004</v>
      </c>
      <c r="F687" s="263"/>
      <c r="G687" s="190" t="str">
        <f t="shared" si="44"/>
        <v>F</v>
      </c>
      <c r="H687" s="259" t="str">
        <f t="shared" si="45"/>
        <v>89,5</v>
      </c>
    </row>
    <row r="688" spans="1:8">
      <c r="A688" s="255">
        <f t="shared" si="42"/>
        <v>686</v>
      </c>
      <c r="B688" s="256">
        <v>45338</v>
      </c>
      <c r="C688" s="257">
        <v>91.242040000000003</v>
      </c>
      <c r="D688" s="258">
        <v>89.486719594587655</v>
      </c>
      <c r="E688" s="257">
        <f t="shared" si="43"/>
        <v>89.486719594587655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45339</v>
      </c>
      <c r="C689" s="257">
        <v>125.16722200000001</v>
      </c>
      <c r="D689" s="258">
        <v>89.486719594587655</v>
      </c>
      <c r="E689" s="257">
        <f t="shared" si="43"/>
        <v>89.486719594587655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45340</v>
      </c>
      <c r="C690" s="257">
        <v>115.875382</v>
      </c>
      <c r="D690" s="258">
        <v>89.486719594587655</v>
      </c>
      <c r="E690" s="257">
        <f t="shared" si="43"/>
        <v>89.486719594587655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45341</v>
      </c>
      <c r="C691" s="257">
        <v>123.55418299999999</v>
      </c>
      <c r="D691" s="258">
        <v>89.486719594587655</v>
      </c>
      <c r="E691" s="257">
        <f t="shared" si="43"/>
        <v>89.486719594587655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45342</v>
      </c>
      <c r="C692" s="257">
        <v>123.838185</v>
      </c>
      <c r="D692" s="258">
        <v>89.486719594587655</v>
      </c>
      <c r="E692" s="257">
        <f t="shared" si="43"/>
        <v>89.486719594587655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45343</v>
      </c>
      <c r="C693" s="257">
        <v>103.83062600000001</v>
      </c>
      <c r="D693" s="258">
        <v>89.486719594587655</v>
      </c>
      <c r="E693" s="257">
        <f t="shared" si="43"/>
        <v>89.486719594587655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45344</v>
      </c>
      <c r="C694" s="257">
        <v>70.59324500000001</v>
      </c>
      <c r="D694" s="258">
        <v>89.486719594587655</v>
      </c>
      <c r="E694" s="257">
        <f t="shared" si="43"/>
        <v>70.59324500000001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45345</v>
      </c>
      <c r="C695" s="257">
        <v>97.164165999999994</v>
      </c>
      <c r="D695" s="258">
        <v>89.486719594587655</v>
      </c>
      <c r="E695" s="257">
        <f t="shared" si="43"/>
        <v>89.486719594587655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45346</v>
      </c>
      <c r="C696" s="257">
        <v>96.785484999999994</v>
      </c>
      <c r="D696" s="258">
        <v>89.486719594587655</v>
      </c>
      <c r="E696" s="257">
        <f t="shared" si="43"/>
        <v>89.486719594587655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45347</v>
      </c>
      <c r="C697" s="257">
        <v>51.071057000000003</v>
      </c>
      <c r="D697" s="258">
        <v>89.486719594587655</v>
      </c>
      <c r="E697" s="257">
        <f t="shared" si="43"/>
        <v>51.071057000000003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45348</v>
      </c>
      <c r="C698" s="257">
        <v>84.742235999999991</v>
      </c>
      <c r="D698" s="258">
        <v>89.486719594587655</v>
      </c>
      <c r="E698" s="257">
        <f t="shared" si="43"/>
        <v>84.742235999999991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45349</v>
      </c>
      <c r="C699" s="257">
        <v>101.53384999999999</v>
      </c>
      <c r="D699" s="258">
        <v>89.486719594587655</v>
      </c>
      <c r="E699" s="257">
        <f t="shared" si="43"/>
        <v>89.486719594587655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45350</v>
      </c>
      <c r="C700" s="257">
        <v>126.29254300000001</v>
      </c>
      <c r="D700" s="258">
        <v>89.486719594587655</v>
      </c>
      <c r="E700" s="257">
        <f t="shared" si="43"/>
        <v>89.486719594587655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45351</v>
      </c>
      <c r="C701" s="257">
        <v>118.83431700000001</v>
      </c>
      <c r="D701" s="258">
        <v>89.486719594587655</v>
      </c>
      <c r="E701" s="257">
        <f t="shared" si="43"/>
        <v>89.486719594587655</v>
      </c>
      <c r="F701" s="260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45352</v>
      </c>
      <c r="C702" s="257">
        <v>121.866715</v>
      </c>
      <c r="D702" s="258">
        <v>112.81710068540818</v>
      </c>
      <c r="E702" s="257">
        <f t="shared" si="43"/>
        <v>112.81710068540818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45353</v>
      </c>
      <c r="C703" s="257">
        <v>55.457591999999998</v>
      </c>
      <c r="D703" s="258">
        <v>112.81710068540818</v>
      </c>
      <c r="E703" s="257">
        <f t="shared" si="43"/>
        <v>55.457591999999998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45354</v>
      </c>
      <c r="C704" s="257">
        <v>96.560321999999999</v>
      </c>
      <c r="D704" s="258">
        <v>112.81710068540818</v>
      </c>
      <c r="E704" s="257">
        <f t="shared" si="43"/>
        <v>96.560321999999999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45355</v>
      </c>
      <c r="C705" s="257">
        <v>72.380724000000001</v>
      </c>
      <c r="D705" s="258">
        <v>112.81710068540818</v>
      </c>
      <c r="E705" s="257">
        <f t="shared" si="43"/>
        <v>72.380724000000001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45356</v>
      </c>
      <c r="C706" s="257">
        <v>141.34291200000001</v>
      </c>
      <c r="D706" s="258">
        <v>112.81710068540818</v>
      </c>
      <c r="E706" s="257">
        <f t="shared" si="43"/>
        <v>112.81710068540818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45357</v>
      </c>
      <c r="C707" s="257">
        <v>139.65492399999999</v>
      </c>
      <c r="D707" s="258">
        <v>112.81710068540818</v>
      </c>
      <c r="E707" s="257">
        <f t="shared" si="43"/>
        <v>112.81710068540818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2" si="46">+A707+1</f>
        <v>706</v>
      </c>
      <c r="B708" s="256">
        <v>45358</v>
      </c>
      <c r="C708" s="257">
        <v>72.004773</v>
      </c>
      <c r="D708" s="258">
        <v>112.81710068540818</v>
      </c>
      <c r="E708" s="257">
        <f t="shared" ref="E708:E760" si="47">IF(C708&gt;D708,D708,C708)</f>
        <v>72.004773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45359</v>
      </c>
      <c r="C709" s="257">
        <v>82.209485999999998</v>
      </c>
      <c r="D709" s="258">
        <v>112.81710068540818</v>
      </c>
      <c r="E709" s="257">
        <f t="shared" si="47"/>
        <v>82.209485999999998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45360</v>
      </c>
      <c r="C710" s="257">
        <v>47.738697000000002</v>
      </c>
      <c r="D710" s="258">
        <v>112.81710068540818</v>
      </c>
      <c r="E710" s="257">
        <f t="shared" si="47"/>
        <v>47.738697000000002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45361</v>
      </c>
      <c r="C711" s="257">
        <v>72.505039999999994</v>
      </c>
      <c r="D711" s="258">
        <v>112.81710068540818</v>
      </c>
      <c r="E711" s="257">
        <f t="shared" si="47"/>
        <v>72.505039999999994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45362</v>
      </c>
      <c r="C712" s="257">
        <v>119.985224</v>
      </c>
      <c r="D712" s="258">
        <v>112.81710068540818</v>
      </c>
      <c r="E712" s="257">
        <f t="shared" si="47"/>
        <v>112.81710068540818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45363</v>
      </c>
      <c r="C713" s="257">
        <v>147.812736</v>
      </c>
      <c r="D713" s="258">
        <v>112.81710068540818</v>
      </c>
      <c r="E713" s="257">
        <f t="shared" si="47"/>
        <v>112.81710068540818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45364</v>
      </c>
      <c r="C714" s="257">
        <v>141.830478</v>
      </c>
      <c r="D714" s="258">
        <v>112.81710068540818</v>
      </c>
      <c r="E714" s="257">
        <f t="shared" si="47"/>
        <v>112.81710068540818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45365</v>
      </c>
      <c r="C715" s="257">
        <v>115.770883</v>
      </c>
      <c r="D715" s="258">
        <v>112.81710068540818</v>
      </c>
      <c r="E715" s="257">
        <f t="shared" si="47"/>
        <v>112.81710068540818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45366</v>
      </c>
      <c r="C716" s="257">
        <v>121.2671</v>
      </c>
      <c r="D716" s="258">
        <v>112.81710068540818</v>
      </c>
      <c r="E716" s="257">
        <f t="shared" si="47"/>
        <v>112.81710068540818</v>
      </c>
      <c r="F716" s="263"/>
      <c r="G716" s="190" t="str">
        <f t="shared" si="48"/>
        <v>M</v>
      </c>
      <c r="H716" s="259" t="str">
        <f t="shared" si="49"/>
        <v>112,8</v>
      </c>
    </row>
    <row r="717" spans="1:8">
      <c r="A717" s="255">
        <f t="shared" si="46"/>
        <v>715</v>
      </c>
      <c r="B717" s="256">
        <v>45367</v>
      </c>
      <c r="C717" s="257">
        <v>130.58555200000001</v>
      </c>
      <c r="D717" s="258">
        <v>112.81710068540818</v>
      </c>
      <c r="E717" s="257">
        <f t="shared" si="47"/>
        <v>112.81710068540818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45368</v>
      </c>
      <c r="C718" s="257">
        <v>123.77606</v>
      </c>
      <c r="D718" s="258">
        <v>112.81710068540818</v>
      </c>
      <c r="E718" s="257">
        <f t="shared" si="47"/>
        <v>112.81710068540818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45369</v>
      </c>
      <c r="C719" s="257">
        <v>104.834265</v>
      </c>
      <c r="D719" s="258">
        <v>112.81710068540818</v>
      </c>
      <c r="E719" s="257">
        <f t="shared" si="47"/>
        <v>104.834265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45370</v>
      </c>
      <c r="C720" s="257">
        <v>122.94707200000001</v>
      </c>
      <c r="D720" s="258">
        <v>112.81710068540818</v>
      </c>
      <c r="E720" s="257">
        <f t="shared" si="47"/>
        <v>112.81710068540818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45371</v>
      </c>
      <c r="C721" s="257">
        <v>104.94236199999999</v>
      </c>
      <c r="D721" s="258">
        <v>112.81710068540818</v>
      </c>
      <c r="E721" s="257">
        <f t="shared" si="47"/>
        <v>104.94236199999999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45372</v>
      </c>
      <c r="C722" s="257">
        <v>98.239390999999998</v>
      </c>
      <c r="D722" s="258">
        <v>112.81710068540818</v>
      </c>
      <c r="E722" s="257">
        <f t="shared" si="47"/>
        <v>98.239390999999998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45373</v>
      </c>
      <c r="C723" s="257">
        <v>110.039956</v>
      </c>
      <c r="D723" s="258">
        <v>112.81710068540818</v>
      </c>
      <c r="E723" s="257">
        <f t="shared" si="47"/>
        <v>110.039956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45374</v>
      </c>
      <c r="C724" s="257">
        <v>86.103581000000005</v>
      </c>
      <c r="D724" s="258">
        <v>112.81710068540818</v>
      </c>
      <c r="E724" s="257">
        <f t="shared" si="47"/>
        <v>86.103581000000005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45375</v>
      </c>
      <c r="C725" s="257">
        <v>70.118288000000007</v>
      </c>
      <c r="D725" s="258">
        <v>112.81710068540818</v>
      </c>
      <c r="E725" s="257">
        <f t="shared" si="47"/>
        <v>70.118288000000007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45376</v>
      </c>
      <c r="C726" s="257">
        <v>51.329709999999999</v>
      </c>
      <c r="D726" s="258">
        <v>112.81710068540818</v>
      </c>
      <c r="E726" s="257">
        <f t="shared" si="47"/>
        <v>51.329709999999999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45377</v>
      </c>
      <c r="C727" s="257">
        <v>94.915001999999987</v>
      </c>
      <c r="D727" s="258">
        <v>112.81710068540818</v>
      </c>
      <c r="E727" s="257">
        <f t="shared" si="47"/>
        <v>94.915001999999987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45378</v>
      </c>
      <c r="C728" s="257">
        <v>70.914552999999998</v>
      </c>
      <c r="D728" s="258">
        <v>112.81710068540818</v>
      </c>
      <c r="E728" s="257">
        <f t="shared" si="47"/>
        <v>70.914552999999998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45379</v>
      </c>
      <c r="C729" s="257">
        <v>72.449833999999996</v>
      </c>
      <c r="D729" s="258">
        <v>112.81710068540818</v>
      </c>
      <c r="E729" s="257">
        <f t="shared" si="47"/>
        <v>72.449833999999996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45380</v>
      </c>
      <c r="C730" s="257">
        <v>69.810414000000009</v>
      </c>
      <c r="D730" s="258">
        <v>112.81710068540818</v>
      </c>
      <c r="E730" s="257">
        <f t="shared" si="47"/>
        <v>69.810414000000009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45381</v>
      </c>
      <c r="C731" s="257">
        <v>73.079684</v>
      </c>
      <c r="D731" s="258">
        <v>112.81710068540818</v>
      </c>
      <c r="E731" s="257">
        <f t="shared" si="47"/>
        <v>73.079684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45382</v>
      </c>
      <c r="C732" s="257">
        <v>56.423343000000003</v>
      </c>
      <c r="D732" s="258">
        <v>112.81710068540818</v>
      </c>
      <c r="E732" s="257">
        <f t="shared" si="47"/>
        <v>56.423343000000003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45383</v>
      </c>
      <c r="C733" s="257">
        <v>110.304766</v>
      </c>
      <c r="D733" s="258">
        <v>128.57401767089246</v>
      </c>
      <c r="E733" s="257">
        <f t="shared" si="47"/>
        <v>110.304766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45384</v>
      </c>
      <c r="C734" s="257">
        <v>100.269643</v>
      </c>
      <c r="D734" s="258">
        <v>128.57401767089246</v>
      </c>
      <c r="E734" s="257">
        <f t="shared" si="47"/>
        <v>100.269643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45385</v>
      </c>
      <c r="C735" s="257">
        <v>127.041355</v>
      </c>
      <c r="D735" s="258">
        <v>128.57401767089246</v>
      </c>
      <c r="E735" s="257">
        <f t="shared" si="47"/>
        <v>127.041355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45386</v>
      </c>
      <c r="C736" s="257">
        <v>132.774327</v>
      </c>
      <c r="D736" s="258">
        <v>128.57401767089246</v>
      </c>
      <c r="E736" s="257">
        <f t="shared" si="47"/>
        <v>128.57401767089246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45387</v>
      </c>
      <c r="C737" s="257">
        <v>129.23637399999998</v>
      </c>
      <c r="D737" s="258">
        <v>128.57401767089246</v>
      </c>
      <c r="E737" s="257">
        <f t="shared" si="47"/>
        <v>128.57401767089246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45388</v>
      </c>
      <c r="C738" s="257">
        <v>66.902007999999995</v>
      </c>
      <c r="D738" s="258">
        <v>128.57401767089246</v>
      </c>
      <c r="E738" s="257">
        <f t="shared" si="47"/>
        <v>66.902007999999995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45389</v>
      </c>
      <c r="C739" s="257">
        <v>87.304795999999996</v>
      </c>
      <c r="D739" s="258">
        <v>128.57401767089246</v>
      </c>
      <c r="E739" s="257">
        <f t="shared" si="47"/>
        <v>87.304795999999996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45390</v>
      </c>
      <c r="C740" s="257">
        <v>102.586512</v>
      </c>
      <c r="D740" s="258">
        <v>128.57401767089246</v>
      </c>
      <c r="E740" s="257">
        <f t="shared" si="47"/>
        <v>102.586512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45391</v>
      </c>
      <c r="C741" s="257">
        <v>138.77458000000001</v>
      </c>
      <c r="D741" s="258">
        <v>128.57401767089246</v>
      </c>
      <c r="E741" s="257">
        <f t="shared" si="47"/>
        <v>128.57401767089246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45392</v>
      </c>
      <c r="C742" s="257">
        <v>135.49415200000001</v>
      </c>
      <c r="D742" s="258">
        <v>128.57401767089246</v>
      </c>
      <c r="E742" s="257">
        <f t="shared" si="47"/>
        <v>128.57401767089246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45393</v>
      </c>
      <c r="C743" s="257">
        <v>145.40009900000001</v>
      </c>
      <c r="D743" s="258">
        <v>128.57401767089246</v>
      </c>
      <c r="E743" s="257">
        <f t="shared" si="47"/>
        <v>128.57401767089246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45394</v>
      </c>
      <c r="C744" s="257">
        <v>152.69113300000001</v>
      </c>
      <c r="D744" s="258">
        <v>128.57401767089246</v>
      </c>
      <c r="E744" s="257">
        <f t="shared" si="47"/>
        <v>128.57401767089246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45395</v>
      </c>
      <c r="C745" s="257">
        <v>130.97537500000001</v>
      </c>
      <c r="D745" s="258">
        <v>128.57401767089246</v>
      </c>
      <c r="E745" s="257">
        <f t="shared" si="47"/>
        <v>128.57401767089246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45396</v>
      </c>
      <c r="C746" s="257">
        <v>121.39232200000001</v>
      </c>
      <c r="D746" s="258">
        <v>128.57401767089246</v>
      </c>
      <c r="E746" s="257">
        <f t="shared" si="47"/>
        <v>121.39232200000001</v>
      </c>
      <c r="F746" s="263"/>
      <c r="G746" s="190" t="str">
        <f t="shared" ref="G746:G760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9" t="str">
        <f t="shared" ref="H746:H760" si="51">IF(DAY($B746)=15,TEXT(D746,"#,0"),"")</f>
        <v/>
      </c>
    </row>
    <row r="747" spans="1:8">
      <c r="A747" s="255">
        <f t="shared" si="46"/>
        <v>745</v>
      </c>
      <c r="B747" s="256">
        <v>45397</v>
      </c>
      <c r="C747" s="257">
        <v>138.68717999999998</v>
      </c>
      <c r="D747" s="258">
        <v>128.57401767089246</v>
      </c>
      <c r="E747" s="257">
        <f t="shared" si="47"/>
        <v>128.57401767089246</v>
      </c>
      <c r="F747" s="263"/>
      <c r="G747" s="190" t="str">
        <f t="shared" si="50"/>
        <v>A</v>
      </c>
      <c r="H747" s="259" t="str">
        <f t="shared" si="51"/>
        <v>128,6</v>
      </c>
    </row>
    <row r="748" spans="1:8">
      <c r="A748" s="255">
        <f t="shared" si="46"/>
        <v>746</v>
      </c>
      <c r="B748" s="256">
        <v>45398</v>
      </c>
      <c r="C748" s="257">
        <v>145.69564500000001</v>
      </c>
      <c r="D748" s="258">
        <v>128.57401767089246</v>
      </c>
      <c r="E748" s="257">
        <f t="shared" si="47"/>
        <v>128.57401767089246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45399</v>
      </c>
      <c r="C749" s="257">
        <v>144.82544300000001</v>
      </c>
      <c r="D749" s="258">
        <v>128.57401767089246</v>
      </c>
      <c r="E749" s="257">
        <f t="shared" si="47"/>
        <v>128.57401767089246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45400</v>
      </c>
      <c r="C750" s="257">
        <v>148.77083500000001</v>
      </c>
      <c r="D750" s="258">
        <v>128.57401767089246</v>
      </c>
      <c r="E750" s="257">
        <f t="shared" si="47"/>
        <v>128.57401767089246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45401</v>
      </c>
      <c r="C751" s="257">
        <v>156.20251599999997</v>
      </c>
      <c r="D751" s="258">
        <v>128.57401767089246</v>
      </c>
      <c r="E751" s="257">
        <f t="shared" si="47"/>
        <v>128.57401767089246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45402</v>
      </c>
      <c r="C752" s="257">
        <v>138.40823500000002</v>
      </c>
      <c r="D752" s="258">
        <v>128.57401767089246</v>
      </c>
      <c r="E752" s="257">
        <f t="shared" si="47"/>
        <v>128.57401767089246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45403</v>
      </c>
      <c r="C753" s="257">
        <v>134.41328700000003</v>
      </c>
      <c r="D753" s="258">
        <v>128.57401767089246</v>
      </c>
      <c r="E753" s="257">
        <f t="shared" si="47"/>
        <v>128.57401767089246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45404</v>
      </c>
      <c r="C754" s="257">
        <v>143.02598800000001</v>
      </c>
      <c r="D754" s="258">
        <v>128.57401767089246</v>
      </c>
      <c r="E754" s="257">
        <f t="shared" si="47"/>
        <v>128.57401767089246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45405</v>
      </c>
      <c r="C755" s="257">
        <v>158.44075100000001</v>
      </c>
      <c r="D755" s="258">
        <v>128.57401767089246</v>
      </c>
      <c r="E755" s="257">
        <f t="shared" si="47"/>
        <v>128.57401767089246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45406</v>
      </c>
      <c r="C756" s="257">
        <v>180.256856</v>
      </c>
      <c r="D756" s="258">
        <v>128.57401767089246</v>
      </c>
      <c r="E756" s="257">
        <f t="shared" si="47"/>
        <v>128.57401767089246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45407</v>
      </c>
      <c r="C757" s="257">
        <v>140.46247</v>
      </c>
      <c r="D757" s="258">
        <v>128.57401767089246</v>
      </c>
      <c r="E757" s="257">
        <f t="shared" si="47"/>
        <v>128.57401767089246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45408</v>
      </c>
      <c r="C758" s="257">
        <v>126.570925</v>
      </c>
      <c r="D758" s="258">
        <v>128.57401767089246</v>
      </c>
      <c r="E758" s="257">
        <f t="shared" si="47"/>
        <v>126.570925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45409</v>
      </c>
      <c r="C759" s="257">
        <v>108.862224</v>
      </c>
      <c r="D759" s="258">
        <v>128.57401767089246</v>
      </c>
      <c r="E759" s="257">
        <f t="shared" si="47"/>
        <v>108.862224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45410</v>
      </c>
      <c r="C760" s="257">
        <v>135.104116</v>
      </c>
      <c r="D760" s="258">
        <v>128.57401767089246</v>
      </c>
      <c r="E760" s="257">
        <f t="shared" si="47"/>
        <v>128.57401767089246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45411</v>
      </c>
      <c r="C761" s="257">
        <v>128.404574</v>
      </c>
      <c r="D761" s="258">
        <v>128.57401767089246</v>
      </c>
      <c r="E761" s="257">
        <f t="shared" ref="E761:E762" si="52">IF(C761&gt;D761,D761,C761)</f>
        <v>128.404574</v>
      </c>
      <c r="F761" s="263"/>
      <c r="G761" s="190"/>
      <c r="H761" s="259"/>
    </row>
    <row r="762" spans="1:8">
      <c r="A762" s="255">
        <f t="shared" si="46"/>
        <v>760</v>
      </c>
      <c r="B762" s="256">
        <v>45412</v>
      </c>
      <c r="C762" s="257">
        <v>127.550488</v>
      </c>
      <c r="D762" s="258">
        <v>128.57401767089246</v>
      </c>
      <c r="E762" s="257">
        <f t="shared" si="52"/>
        <v>127.550488</v>
      </c>
      <c r="F762" s="263"/>
      <c r="G762" s="190"/>
      <c r="H762" s="259"/>
    </row>
    <row r="763" spans="1:8">
      <c r="B763" s="256"/>
      <c r="C763" s="257"/>
      <c r="D763" s="258"/>
      <c r="E763" s="257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a808b56-9519-4f3c-a07e-328060d9d6d3"/>
    <ds:schemaRef ds:uri="fdc812d0-7ad8-4a82-9195-c1c1a8745337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2024-05-20T11:34:18Z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