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OCT\INF_ELABORADA\"/>
    </mc:Choice>
  </mc:AlternateContent>
  <xr:revisionPtr revIDLastSave="0" documentId="13_ncr:1_{0048FFDB-3713-4A75-9E20-FCA2C65238C5}" xr6:coauthVersionLast="45" xr6:coauthVersionMax="45" xr10:uidLastSave="{00000000-0000-0000-0000-000000000000}"/>
  <bookViews>
    <workbookView xWindow="-120" yWindow="-120" windowWidth="29040" windowHeight="15840" tabRatio="777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43" l="1"/>
  <c r="J62" i="43"/>
  <c r="Q262" i="44"/>
  <c r="O166" i="44"/>
  <c r="O158" i="44"/>
  <c r="F70" i="43" l="1"/>
  <c r="E399" i="47" l="1"/>
  <c r="E398" i="59" l="1"/>
  <c r="G25" i="6"/>
  <c r="I25" i="6"/>
  <c r="B67" i="43" l="1"/>
  <c r="B80" i="43"/>
  <c r="B79" i="43"/>
  <c r="H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63" i="59"/>
  <c r="G71" i="59"/>
  <c r="G76" i="59"/>
  <c r="G96" i="59"/>
  <c r="G108" i="59"/>
  <c r="F94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78" i="47" l="1"/>
  <c r="F230" i="47"/>
  <c r="F352" i="47"/>
  <c r="F291" i="47"/>
  <c r="F139" i="47"/>
  <c r="F200" i="47"/>
  <c r="F47" i="47"/>
  <c r="G322" i="47"/>
  <c r="F261" i="47"/>
  <c r="F108" i="47"/>
  <c r="G109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230" i="47"/>
  <c r="G78" i="47"/>
  <c r="G169" i="47"/>
  <c r="G353" i="47"/>
  <c r="G261" i="47"/>
  <c r="G140" i="47"/>
  <c r="G200" i="47"/>
  <c r="G48" i="47"/>
  <c r="G17" i="47"/>
  <c r="G291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H121" i="48" s="1"/>
  <c r="H122" i="48" s="1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G91" i="48" l="1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B166" i="44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118" i="48"/>
  <c r="C139" i="48"/>
  <c r="C119" i="48"/>
  <c r="C92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<sst xmlns="http://schemas.openxmlformats.org/spreadsheetml/2006/main" count="2753" uniqueCount="639">
  <si>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</si>
  <si>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</si>
  <si>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</si>
  <si>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</si>
  <si>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</si>
  <si>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</si>
  <si>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</si>
  <si>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</si>
  <si>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</si>
  <si>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</si>
  <si>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</si>
  <si>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</si>
  <si>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</si>
  <si>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</si>
  <si>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</si>
  <si>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</si>
  <si>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</si>
  <si>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</si>
  <si>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</si>
  <si>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</si>
  <si>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</si>
  <si>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</si>
  <si>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</si>
  <si>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</si>
  <si>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</si>
  <si>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</si>
  <si>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</si>
  <si>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</si>
  <si>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</si>
  <si>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</si>
  <si>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</si>
  <si>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</si>
  <si>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</si>
  <si>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</si>
  <si>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</si>
  <si>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</si>
  <si>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</si>
  <si>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</si>
  <si>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</si>
  <si>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</si>
  <si>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</si>
  <si>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</si>
  <si>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</si>
  <si>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</si>
  <si>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</si>
  <si>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</si>
  <si>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</si>
  <si>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</si>
  <si>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</si>
  <si>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</si>
  <si>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</si>
  <si>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</si>
  <si>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</si>
  <si>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</si>
  <si>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</si>
  <si>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</si>
  <si>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</si>
  <si>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</si>
  <si>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</si>
  <si>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</si>
  <si>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</si>
  <si>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</si>
  <si>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</si>
  <si>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</si>
  <si>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</si>
  <si>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</si>
  <si>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</si>
  <si>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</si>
  <si>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</si>
  <si>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</si>
  <si>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</si>
  <si>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</si>
  <si>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</si>
  <si>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</si>
  <si>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</si>
  <si>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</si>
  <si>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</si>
  <si>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</si>
  <si>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</si>
  <si>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</si>
  <si>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</si>
  <si>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</si>
  <si>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</si>
  <si>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</si>
  <si>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</si>
  <si>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</si>
  <si>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</si>
  <si>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</si>
  <si>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</si>
  <si>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</si>
  <si>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</si>
  <si>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</si>
  <si>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</si>
  <si>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</si>
  <si>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</si>
  <si>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</si>
  <si>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</si>
  <si>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</si>
  <si>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</si>
  <si>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</si>
  <si>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</si>
  <si>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</si>
  <si>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</si>
  <si>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</si>
  <si>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</si>
  <si>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</si>
  <si>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</si>
  <si>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</si>
  <si>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</si>
  <si>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</si>
  <si>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</si>
  <si>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</si>
  <si>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</si>
  <si>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</si>
  <si>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</si>
  <si>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</si>
  <si>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</si>
  <si>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</si>
  <si>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</si>
  <si>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</si>
  <si>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</si>
  <si>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</si>
  <si>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</si>
  <si>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</si>
  <si>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</si>
  <si>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</si>
  <si>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</si>
  <si>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</si>
  <si>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</si>
  <si>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</si>
  <si>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</si>
  <si>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</si>
  <si>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</si>
  <si>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</si>
  <si>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</si>
  <si>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</si>
  <si>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</si>
  <si>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</si>
  <si>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</si>
  <si>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</si>
  <si>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</si>
  <si>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</si>
  <si>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</si>
  <si>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</si>
  <si>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</si>
  <si>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</si>
  <si>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</si>
  <si>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</si>
  <si>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</si>
  <si>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</si>
  <si>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</si>
  <si>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</si>
  <si>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</si>
  <si>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</si>
  <si>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</si>
  <si>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</si>
  <si>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</si>
  <si>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</si>
  <si>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</si>
  <si>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</si>
  <si>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</si>
  <si>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</si>
  <si>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</si>
  <si>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</si>
  <si>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</si>
  <si>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</si>
  <si>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</si>
  <si>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</si>
  <si>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</si>
  <si>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</si>
  <si>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</si>
  <si>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</si>
  <si>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</si>
  <si>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</si>
  <si>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</si>
  <si>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</si>
  <si>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</si>
  <si>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</si>
  <si>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</si>
  <si>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</si>
  <si>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</si>
  <si>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</si>
  <si>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</si>
  <si>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</si>
  <si>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</si>
  <si>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</si>
  <si>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</si>
  <si>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</si>
  <si>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</si>
  <si>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</si>
  <si>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</si>
  <si>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</si>
  <si>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</si>
  <si>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</si>
  <si>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</si>
  <si>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</si>
  <si>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</si>
  <si>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</si>
  <si>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</si>
  <si>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</si>
  <si>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</si>
  <si>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</si>
  <si>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</si>
  <si>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</si>
  <si>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</si>
  <si>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</si>
  <si>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</si>
  <si>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</si>
  <si>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</si>
  <si>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</si>
  <si>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</si>
  <si>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</si>
  <si>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</si>
  <si>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</si>
  <si>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</si>
  <si>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</si>
  <si>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</si>
  <si>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</si>
  <si>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</si>
  <si>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</si>
  <si>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</si>
  <si>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</si>
  <si>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</si>
  <si>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</si>
  <si>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</si>
  <si>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</si>
  <si>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</si>
  <si>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</si>
  <si>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</si>
  <si>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</si>
  <si>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</si>
  <si>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</si>
  <si>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</si>
  <si>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</si>
  <si>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</si>
  <si>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</si>
  <si>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</si>
  <si>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</si>
  <si>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</si>
  <si>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</si>
  <si>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</si>
  <si>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</si>
  <si>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</si>
  <si>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</si>
  <si>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</si>
  <si>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</si>
  <si>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</si>
  <si>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</si>
  <si>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</si>
  <si>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</si>
  <si>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</si>
  <si>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</si>
  <si>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</si>
  <si>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</si>
  <si>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</si>
  <si>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</si>
  <si>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</si>
  <si>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</si>
  <si>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</si>
  <si>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</si>
  <si>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</si>
  <si>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</si>
  <si>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</si>
  <si>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</si>
  <si>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</si>
  <si>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</si>
  <si>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</si>
  <si>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</si>
  <si>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</si>
  <si>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</si>
  <si>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</si>
  <si>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</si>
  <si>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</si>
  <si>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</si>
  <si>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</si>
  <si>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</si>
  <si>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</si>
  <si>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</si>
  <si>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</si>
  <si>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</si>
  <si>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</si>
  <si>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</si>
  <si>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</si>
  <si>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</si>
  <si>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</si>
  <si>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</si>
  <si>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</si>
  <si>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</si>
  <si>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</si>
  <si>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</si>
  <si>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</si>
  <si>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</si>
  <si>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</si>
  <si>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</si>
  <si>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</si>
  <si>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</si>
  <si>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</si>
  <si>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</si>
  <si>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</si>
  <si>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</si>
  <si>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</si>
  <si>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</si>
  <si>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</si>
  <si>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</si>
  <si>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</si>
  <si>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</si>
  <si>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</si>
  <si>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</si>
  <si>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</si>
  <si>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</si>
  <si>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</si>
  <si>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</si>
  <si>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</si>
  <si>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</si>
  <si>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</si>
  <si>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</si>
  <si>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</si>
  <si>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</si>
  <si>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</si>
  <si>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</si>
  <si>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</si>
  <si>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</si>
  <si>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</si>
  <si>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</si>
  <si>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</si>
  <si>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</si>
  <si>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</si>
  <si>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</si>
  <si>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</si>
  <si>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</si>
  <si>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</si>
  <si>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</si>
  <si>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</si>
  <si>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</si>
  <si>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</si>
  <si>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</si>
  <si>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</si>
  <si>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</si>
  <si>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</si>
  <si>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</si>
  <si>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</si>
  <si>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</si>
  <si>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</si>
  <si>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</si>
  <si>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</si>
  <si>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</si>
  <si>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</si>
  <si>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</si>
  <si>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</si>
  <si>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</si>
  <si>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</si>
  <si>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</si>
  <si>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</si>
  <si>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</si>
  <si>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</si>
  <si>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</si>
  <si>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</si>
  <si>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</si>
  <si>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</si>
  <si>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</si>
  <si>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</si>
  <si>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</si>
  <si>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</si>
  <si>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</si>
  <si>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</si>
  <si>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</si>
  <si>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</si>
  <si>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</si>
  <si>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</si>
  <si>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</si>
  <si>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</si>
  <si>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</si>
  <si>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</si>
  <si>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</si>
  <si>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</si>
  <si>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</si>
  <si>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</si>
  <si>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</si>
  <si>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</si>
  <si>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</si>
  <si>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</si>
  <si>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</si>
  <si>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</si>
  <si>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</si>
  <si>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</si>
  <si>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</si>
  <si>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</si>
  <si>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</si>
  <si>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</si>
  <si>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</si>
  <si>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</si>
  <si>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</si>
  <si>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</si>
  <si>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</si>
  <si>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</si>
  <si>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</si>
  <si>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</si>
  <si>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</si>
  <si>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</si>
  <si>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</si>
  <si>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</si>
  <si>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</si>
  <si>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</si>
  <si>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</si>
  <si>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</si>
  <si>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</si>
  <si>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</si>
  <si>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</si>
  <si>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</si>
  <si>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</si>
  <si>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</si>
  <si>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</si>
  <si>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</si>
  <si>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</si>
  <si>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</si>
  <si>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</si>
  <si>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</si>
  <si>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</si>
  <si>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</si>
  <si>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</si>
  <si>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</si>
  <si>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</si>
  <si>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</si>
  <si>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</si>
  <si>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</si>
  <si>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</si>
  <si>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</si>
  <si>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</si>
  <si>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</si>
  <si>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</si>
  <si>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</si>
  <si>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</si>
  <si>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</si>
  <si>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</si>
  <si>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</si>
  <si>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</si>
  <si>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</si>
  <si>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</si>
  <si>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</si>
  <si>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</si>
  <si>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</si>
  <si>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</si>
  <si>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</si>
  <si>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</si>
  <si>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</si>
  <si>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</si>
  <si>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</si>
  <si>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</si>
  <si>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</si>
  <si>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</si>
  <si>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</si>
  <si>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</si>
  <si>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</si>
  <si>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</si>
  <si>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</si>
  <si>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</si>
  <si>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</si>
  <si>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</si>
  <si>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</si>
  <si>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</si>
  <si>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</si>
  <si>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</si>
  <si>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</si>
  <si>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</si>
  <si>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</si>
  <si>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</si>
  <si>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</si>
  <si>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</si>
  <si>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</si>
  <si>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</si>
  <si>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</si>
  <si>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</si>
  <si>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</si>
  <si>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</si>
  <si>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</si>
  <si>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</si>
  <si>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</si>
  <si>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</si>
  <si>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</si>
  <si>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</si>
  <si>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</si>
  <si>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</si>
  <si>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</si>
  <si>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</si>
  <si>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</si>
  <si>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</si>
  <si>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</si>
  <si>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</si>
  <si>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</si>
  <si>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</si>
  <si>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</si>
  <si>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</si>
  <si>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</si>
  <si>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</si>
  <si>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</si>
  <si>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</si>
  <si>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</si>
  <si>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</si>
  <si>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</si>
  <si>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</si>
  <si>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</si>
  <si>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</si>
  <si>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</si>
  <si>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</si>
  <si>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</si>
  <si>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</si>
  <si>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</si>
  <si>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</si>
  <si>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</si>
  <si>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</si>
  <si>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</si>
  <si>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</si>
  <si>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</si>
  <si>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</si>
  <si>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</si>
  <si>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</si>
  <si>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</si>
  <si>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</si>
  <si>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</si>
  <si>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</si>
  <si>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</si>
  <si>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</si>
  <si>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</si>
  <si>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</si>
  <si>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</si>
  <si>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</si>
  <si>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</si>
  <si>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</si>
  <si>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</si>
  <si>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</si>
  <si>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</si>
  <si>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</si>
  <si>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</si>
  <si>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</si>
  <si>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</si>
  <si>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</si>
  <si>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</si>
  <si>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</si>
  <si>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</si>
  <si>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</si>
  <si>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</si>
  <si>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</si>
  <si>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</si>
  <si>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</si>
  <si>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</si>
  <si>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</si>
  <si>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</si>
  <si>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</si>
  <si>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</si>
  <si>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</si>
  <si>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</si>
  <si>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</si>
  <si>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</si>
  <si>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</si>
  <si>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</si>
  <si>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</si>
  <si>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</si>
  <si>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</si>
  <si>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</si>
  <si>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</si>
  <si>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</si>
  <si>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</si>
  <si>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</si>
  <si>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</si>
  <si>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</si>
  <si>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</si>
  <si>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</si>
  <si>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</si>
  <si>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</si>
  <si>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</si>
  <si>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</si>
  <si>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</si>
  <si>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</si>
  <si>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</si>
  <si>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</si>
  <si>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</si>
  <si>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</si>
  <si>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</si>
  <si>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</si>
  <si>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</si>
  <si>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</si>
  <si>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</si>
  <si>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</si>
  <si>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</si>
  <si>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</si>
  <si>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</si>
  <si>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</si>
  <si>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</si>
  <si>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</si>
  <si>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</si>
  <si>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</si>
  <si>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</si>
  <si>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</si>
  <si>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</si>
  <si>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</si>
  <si>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</si>
  <si>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</si>
  <si>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</si>
  <si>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</si>
  <si>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</si>
  <si>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</si>
  <si>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</si>
  <si>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</si>
  <si>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</si>
  <si>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</si>
  <si>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</si>
  <si>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</si>
  <si>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</si>
  <si>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</si>
  <si>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</si>
  <si>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</si>
  <si>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</si>
  <si>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</si>
  <si>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</si>
  <si>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</si>
  <si>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</si>
  <si>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</si>
  <si>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</si>
  <si>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</si>
  <si>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</si>
  <si>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</si>
  <si>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</si>
  <si>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TERN</t>
  </si>
  <si>
    <t>Octubre 2020</t>
  </si>
  <si>
    <t>31/10/2020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</si>
  <si>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ut="11/11/2020 14:56:41"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msgID="167345F711EB242E559D0080EFA5F4FA"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</si>
  <si>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15:14:48"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msgID="299E050811EB242E559D0080EF3512F5"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nrr="900" nrc="681"&gt;&lt;pg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</si>
  <si>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02/10/2020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</si>
  <si>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15:17:54"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msgID="06DBA00411EB2431559D0080EF85B2F6"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nrr="789" nrc="44"&gt;&lt;pg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</si>
  <si>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ut="11/11/2020 15:21:08"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msgID="22BD5A2E11EB2431559D0080EF25F4F9"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nrr="842" nrc="46"&gt;&lt;pg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</si>
  <si>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ut="11/11/2020 15:26:41"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msgID="F10C7C0C11EB2431559D0080EF3514F9"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nrr="824" nrc="1125"&gt;&lt;pg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</si>
  <si>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15:32:34"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msgID="FAE8593411EB2432559D0080EFF594F9"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nrr="1413" nrc="1730"&gt;&lt;pg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</si>
  <si>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15:39:51"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msgID="1F586F4C11EB2434559D0080EFA5F3F8"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nrr="1161" nrc="896"&gt;&lt;pg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</si>
  <si>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ut="11/11/2020 15:41:02" si="2.000000015a079d561db6dec72659f92453813bd20118fc895720a08b660bf7935cafcfa8cd3a9a2b2be6a1695857af8313cf627474c8dcd7d872da6d4134e256f5118fd24ec034a6f45644ce383ea42cb056fc5ee7b8005f476252477e04345c1911ab9cb81cbf3637f1f6d7d1df924918c928c3ca28a4077593556f224654332609.3082.0.1.Europe/Madrid.upriv*_1*_pidn2*_5*_session*-lat*_1.00000001051255198e7bf012562456b8f6548bb1bc6025e0becb07aa6f2b64aba08d62331888d866c5f1f555895af556e17d57750cbd52df.000000010c1ef5fb75ca38a1ff9f39965d83415cbc6025e01f97a47e6908c115fa5ce6820ea6c16456c0db2dc912ae80d1b95f3b877d748a.0.1.1.BDEbi.D066E1C611E6257C10D00080EF253B44.0-3082.1.1_-0.1.0_-3082.1.1_5.5.0.*0.0000000184e12463166d3a64d20d5d4ecc66e0b0c911585ae4c6c9b5740b1b49c888a46c41f1c2ff.0.10*.25*.15*.214.23.10*.4*.0400*.0074J.e.0000000165af8c74c7b4022d26ba5308d2a3ccb0c911585a3248f7b704e97e3466fed8f7488c1bfd.0" msgID="33C9D55611EB2434559D0080EFD553F6"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nrr="254" nrc="265"&gt;&lt;pg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</si>
  <si>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ut="11/11/2020 15:44:01" si="2.00000001a3d27d769c3662b8c512b1ce7708389cd9b7cf68a2baac72e75cde735f576599d670f01ff24fdbe2e4b2187bd58814acea7fc14eccc77c42b2bd3abbb5ac7f26fe5becad2135328b4b531699011c08775683805f31f44b79099b6eeb42b30a22a451389f8fb2a3df4ac717156164478c6297b8660317b6c92d3f21b49b76.3082.0.1.Europe/Madrid.upriv*_1*_pidn2*_4*_session*-lat*_1.000000018de556ff810f8af8c64e15bc225d42f5bc6025e05a61a7781970eb0766c3cdc35b0f38e505599de01e3915357946bfd8f7f8e9cd.00000001c3253fcdabbacfa602717dfc4e07bb44bc6025e029be9efb34c3aac574852c9e8f0d6d6d01db042cc2f6dca29b149092138f6983.0.1.1.BDEbi.D066E1C611E6257C10D00080EF253B44.0-3082.1.1_-0.1.0_-3082.1.1_5.5.0.*0.00000001c6c4d1c10ef43cf51708629b88089eefc911585abaf267428b543b2238e45675ea5bbe16.0.10*.25*.15*.214.23.10*.4*.0400*.0074J.e.00000001216a45659ddd7c92491ac3c43cb722d5c911585a0a56d8aa0143ba4278593ac5d6508b95.0" msgID="A94A40FE11EB243437600080EF65317D"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nrr="186" nrc="184"&gt;&lt;pg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</si>
  <si>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2ab70dabc0d14d4ca6e3c28597ad803d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</si>
  <si>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aid="" /&gt;&lt;/ans&gt;&lt;ci ps="BI" srv="apcpr64b" prj="BDEbi" prjid="D066E1C611E6257C10D00080EF253B44" li="SEVPENMA" am="s" /&gt;&lt;lu ut="11/11/2020 16:59:48" si="2.00000001a3d27d769c3662b8c512b1ce7708389cd9b7cf68a2baac72e75cde735f576599d670f01ff24fdbe2e4b2187bd58814acea7fc14eccc77c42b2bd3abbb5ac7f26fe5becad2135328b4b531699011c08775683805f31f44b79099b6eeb42b30a22a451389f8fb2a3df4ac717156164478c6297b8660317b6c92d3f21b49b76.3082.0.1.Europe/Madrid.upriv*_1*_pidn2*_4*_session*-lat*_1.000000018de556ff810f8af8c64e15bc225d42f5bc6025e05a61a7781970eb0766c3cdc35b0f38e505599de01e3915357946bfd8f7f8e9cd.00000001c3253fcdabbacfa602717dfc4e07bb44bc6025e029be9efb34c3aac574852c9e8f0d6d6d01db042cc2f6dca29b149092138f6983.0.1.1.BDEbi.D066E1C611E6257C10D00080EF253B44.0-3082.1.1_-0.1.0_-3082.1.1_5.5.0.*0.00000001c6c4d1c10ef43cf51708629b88089eefc911585abaf267428b543b2238e45675ea5bbe16.0.10*.25*.15*.214.23.10*.4*.0400*.0074J.e.00000001216a45659ddd7c92491ac3c43cb722d5c911585a0a56d8aa0143ba4278593ac5d6508b95.0" msgID="F26F580011EB243437600080EF65307B"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nrr="391" nrc="6165"&gt;&lt;pg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</si>
  <si>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Viernes 02/10/2020 (17:02 h)</t>
  </si>
  <si>
    <t>Sábado 03/10/2020 (03:00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</si>
</sst>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9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5" fontId="46" fillId="6" borderId="13" xfId="29" quotePrefix="1" applyAlignment="1">
      <alignment horizontal="center"/>
    </xf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DAACA8"/>
      <color rgb="FFD6ADAC"/>
      <color rgb="FFD6AD84"/>
      <color rgb="FFFFCCCC"/>
      <color rgb="FFFF9999"/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3.1767791268261778</c:v>
                </c:pt>
                <c:pt idx="1">
                  <c:v>6.7920713245462254</c:v>
                </c:pt>
                <c:pt idx="2">
                  <c:v>6.2954935155649636</c:v>
                </c:pt>
                <c:pt idx="3">
                  <c:v>23.4395261375494</c:v>
                </c:pt>
                <c:pt idx="4">
                  <c:v>5.397527518152561</c:v>
                </c:pt>
                <c:pt idx="5">
                  <c:v>0.42127592188074675</c:v>
                </c:pt>
                <c:pt idx="6">
                  <c:v>0.11622633821629744</c:v>
                </c:pt>
                <c:pt idx="7">
                  <c:v>25.185279300494152</c:v>
                </c:pt>
                <c:pt idx="8">
                  <c:v>16.302619484565746</c:v>
                </c:pt>
                <c:pt idx="9">
                  <c:v>9.652794205851837</c:v>
                </c:pt>
                <c:pt idx="10">
                  <c:v>2.1987330330338826</c:v>
                </c:pt>
                <c:pt idx="11">
                  <c:v>1.021674093317996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116.03074081</c:v>
                </c:pt>
                <c:pt idx="1">
                  <c:v>172.10635217000001</c:v>
                </c:pt>
                <c:pt idx="2">
                  <c:v>321.94269827400001</c:v>
                </c:pt>
                <c:pt idx="3">
                  <c:v>233.77888705199999</c:v>
                </c:pt>
                <c:pt idx="4">
                  <c:v>229.83714941400001</c:v>
                </c:pt>
                <c:pt idx="5">
                  <c:v>303.52379088800001</c:v>
                </c:pt>
                <c:pt idx="6">
                  <c:v>314.35098405000002</c:v>
                </c:pt>
                <c:pt idx="7">
                  <c:v>243.63992918599999</c:v>
                </c:pt>
                <c:pt idx="8">
                  <c:v>152.39581989600001</c:v>
                </c:pt>
                <c:pt idx="9">
                  <c:v>167.16093403400001</c:v>
                </c:pt>
                <c:pt idx="10">
                  <c:v>158.85512120000001</c:v>
                </c:pt>
                <c:pt idx="11">
                  <c:v>187.668031348</c:v>
                </c:pt>
                <c:pt idx="12">
                  <c:v>229.96712263000001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4530.6687620000002</c:v>
                </c:pt>
                <c:pt idx="1">
                  <c:v>3427.5262950000001</c:v>
                </c:pt>
                <c:pt idx="2">
                  <c:v>4349.8902129999997</c:v>
                </c:pt>
                <c:pt idx="3">
                  <c:v>5289.1958240000004</c:v>
                </c:pt>
                <c:pt idx="4">
                  <c:v>4885.6830239999999</c:v>
                </c:pt>
                <c:pt idx="5">
                  <c:v>5174.9451150000004</c:v>
                </c:pt>
                <c:pt idx="6">
                  <c:v>4085.604789</c:v>
                </c:pt>
                <c:pt idx="7">
                  <c:v>3078.9784669999999</c:v>
                </c:pt>
                <c:pt idx="8">
                  <c:v>3621.3812859999998</c:v>
                </c:pt>
                <c:pt idx="9">
                  <c:v>5159.0193049999998</c:v>
                </c:pt>
                <c:pt idx="10">
                  <c:v>5151.9122530000004</c:v>
                </c:pt>
                <c:pt idx="11">
                  <c:v>4871.2094020000004</c:v>
                </c:pt>
                <c:pt idx="12">
                  <c:v>4528.3442359999999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675.29856600000005</c:v>
                </c:pt>
                <c:pt idx="1">
                  <c:v>548.13411599999995</c:v>
                </c:pt>
                <c:pt idx="2">
                  <c:v>374.11610899999999</c:v>
                </c:pt>
                <c:pt idx="3">
                  <c:v>869.06686000000002</c:v>
                </c:pt>
                <c:pt idx="4">
                  <c:v>822.66154500000005</c:v>
                </c:pt>
                <c:pt idx="5">
                  <c:v>476.52099399999997</c:v>
                </c:pt>
                <c:pt idx="6">
                  <c:v>306.83838200000002</c:v>
                </c:pt>
                <c:pt idx="7">
                  <c:v>244.57665399999999</c:v>
                </c:pt>
                <c:pt idx="8">
                  <c:v>362.74284999999998</c:v>
                </c:pt>
                <c:pt idx="9">
                  <c:v>303.34445399999998</c:v>
                </c:pt>
                <c:pt idx="10">
                  <c:v>338.34975300000002</c:v>
                </c:pt>
                <c:pt idx="11">
                  <c:v>282.63350100000002</c:v>
                </c:pt>
                <c:pt idx="12">
                  <c:v>235.10996900000001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5624.8074539999998</c:v>
                </c:pt>
                <c:pt idx="1">
                  <c:v>3860.487071</c:v>
                </c:pt>
                <c:pt idx="2">
                  <c:v>2755.5232569999998</c:v>
                </c:pt>
                <c:pt idx="3">
                  <c:v>3272.2781909999999</c:v>
                </c:pt>
                <c:pt idx="4">
                  <c:v>2388.4234710000001</c:v>
                </c:pt>
                <c:pt idx="5">
                  <c:v>1386.2401649999999</c:v>
                </c:pt>
                <c:pt idx="6">
                  <c:v>1731.0447300000001</c:v>
                </c:pt>
                <c:pt idx="7">
                  <c:v>2018.170026</c:v>
                </c:pt>
                <c:pt idx="8">
                  <c:v>3556.6723459999998</c:v>
                </c:pt>
                <c:pt idx="9">
                  <c:v>5829.9045759999999</c:v>
                </c:pt>
                <c:pt idx="10">
                  <c:v>5051.1759540000003</c:v>
                </c:pt>
                <c:pt idx="11">
                  <c:v>4546.4520769999999</c:v>
                </c:pt>
                <c:pt idx="12">
                  <c:v>2791.4263310000001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2493.6785410000002</c:v>
                </c:pt>
                <c:pt idx="1">
                  <c:v>2467.9510030000001</c:v>
                </c:pt>
                <c:pt idx="2">
                  <c:v>2342.3448360000002</c:v>
                </c:pt>
                <c:pt idx="3">
                  <c:v>2436.1478390000002</c:v>
                </c:pt>
                <c:pt idx="4">
                  <c:v>2231.4833699999999</c:v>
                </c:pt>
                <c:pt idx="5">
                  <c:v>2231.357293</c:v>
                </c:pt>
                <c:pt idx="6">
                  <c:v>1925.2418520000001</c:v>
                </c:pt>
                <c:pt idx="7">
                  <c:v>2084.3367929999999</c:v>
                </c:pt>
                <c:pt idx="8">
                  <c:v>2185.8913440000001</c:v>
                </c:pt>
                <c:pt idx="9">
                  <c:v>2299.6183460000002</c:v>
                </c:pt>
                <c:pt idx="10">
                  <c:v>2189.017257</c:v>
                </c:pt>
                <c:pt idx="11">
                  <c:v>2398.8736269999999</c:v>
                </c:pt>
                <c:pt idx="12">
                  <c:v>2351.5301490000002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169.348387</c:v>
                </c:pt>
                <c:pt idx="1">
                  <c:v>144.5833825</c:v>
                </c:pt>
                <c:pt idx="2">
                  <c:v>160.99247</c:v>
                </c:pt>
                <c:pt idx="3">
                  <c:v>157.97660099999999</c:v>
                </c:pt>
                <c:pt idx="4">
                  <c:v>163.5454105</c:v>
                </c:pt>
                <c:pt idx="5">
                  <c:v>166.0983985</c:v>
                </c:pt>
                <c:pt idx="6">
                  <c:v>134.23411250000001</c:v>
                </c:pt>
                <c:pt idx="7">
                  <c:v>139.503086</c:v>
                </c:pt>
                <c:pt idx="8">
                  <c:v>134.24086700000001</c:v>
                </c:pt>
                <c:pt idx="9">
                  <c:v>129.766637</c:v>
                </c:pt>
                <c:pt idx="10">
                  <c:v>178.9639675</c:v>
                </c:pt>
                <c:pt idx="11">
                  <c:v>173.89508950000001</c:v>
                </c:pt>
                <c:pt idx="12">
                  <c:v>156.50662750000001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202.06940400000002</c:v>
                </c:pt>
                <c:pt idx="1">
                  <c:v>362.14211</c:v>
                </c:pt>
                <c:pt idx="2">
                  <c:v>313.48092099999997</c:v>
                </c:pt>
                <c:pt idx="3">
                  <c:v>260.74266299999999</c:v>
                </c:pt>
                <c:pt idx="4">
                  <c:v>174.008025</c:v>
                </c:pt>
                <c:pt idx="5">
                  <c:v>159.32368199999999</c:v>
                </c:pt>
                <c:pt idx="6">
                  <c:v>104.70095500000001</c:v>
                </c:pt>
                <c:pt idx="7">
                  <c:v>60.809453999999995</c:v>
                </c:pt>
                <c:pt idx="8">
                  <c:v>47.700453000000003</c:v>
                </c:pt>
                <c:pt idx="9">
                  <c:v>207.73515700000002</c:v>
                </c:pt>
                <c:pt idx="10">
                  <c:v>240.55782199999999</c:v>
                </c:pt>
                <c:pt idx="11">
                  <c:v>182.52980400000001</c:v>
                </c:pt>
                <c:pt idx="12">
                  <c:v>160.89604800000001</c:v>
                </c:pt>
                <c:pt idx="13">
                  <c:v>202.96444299999999</c:v>
                </c:pt>
                <c:pt idx="14">
                  <c:v>178.39632500000002</c:v>
                </c:pt>
                <c:pt idx="15">
                  <c:v>108.654749</c:v>
                </c:pt>
                <c:pt idx="16">
                  <c:v>50.603324000000001</c:v>
                </c:pt>
                <c:pt idx="17">
                  <c:v>61.568376999999998</c:v>
                </c:pt>
                <c:pt idx="18">
                  <c:v>285.91090000000003</c:v>
                </c:pt>
                <c:pt idx="19">
                  <c:v>337.54698400000001</c:v>
                </c:pt>
                <c:pt idx="20">
                  <c:v>248.21931799999999</c:v>
                </c:pt>
                <c:pt idx="21">
                  <c:v>139.59756200000001</c:v>
                </c:pt>
                <c:pt idx="22">
                  <c:v>164.75299200000001</c:v>
                </c:pt>
                <c:pt idx="23">
                  <c:v>217.88818700000002</c:v>
                </c:pt>
                <c:pt idx="24">
                  <c:v>293.93009999999998</c:v>
                </c:pt>
                <c:pt idx="25">
                  <c:v>272.886551</c:v>
                </c:pt>
                <c:pt idx="26">
                  <c:v>242.14263200000002</c:v>
                </c:pt>
                <c:pt idx="27">
                  <c:v>117.432166</c:v>
                </c:pt>
                <c:pt idx="28">
                  <c:v>58.549872000000001</c:v>
                </c:pt>
                <c:pt idx="29">
                  <c:v>87.580316999999994</c:v>
                </c:pt>
                <c:pt idx="30">
                  <c:v>123.403808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29.719228039014688</c:v>
                </c:pt>
                <c:pt idx="1">
                  <c:v>49.684051035051382</c:v>
                </c:pt>
                <c:pt idx="2">
                  <c:v>45.30993516924417</c:v>
                </c:pt>
                <c:pt idx="3">
                  <c:v>42.498347289338476</c:v>
                </c:pt>
                <c:pt idx="4">
                  <c:v>28.334084334572363</c:v>
                </c:pt>
                <c:pt idx="5">
                  <c:v>25.277267321948216</c:v>
                </c:pt>
                <c:pt idx="6">
                  <c:v>16.329373139400182</c:v>
                </c:pt>
                <c:pt idx="7">
                  <c:v>9.9390422894931696</c:v>
                </c:pt>
                <c:pt idx="8">
                  <c:v>7.8428822532304512</c:v>
                </c:pt>
                <c:pt idx="9">
                  <c:v>33.632886192931153</c:v>
                </c:pt>
                <c:pt idx="10">
                  <c:v>37.753378942941715</c:v>
                </c:pt>
                <c:pt idx="11">
                  <c:v>29.951638293182153</c:v>
                </c:pt>
                <c:pt idx="12">
                  <c:v>24.429569546652107</c:v>
                </c:pt>
                <c:pt idx="13">
                  <c:v>30.301750652038834</c:v>
                </c:pt>
                <c:pt idx="14">
                  <c:v>26.00904181851817</c:v>
                </c:pt>
                <c:pt idx="15">
                  <c:v>16.266318644273337</c:v>
                </c:pt>
                <c:pt idx="16">
                  <c:v>8.9119039011020877</c:v>
                </c:pt>
                <c:pt idx="17">
                  <c:v>11.462176253565319</c:v>
                </c:pt>
                <c:pt idx="18">
                  <c:v>40.674083096148244</c:v>
                </c:pt>
                <c:pt idx="19">
                  <c:v>45.616202486903525</c:v>
                </c:pt>
                <c:pt idx="20">
                  <c:v>36.45464330851258</c:v>
                </c:pt>
                <c:pt idx="21">
                  <c:v>21.568173403251897</c:v>
                </c:pt>
                <c:pt idx="22">
                  <c:v>25.394788398742886</c:v>
                </c:pt>
                <c:pt idx="23">
                  <c:v>35.364927612029575</c:v>
                </c:pt>
                <c:pt idx="24">
                  <c:v>44.545873418954116</c:v>
                </c:pt>
                <c:pt idx="25">
                  <c:v>38.38149355085077</c:v>
                </c:pt>
                <c:pt idx="26">
                  <c:v>35.213912259076508</c:v>
                </c:pt>
                <c:pt idx="27">
                  <c:v>19.079182895147433</c:v>
                </c:pt>
                <c:pt idx="28">
                  <c:v>9.6492411688148003</c:v>
                </c:pt>
                <c:pt idx="29">
                  <c:v>14.319511135885532</c:v>
                </c:pt>
                <c:pt idx="30">
                  <c:v>22.652813782552393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6">
                    <c:v>M</c:v>
                  </c:pt>
                  <c:pt idx="197">
                    <c:v>A</c:v>
                  </c:pt>
                  <c:pt idx="227">
                    <c:v>M</c:v>
                  </c:pt>
                  <c:pt idx="258">
                    <c:v>J</c:v>
                  </c:pt>
                  <c:pt idx="288">
                    <c:v>J</c:v>
                  </c:pt>
                  <c:pt idx="319">
                    <c:v>A</c:v>
                  </c:pt>
                  <c:pt idx="350">
                    <c:v>S</c:v>
                  </c:pt>
                  <c:pt idx="380">
                    <c:v>O</c:v>
                  </c:pt>
                </c:lvl>
                <c:lvl>
                  <c:pt idx="0">
                    <c:v>2019</c:v>
                  </c:pt>
                  <c:pt idx="92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140.98248900000002</c:v>
                </c:pt>
                <c:pt idx="1">
                  <c:v>162.64238800000001</c:v>
                </c:pt>
                <c:pt idx="2">
                  <c:v>110.34991599999999</c:v>
                </c:pt>
                <c:pt idx="3">
                  <c:v>49.789268999999997</c:v>
                </c:pt>
                <c:pt idx="4">
                  <c:v>47.233865999999999</c:v>
                </c:pt>
                <c:pt idx="5">
                  <c:v>83.371409</c:v>
                </c:pt>
                <c:pt idx="6">
                  <c:v>109.77317599999999</c:v>
                </c:pt>
                <c:pt idx="7">
                  <c:v>68.990971000000002</c:v>
                </c:pt>
                <c:pt idx="8">
                  <c:v>78.874635999999995</c:v>
                </c:pt>
                <c:pt idx="9">
                  <c:v>90.500077999999988</c:v>
                </c:pt>
                <c:pt idx="10">
                  <c:v>119.58362099999999</c:v>
                </c:pt>
                <c:pt idx="11">
                  <c:v>202.45939100000001</c:v>
                </c:pt>
                <c:pt idx="12">
                  <c:v>194.21317000000002</c:v>
                </c:pt>
                <c:pt idx="13">
                  <c:v>261.07820900000002</c:v>
                </c:pt>
                <c:pt idx="14">
                  <c:v>202.74864400000001</c:v>
                </c:pt>
                <c:pt idx="15">
                  <c:v>150.26917800000001</c:v>
                </c:pt>
                <c:pt idx="16">
                  <c:v>130.97950299999999</c:v>
                </c:pt>
                <c:pt idx="17">
                  <c:v>123.728887</c:v>
                </c:pt>
                <c:pt idx="18">
                  <c:v>146.17308</c:v>
                </c:pt>
                <c:pt idx="19">
                  <c:v>126.513661</c:v>
                </c:pt>
                <c:pt idx="20">
                  <c:v>22.593836000000003</c:v>
                </c:pt>
                <c:pt idx="21">
                  <c:v>133.397875</c:v>
                </c:pt>
                <c:pt idx="22">
                  <c:v>138.62161499999999</c:v>
                </c:pt>
                <c:pt idx="23">
                  <c:v>169.59914600000002</c:v>
                </c:pt>
                <c:pt idx="24">
                  <c:v>115.17270300000001</c:v>
                </c:pt>
                <c:pt idx="25">
                  <c:v>101.656307</c:v>
                </c:pt>
                <c:pt idx="26">
                  <c:v>59.577652999999998</c:v>
                </c:pt>
                <c:pt idx="27">
                  <c:v>64.976430999999991</c:v>
                </c:pt>
                <c:pt idx="28">
                  <c:v>72.134840999999994</c:v>
                </c:pt>
                <c:pt idx="29">
                  <c:v>96.363099000000005</c:v>
                </c:pt>
                <c:pt idx="30">
                  <c:v>153.456063</c:v>
                </c:pt>
                <c:pt idx="31">
                  <c:v>266.96188900000004</c:v>
                </c:pt>
                <c:pt idx="32">
                  <c:v>317.64266900000001</c:v>
                </c:pt>
                <c:pt idx="33">
                  <c:v>349.04719699999998</c:v>
                </c:pt>
                <c:pt idx="34">
                  <c:v>347.30126200000007</c:v>
                </c:pt>
                <c:pt idx="35">
                  <c:v>330.28262800000005</c:v>
                </c:pt>
                <c:pt idx="36">
                  <c:v>213.847117</c:v>
                </c:pt>
                <c:pt idx="37">
                  <c:v>246.386168</c:v>
                </c:pt>
                <c:pt idx="38">
                  <c:v>303.51011299999999</c:v>
                </c:pt>
                <c:pt idx="39">
                  <c:v>253.79981899999999</c:v>
                </c:pt>
                <c:pt idx="40">
                  <c:v>287.63457199999999</c:v>
                </c:pt>
                <c:pt idx="41">
                  <c:v>215.33249600000002</c:v>
                </c:pt>
                <c:pt idx="42">
                  <c:v>224.703959</c:v>
                </c:pt>
                <c:pt idx="43">
                  <c:v>248.30129199999999</c:v>
                </c:pt>
                <c:pt idx="44">
                  <c:v>287.408703</c:v>
                </c:pt>
                <c:pt idx="45">
                  <c:v>217.40760299999999</c:v>
                </c:pt>
                <c:pt idx="46">
                  <c:v>153.56776600000001</c:v>
                </c:pt>
                <c:pt idx="47">
                  <c:v>214.219965</c:v>
                </c:pt>
                <c:pt idx="48">
                  <c:v>177.14007000000001</c:v>
                </c:pt>
                <c:pt idx="49">
                  <c:v>96.379054999999994</c:v>
                </c:pt>
                <c:pt idx="50">
                  <c:v>104.865495</c:v>
                </c:pt>
                <c:pt idx="51">
                  <c:v>136.17629300000002</c:v>
                </c:pt>
                <c:pt idx="52">
                  <c:v>310.56678799999997</c:v>
                </c:pt>
                <c:pt idx="53">
                  <c:v>345.92075900000003</c:v>
                </c:pt>
                <c:pt idx="54">
                  <c:v>257.72985</c:v>
                </c:pt>
                <c:pt idx="55">
                  <c:v>252.72909100000001</c:v>
                </c:pt>
                <c:pt idx="56">
                  <c:v>272.62192100000004</c:v>
                </c:pt>
                <c:pt idx="57">
                  <c:v>317.67494599999998</c:v>
                </c:pt>
                <c:pt idx="58">
                  <c:v>260.033209</c:v>
                </c:pt>
                <c:pt idx="59">
                  <c:v>121.803073</c:v>
                </c:pt>
                <c:pt idx="60">
                  <c:v>200.190291</c:v>
                </c:pt>
                <c:pt idx="61">
                  <c:v>121.650701</c:v>
                </c:pt>
                <c:pt idx="62">
                  <c:v>259.28923400000002</c:v>
                </c:pt>
                <c:pt idx="63">
                  <c:v>171.439412</c:v>
                </c:pt>
                <c:pt idx="64">
                  <c:v>136.341981</c:v>
                </c:pt>
                <c:pt idx="65">
                  <c:v>171.32936699999999</c:v>
                </c:pt>
                <c:pt idx="66">
                  <c:v>48.926917000000003</c:v>
                </c:pt>
                <c:pt idx="67">
                  <c:v>36.689464000000001</c:v>
                </c:pt>
                <c:pt idx="68">
                  <c:v>121.176546</c:v>
                </c:pt>
                <c:pt idx="69">
                  <c:v>205.07976199999999</c:v>
                </c:pt>
                <c:pt idx="70">
                  <c:v>159.07894399999998</c:v>
                </c:pt>
                <c:pt idx="71">
                  <c:v>250.81971299999998</c:v>
                </c:pt>
                <c:pt idx="72">
                  <c:v>375.050771</c:v>
                </c:pt>
                <c:pt idx="73">
                  <c:v>397.54074699999995</c:v>
                </c:pt>
                <c:pt idx="74">
                  <c:v>306.04045600000001</c:v>
                </c:pt>
                <c:pt idx="75">
                  <c:v>189.72524799999999</c:v>
                </c:pt>
                <c:pt idx="76">
                  <c:v>251.068513</c:v>
                </c:pt>
                <c:pt idx="77">
                  <c:v>112.453388</c:v>
                </c:pt>
                <c:pt idx="78">
                  <c:v>201.90303800000001</c:v>
                </c:pt>
                <c:pt idx="79">
                  <c:v>313.10053099999999</c:v>
                </c:pt>
                <c:pt idx="80">
                  <c:v>308.41143399999999</c:v>
                </c:pt>
                <c:pt idx="81">
                  <c:v>236.58196699999999</c:v>
                </c:pt>
                <c:pt idx="82">
                  <c:v>236.244665</c:v>
                </c:pt>
                <c:pt idx="83">
                  <c:v>210.09329799999998</c:v>
                </c:pt>
                <c:pt idx="84">
                  <c:v>119.56389799999999</c:v>
                </c:pt>
                <c:pt idx="85">
                  <c:v>87.977356999999998</c:v>
                </c:pt>
                <c:pt idx="86">
                  <c:v>112.29498600000001</c:v>
                </c:pt>
                <c:pt idx="87">
                  <c:v>68.835535000000007</c:v>
                </c:pt>
                <c:pt idx="88">
                  <c:v>58.400517000000001</c:v>
                </c:pt>
                <c:pt idx="89">
                  <c:v>51.101296000000005</c:v>
                </c:pt>
                <c:pt idx="90">
                  <c:v>48.094987000000003</c:v>
                </c:pt>
                <c:pt idx="91">
                  <c:v>41.015277000000005</c:v>
                </c:pt>
                <c:pt idx="92">
                  <c:v>22.725347000000003</c:v>
                </c:pt>
                <c:pt idx="93">
                  <c:v>76.359752999999998</c:v>
                </c:pt>
                <c:pt idx="94">
                  <c:v>82.357483999999999</c:v>
                </c:pt>
                <c:pt idx="95">
                  <c:v>122.930384</c:v>
                </c:pt>
                <c:pt idx="96">
                  <c:v>58.951141999999997</c:v>
                </c:pt>
                <c:pt idx="97">
                  <c:v>46.909647</c:v>
                </c:pt>
                <c:pt idx="98">
                  <c:v>51.860508000000003</c:v>
                </c:pt>
                <c:pt idx="99">
                  <c:v>55.688524000000001</c:v>
                </c:pt>
                <c:pt idx="100">
                  <c:v>129.95991000000001</c:v>
                </c:pt>
                <c:pt idx="101">
                  <c:v>167.80186499999999</c:v>
                </c:pt>
                <c:pt idx="102">
                  <c:v>74.824380000000005</c:v>
                </c:pt>
                <c:pt idx="103">
                  <c:v>55.224713000000001</c:v>
                </c:pt>
                <c:pt idx="104">
                  <c:v>124.76872900000001</c:v>
                </c:pt>
                <c:pt idx="105">
                  <c:v>189.80972200000002</c:v>
                </c:pt>
                <c:pt idx="106">
                  <c:v>191.274269</c:v>
                </c:pt>
                <c:pt idx="107">
                  <c:v>208.316542</c:v>
                </c:pt>
                <c:pt idx="108">
                  <c:v>204.69009899999998</c:v>
                </c:pt>
                <c:pt idx="109">
                  <c:v>192.59486900000002</c:v>
                </c:pt>
                <c:pt idx="110">
                  <c:v>325.860681</c:v>
                </c:pt>
                <c:pt idx="111">
                  <c:v>342.83825199999995</c:v>
                </c:pt>
                <c:pt idx="112">
                  <c:v>275.09031400000003</c:v>
                </c:pt>
                <c:pt idx="113">
                  <c:v>155.30303599999999</c:v>
                </c:pt>
                <c:pt idx="114">
                  <c:v>78.354029000000011</c:v>
                </c:pt>
                <c:pt idx="115">
                  <c:v>59.712023000000002</c:v>
                </c:pt>
                <c:pt idx="116">
                  <c:v>45.160391000000004</c:v>
                </c:pt>
                <c:pt idx="117">
                  <c:v>128.33123800000001</c:v>
                </c:pt>
                <c:pt idx="118">
                  <c:v>259.00190400000002</c:v>
                </c:pt>
                <c:pt idx="119">
                  <c:v>219.239542</c:v>
                </c:pt>
                <c:pt idx="120">
                  <c:v>204.78335799999996</c:v>
                </c:pt>
                <c:pt idx="121">
                  <c:v>225.79374099999998</c:v>
                </c:pt>
                <c:pt idx="122">
                  <c:v>191.00114499999998</c:v>
                </c:pt>
                <c:pt idx="123">
                  <c:v>230.90565800000002</c:v>
                </c:pt>
                <c:pt idx="124">
                  <c:v>162.83007599999999</c:v>
                </c:pt>
                <c:pt idx="125">
                  <c:v>120.832114</c:v>
                </c:pt>
                <c:pt idx="126">
                  <c:v>186.04649499999999</c:v>
                </c:pt>
                <c:pt idx="127">
                  <c:v>161.87779900000001</c:v>
                </c:pt>
                <c:pt idx="128">
                  <c:v>139.702156</c:v>
                </c:pt>
                <c:pt idx="129">
                  <c:v>94.027539999999988</c:v>
                </c:pt>
                <c:pt idx="130">
                  <c:v>67.131011000000001</c:v>
                </c:pt>
                <c:pt idx="131">
                  <c:v>161.85495800000001</c:v>
                </c:pt>
                <c:pt idx="132">
                  <c:v>218.58601000000002</c:v>
                </c:pt>
                <c:pt idx="133">
                  <c:v>109.13270599999998</c:v>
                </c:pt>
                <c:pt idx="134">
                  <c:v>41.696413</c:v>
                </c:pt>
                <c:pt idx="135">
                  <c:v>157.776815</c:v>
                </c:pt>
                <c:pt idx="136">
                  <c:v>66.234709000000009</c:v>
                </c:pt>
                <c:pt idx="137">
                  <c:v>118.31930699999999</c:v>
                </c:pt>
                <c:pt idx="138">
                  <c:v>183.91886199999999</c:v>
                </c:pt>
                <c:pt idx="139">
                  <c:v>177.314727</c:v>
                </c:pt>
                <c:pt idx="140">
                  <c:v>108.73075800000001</c:v>
                </c:pt>
                <c:pt idx="141">
                  <c:v>80.605675000000005</c:v>
                </c:pt>
                <c:pt idx="142">
                  <c:v>96.188664000000003</c:v>
                </c:pt>
                <c:pt idx="143">
                  <c:v>96.746811000000008</c:v>
                </c:pt>
                <c:pt idx="144">
                  <c:v>54.389516999999998</c:v>
                </c:pt>
                <c:pt idx="145">
                  <c:v>52.171697000000002</c:v>
                </c:pt>
                <c:pt idx="146">
                  <c:v>67.420505999999989</c:v>
                </c:pt>
                <c:pt idx="147">
                  <c:v>210.54205199999998</c:v>
                </c:pt>
                <c:pt idx="148">
                  <c:v>235.18856599999998</c:v>
                </c:pt>
                <c:pt idx="149">
                  <c:v>279.29949599999998</c:v>
                </c:pt>
                <c:pt idx="150">
                  <c:v>169.36241700000002</c:v>
                </c:pt>
                <c:pt idx="151">
                  <c:v>329.35033199999998</c:v>
                </c:pt>
                <c:pt idx="152">
                  <c:v>356.06030200000004</c:v>
                </c:pt>
                <c:pt idx="153">
                  <c:v>343.43933299999998</c:v>
                </c:pt>
                <c:pt idx="154">
                  <c:v>343.36612400000001</c:v>
                </c:pt>
                <c:pt idx="155">
                  <c:v>292.89290500000004</c:v>
                </c:pt>
                <c:pt idx="156">
                  <c:v>350.05910899999998</c:v>
                </c:pt>
                <c:pt idx="157">
                  <c:v>353.81008000000003</c:v>
                </c:pt>
                <c:pt idx="158">
                  <c:v>206.33932999999999</c:v>
                </c:pt>
                <c:pt idx="159">
                  <c:v>172.75144</c:v>
                </c:pt>
                <c:pt idx="160">
                  <c:v>226.30975799999999</c:v>
                </c:pt>
                <c:pt idx="161">
                  <c:v>149.84727600000002</c:v>
                </c:pt>
                <c:pt idx="162">
                  <c:v>74.675630999999996</c:v>
                </c:pt>
                <c:pt idx="163">
                  <c:v>89.800189000000003</c:v>
                </c:pt>
                <c:pt idx="164">
                  <c:v>148.69305299999999</c:v>
                </c:pt>
                <c:pt idx="165">
                  <c:v>56.137730000000005</c:v>
                </c:pt>
                <c:pt idx="166">
                  <c:v>149.073848</c:v>
                </c:pt>
                <c:pt idx="167">
                  <c:v>246.53711699999999</c:v>
                </c:pt>
                <c:pt idx="168">
                  <c:v>219.53964999999999</c:v>
                </c:pt>
                <c:pt idx="169">
                  <c:v>113.739396</c:v>
                </c:pt>
                <c:pt idx="170">
                  <c:v>116.548029</c:v>
                </c:pt>
                <c:pt idx="171">
                  <c:v>130.29438999999999</c:v>
                </c:pt>
                <c:pt idx="172">
                  <c:v>70.04432700000001</c:v>
                </c:pt>
                <c:pt idx="173">
                  <c:v>47.686707000000006</c:v>
                </c:pt>
                <c:pt idx="174">
                  <c:v>119.42288099999999</c:v>
                </c:pt>
                <c:pt idx="175">
                  <c:v>133.07321200000001</c:v>
                </c:pt>
                <c:pt idx="176">
                  <c:v>54.522869</c:v>
                </c:pt>
                <c:pt idx="177">
                  <c:v>196.25128000000001</c:v>
                </c:pt>
                <c:pt idx="178">
                  <c:v>109.599423</c:v>
                </c:pt>
                <c:pt idx="179">
                  <c:v>36.649968999999999</c:v>
                </c:pt>
                <c:pt idx="180">
                  <c:v>153.997051</c:v>
                </c:pt>
                <c:pt idx="181">
                  <c:v>232.672089</c:v>
                </c:pt>
                <c:pt idx="182">
                  <c:v>208.13693599999999</c:v>
                </c:pt>
                <c:pt idx="183">
                  <c:v>85.494511000000003</c:v>
                </c:pt>
                <c:pt idx="184">
                  <c:v>120.50856200000001</c:v>
                </c:pt>
                <c:pt idx="185">
                  <c:v>95.716239000000002</c:v>
                </c:pt>
                <c:pt idx="186">
                  <c:v>188.43538899999999</c:v>
                </c:pt>
                <c:pt idx="187">
                  <c:v>188.59655600000002</c:v>
                </c:pt>
                <c:pt idx="188">
                  <c:v>87.856709000000009</c:v>
                </c:pt>
                <c:pt idx="189">
                  <c:v>75.264637000000008</c:v>
                </c:pt>
                <c:pt idx="190">
                  <c:v>64.523509000000004</c:v>
                </c:pt>
                <c:pt idx="191">
                  <c:v>87.74248200000001</c:v>
                </c:pt>
                <c:pt idx="192">
                  <c:v>81.504300000000001</c:v>
                </c:pt>
                <c:pt idx="193">
                  <c:v>70.530736000000005</c:v>
                </c:pt>
                <c:pt idx="194">
                  <c:v>103.15505499999999</c:v>
                </c:pt>
                <c:pt idx="195">
                  <c:v>74.568534999999997</c:v>
                </c:pt>
                <c:pt idx="196">
                  <c:v>98.351004000000003</c:v>
                </c:pt>
                <c:pt idx="197">
                  <c:v>189.98884000000001</c:v>
                </c:pt>
                <c:pt idx="198">
                  <c:v>210.43480300000002</c:v>
                </c:pt>
                <c:pt idx="199">
                  <c:v>160.61517699999999</c:v>
                </c:pt>
                <c:pt idx="200">
                  <c:v>47.134428999999997</c:v>
                </c:pt>
                <c:pt idx="201">
                  <c:v>72.963836000000001</c:v>
                </c:pt>
                <c:pt idx="202">
                  <c:v>133.62629100000001</c:v>
                </c:pt>
                <c:pt idx="203">
                  <c:v>176.23869699999997</c:v>
                </c:pt>
                <c:pt idx="204">
                  <c:v>130.76599200000001</c:v>
                </c:pt>
                <c:pt idx="205">
                  <c:v>60.851399999999998</c:v>
                </c:pt>
                <c:pt idx="206">
                  <c:v>82.625645999999989</c:v>
                </c:pt>
                <c:pt idx="207">
                  <c:v>35.887877000000003</c:v>
                </c:pt>
                <c:pt idx="208">
                  <c:v>57.652014999999999</c:v>
                </c:pt>
                <c:pt idx="209">
                  <c:v>114.832217</c:v>
                </c:pt>
                <c:pt idx="210">
                  <c:v>180.68583699999999</c:v>
                </c:pt>
                <c:pt idx="211">
                  <c:v>246.37021300000001</c:v>
                </c:pt>
                <c:pt idx="212">
                  <c:v>316.74278000000004</c:v>
                </c:pt>
                <c:pt idx="213">
                  <c:v>265.81452900000005</c:v>
                </c:pt>
                <c:pt idx="214">
                  <c:v>151.97775799999999</c:v>
                </c:pt>
                <c:pt idx="215">
                  <c:v>63.662382000000001</c:v>
                </c:pt>
                <c:pt idx="216">
                  <c:v>223.58004699999998</c:v>
                </c:pt>
                <c:pt idx="217">
                  <c:v>106.923464</c:v>
                </c:pt>
                <c:pt idx="218">
                  <c:v>49.506938999999996</c:v>
                </c:pt>
                <c:pt idx="219">
                  <c:v>153.99167399999999</c:v>
                </c:pt>
                <c:pt idx="220">
                  <c:v>115.455065</c:v>
                </c:pt>
                <c:pt idx="221">
                  <c:v>108.09086500000001</c:v>
                </c:pt>
                <c:pt idx="222">
                  <c:v>151.32789700000001</c:v>
                </c:pt>
                <c:pt idx="223">
                  <c:v>185.10229000000001</c:v>
                </c:pt>
                <c:pt idx="224">
                  <c:v>61.266795999999999</c:v>
                </c:pt>
                <c:pt idx="225">
                  <c:v>67.756039999999999</c:v>
                </c:pt>
                <c:pt idx="226">
                  <c:v>148.54701399999999</c:v>
                </c:pt>
                <c:pt idx="227">
                  <c:v>178.96913000000001</c:v>
                </c:pt>
                <c:pt idx="228">
                  <c:v>189.75271300000003</c:v>
                </c:pt>
                <c:pt idx="229">
                  <c:v>114.18745</c:v>
                </c:pt>
                <c:pt idx="230">
                  <c:v>100.416403</c:v>
                </c:pt>
                <c:pt idx="231">
                  <c:v>108.03171299999998</c:v>
                </c:pt>
                <c:pt idx="232">
                  <c:v>48.323706000000001</c:v>
                </c:pt>
                <c:pt idx="233">
                  <c:v>46.976317000000002</c:v>
                </c:pt>
                <c:pt idx="234">
                  <c:v>46.023482999999999</c:v>
                </c:pt>
                <c:pt idx="235">
                  <c:v>151.53487699999999</c:v>
                </c:pt>
                <c:pt idx="236">
                  <c:v>159.31672900000001</c:v>
                </c:pt>
                <c:pt idx="237">
                  <c:v>153.39779800000002</c:v>
                </c:pt>
                <c:pt idx="238">
                  <c:v>203.94939300000001</c:v>
                </c:pt>
                <c:pt idx="239">
                  <c:v>171.21968200000001</c:v>
                </c:pt>
                <c:pt idx="240">
                  <c:v>117.85414</c:v>
                </c:pt>
                <c:pt idx="241">
                  <c:v>72.900422000000006</c:v>
                </c:pt>
                <c:pt idx="242">
                  <c:v>97.419388000000012</c:v>
                </c:pt>
                <c:pt idx="243">
                  <c:v>92.422785999999988</c:v>
                </c:pt>
                <c:pt idx="244">
                  <c:v>46.177878000000007</c:v>
                </c:pt>
                <c:pt idx="245">
                  <c:v>41.044094999999999</c:v>
                </c:pt>
                <c:pt idx="246">
                  <c:v>85.875314000000003</c:v>
                </c:pt>
                <c:pt idx="247">
                  <c:v>204.54746699999998</c:v>
                </c:pt>
                <c:pt idx="248">
                  <c:v>116.340019</c:v>
                </c:pt>
                <c:pt idx="249">
                  <c:v>90.861163000000005</c:v>
                </c:pt>
                <c:pt idx="250">
                  <c:v>193.785405</c:v>
                </c:pt>
                <c:pt idx="251">
                  <c:v>177.117988</c:v>
                </c:pt>
                <c:pt idx="252">
                  <c:v>138.041811</c:v>
                </c:pt>
                <c:pt idx="253">
                  <c:v>86.257873000000004</c:v>
                </c:pt>
                <c:pt idx="254">
                  <c:v>209.45258599999997</c:v>
                </c:pt>
                <c:pt idx="255">
                  <c:v>253.76886199999998</c:v>
                </c:pt>
                <c:pt idx="256">
                  <c:v>169.01295999999999</c:v>
                </c:pt>
                <c:pt idx="257">
                  <c:v>79.483829</c:v>
                </c:pt>
                <c:pt idx="258">
                  <c:v>83.040767000000002</c:v>
                </c:pt>
                <c:pt idx="259">
                  <c:v>112.983405</c:v>
                </c:pt>
                <c:pt idx="260">
                  <c:v>64.546361000000005</c:v>
                </c:pt>
                <c:pt idx="261">
                  <c:v>48.089733000000003</c:v>
                </c:pt>
                <c:pt idx="262">
                  <c:v>56.371910999999997</c:v>
                </c:pt>
                <c:pt idx="263">
                  <c:v>56.804876999999998</c:v>
                </c:pt>
                <c:pt idx="264">
                  <c:v>93.508905999999996</c:v>
                </c:pt>
                <c:pt idx="265">
                  <c:v>131.30022999999997</c:v>
                </c:pt>
                <c:pt idx="266">
                  <c:v>101.871376</c:v>
                </c:pt>
                <c:pt idx="267">
                  <c:v>89.436520999999999</c:v>
                </c:pt>
                <c:pt idx="268">
                  <c:v>82.739983999999993</c:v>
                </c:pt>
                <c:pt idx="269">
                  <c:v>112.994186</c:v>
                </c:pt>
                <c:pt idx="270">
                  <c:v>91.894996000000006</c:v>
                </c:pt>
                <c:pt idx="271">
                  <c:v>63.899411000000001</c:v>
                </c:pt>
                <c:pt idx="272">
                  <c:v>91.831024999999997</c:v>
                </c:pt>
                <c:pt idx="273">
                  <c:v>94.42276600000001</c:v>
                </c:pt>
                <c:pt idx="274">
                  <c:v>90.983783000000003</c:v>
                </c:pt>
                <c:pt idx="275">
                  <c:v>123.167436</c:v>
                </c:pt>
                <c:pt idx="276">
                  <c:v>137.03968</c:v>
                </c:pt>
                <c:pt idx="277">
                  <c:v>102.94729</c:v>
                </c:pt>
                <c:pt idx="278">
                  <c:v>117.372378</c:v>
                </c:pt>
                <c:pt idx="279">
                  <c:v>213.65736999999999</c:v>
                </c:pt>
                <c:pt idx="280">
                  <c:v>133.53109000000001</c:v>
                </c:pt>
                <c:pt idx="281">
                  <c:v>153.34567000000001</c:v>
                </c:pt>
                <c:pt idx="282">
                  <c:v>97.572575999999998</c:v>
                </c:pt>
                <c:pt idx="283">
                  <c:v>132.08504299999998</c:v>
                </c:pt>
                <c:pt idx="284">
                  <c:v>217.11747</c:v>
                </c:pt>
                <c:pt idx="285">
                  <c:v>172.92690200000001</c:v>
                </c:pt>
                <c:pt idx="286">
                  <c:v>188.840014</c:v>
                </c:pt>
                <c:pt idx="287">
                  <c:v>199.277514</c:v>
                </c:pt>
                <c:pt idx="288">
                  <c:v>223.68829500000001</c:v>
                </c:pt>
                <c:pt idx="289">
                  <c:v>196.42737100000002</c:v>
                </c:pt>
                <c:pt idx="290">
                  <c:v>212.89333000000002</c:v>
                </c:pt>
                <c:pt idx="291">
                  <c:v>87.856691000000012</c:v>
                </c:pt>
                <c:pt idx="292">
                  <c:v>76.098842000000005</c:v>
                </c:pt>
                <c:pt idx="293">
                  <c:v>136.60666699999999</c:v>
                </c:pt>
                <c:pt idx="294">
                  <c:v>167.18001599999999</c:v>
                </c:pt>
                <c:pt idx="295">
                  <c:v>79.757986000000002</c:v>
                </c:pt>
                <c:pt idx="296">
                  <c:v>66.840884000000003</c:v>
                </c:pt>
                <c:pt idx="297">
                  <c:v>109.444293</c:v>
                </c:pt>
                <c:pt idx="298">
                  <c:v>74.990026999999998</c:v>
                </c:pt>
                <c:pt idx="299">
                  <c:v>65.871524999999991</c:v>
                </c:pt>
                <c:pt idx="300">
                  <c:v>101.78027800000001</c:v>
                </c:pt>
                <c:pt idx="301">
                  <c:v>134.49895800000002</c:v>
                </c:pt>
                <c:pt idx="302">
                  <c:v>122.696934</c:v>
                </c:pt>
                <c:pt idx="303">
                  <c:v>137.91881599999999</c:v>
                </c:pt>
                <c:pt idx="304">
                  <c:v>56.698572999999996</c:v>
                </c:pt>
                <c:pt idx="305">
                  <c:v>131.74607999999998</c:v>
                </c:pt>
                <c:pt idx="306">
                  <c:v>186.58315400000001</c:v>
                </c:pt>
                <c:pt idx="307">
                  <c:v>150.797743</c:v>
                </c:pt>
                <c:pt idx="308">
                  <c:v>127.979634</c:v>
                </c:pt>
                <c:pt idx="309">
                  <c:v>64.096479000000002</c:v>
                </c:pt>
                <c:pt idx="310">
                  <c:v>105.286523</c:v>
                </c:pt>
                <c:pt idx="311">
                  <c:v>104.448375</c:v>
                </c:pt>
                <c:pt idx="312">
                  <c:v>92.978734000000003</c:v>
                </c:pt>
                <c:pt idx="313">
                  <c:v>81.685799000000003</c:v>
                </c:pt>
                <c:pt idx="314">
                  <c:v>114.205645</c:v>
                </c:pt>
                <c:pt idx="315">
                  <c:v>145.414151</c:v>
                </c:pt>
                <c:pt idx="316">
                  <c:v>97.813288</c:v>
                </c:pt>
                <c:pt idx="317">
                  <c:v>33.689917000000001</c:v>
                </c:pt>
                <c:pt idx="318">
                  <c:v>61.210757000000001</c:v>
                </c:pt>
                <c:pt idx="319">
                  <c:v>118.560697</c:v>
                </c:pt>
                <c:pt idx="320">
                  <c:v>131.750899</c:v>
                </c:pt>
                <c:pt idx="321">
                  <c:v>109.623773</c:v>
                </c:pt>
                <c:pt idx="322">
                  <c:v>85.016632000000001</c:v>
                </c:pt>
                <c:pt idx="323">
                  <c:v>170.35474500000001</c:v>
                </c:pt>
                <c:pt idx="324">
                  <c:v>175.75264999999999</c:v>
                </c:pt>
                <c:pt idx="325">
                  <c:v>116.24560000000001</c:v>
                </c:pt>
                <c:pt idx="326">
                  <c:v>75.846154000000013</c:v>
                </c:pt>
                <c:pt idx="327">
                  <c:v>114.350291</c:v>
                </c:pt>
                <c:pt idx="328">
                  <c:v>101.032933</c:v>
                </c:pt>
                <c:pt idx="329">
                  <c:v>70.946491999999992</c:v>
                </c:pt>
                <c:pt idx="330">
                  <c:v>51.768324999999997</c:v>
                </c:pt>
                <c:pt idx="331">
                  <c:v>66.186119999999988</c:v>
                </c:pt>
                <c:pt idx="332">
                  <c:v>166.32749200000001</c:v>
                </c:pt>
                <c:pt idx="333">
                  <c:v>231.144881</c:v>
                </c:pt>
                <c:pt idx="334">
                  <c:v>164.24040100000002</c:v>
                </c:pt>
                <c:pt idx="335">
                  <c:v>93.676054000000008</c:v>
                </c:pt>
                <c:pt idx="336">
                  <c:v>59.792919999999995</c:v>
                </c:pt>
                <c:pt idx="337">
                  <c:v>121.67389200000001</c:v>
                </c:pt>
                <c:pt idx="338">
                  <c:v>71.601112999999998</c:v>
                </c:pt>
                <c:pt idx="339">
                  <c:v>95.198616999999999</c:v>
                </c:pt>
                <c:pt idx="340">
                  <c:v>172.83699600000003</c:v>
                </c:pt>
                <c:pt idx="341">
                  <c:v>258.654112</c:v>
                </c:pt>
                <c:pt idx="342">
                  <c:v>255.17419599999999</c:v>
                </c:pt>
                <c:pt idx="343">
                  <c:v>165.17334400000001</c:v>
                </c:pt>
                <c:pt idx="344">
                  <c:v>76.408978000000005</c:v>
                </c:pt>
                <c:pt idx="345">
                  <c:v>97.355267999999995</c:v>
                </c:pt>
                <c:pt idx="346">
                  <c:v>84.589106999999998</c:v>
                </c:pt>
                <c:pt idx="347">
                  <c:v>95.803096000000011</c:v>
                </c:pt>
                <c:pt idx="348">
                  <c:v>133.24106599999999</c:v>
                </c:pt>
                <c:pt idx="349">
                  <c:v>143.828925</c:v>
                </c:pt>
                <c:pt idx="350">
                  <c:v>61.647432999999999</c:v>
                </c:pt>
                <c:pt idx="351">
                  <c:v>47.949944000000002</c:v>
                </c:pt>
                <c:pt idx="352">
                  <c:v>131.58466000000001</c:v>
                </c:pt>
                <c:pt idx="353">
                  <c:v>177.42003300000002</c:v>
                </c:pt>
                <c:pt idx="354">
                  <c:v>146.06672499999996</c:v>
                </c:pt>
                <c:pt idx="355">
                  <c:v>71.396695999999991</c:v>
                </c:pt>
                <c:pt idx="356">
                  <c:v>43.955591999999996</c:v>
                </c:pt>
                <c:pt idx="357">
                  <c:v>42.284765</c:v>
                </c:pt>
                <c:pt idx="358">
                  <c:v>118.38412099999999</c:v>
                </c:pt>
                <c:pt idx="359">
                  <c:v>228.58592500000003</c:v>
                </c:pt>
                <c:pt idx="360">
                  <c:v>330.95205399999998</c:v>
                </c:pt>
                <c:pt idx="361">
                  <c:v>271.04849299999995</c:v>
                </c:pt>
                <c:pt idx="362">
                  <c:v>241.81754899999999</c:v>
                </c:pt>
                <c:pt idx="363">
                  <c:v>136.10734099999999</c:v>
                </c:pt>
                <c:pt idx="364">
                  <c:v>53.049739000000002</c:v>
                </c:pt>
                <c:pt idx="365">
                  <c:v>62.263601999999999</c:v>
                </c:pt>
                <c:pt idx="366">
                  <c:v>200.47550000000001</c:v>
                </c:pt>
                <c:pt idx="367">
                  <c:v>362.15479999999997</c:v>
                </c:pt>
                <c:pt idx="368">
                  <c:v>312.34719999999999</c:v>
                </c:pt>
                <c:pt idx="369">
                  <c:v>263.63400000000001</c:v>
                </c:pt>
                <c:pt idx="370">
                  <c:v>176.40119999999999</c:v>
                </c:pt>
                <c:pt idx="371">
                  <c:v>156.4049</c:v>
                </c:pt>
                <c:pt idx="372">
                  <c:v>100.8977</c:v>
                </c:pt>
                <c:pt idx="373">
                  <c:v>61.059100000000001</c:v>
                </c:pt>
                <c:pt idx="374">
                  <c:v>47.993400000000001</c:v>
                </c:pt>
                <c:pt idx="375">
                  <c:v>202.80250000000001</c:v>
                </c:pt>
                <c:pt idx="376">
                  <c:v>248.6977</c:v>
                </c:pt>
                <c:pt idx="377">
                  <c:v>193.7629</c:v>
                </c:pt>
                <c:pt idx="378">
                  <c:v>161.9479</c:v>
                </c:pt>
                <c:pt idx="379">
                  <c:v>202.31289999999998</c:v>
                </c:pt>
                <c:pt idx="380">
                  <c:v>183.33229999999998</c:v>
                </c:pt>
                <c:pt idx="381">
                  <c:v>108.8455</c:v>
                </c:pt>
                <c:pt idx="382">
                  <c:v>52.890500000000003</c:v>
                </c:pt>
                <c:pt idx="383">
                  <c:v>65.433999999999997</c:v>
                </c:pt>
                <c:pt idx="384">
                  <c:v>273.90359999999998</c:v>
                </c:pt>
                <c:pt idx="385">
                  <c:v>337.17250000000001</c:v>
                </c:pt>
                <c:pt idx="386">
                  <c:v>246.46629999999999</c:v>
                </c:pt>
                <c:pt idx="387">
                  <c:v>141.65120000000002</c:v>
                </c:pt>
                <c:pt idx="388">
                  <c:v>158.0197</c:v>
                </c:pt>
                <c:pt idx="389">
                  <c:v>212.26079999999999</c:v>
                </c:pt>
                <c:pt idx="390">
                  <c:v>293.30879999999996</c:v>
                </c:pt>
                <c:pt idx="391">
                  <c:v>274.48139999999995</c:v>
                </c:pt>
                <c:pt idx="392">
                  <c:v>234.41310000000001</c:v>
                </c:pt>
                <c:pt idx="393">
                  <c:v>113.82989999999999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6">
                    <c:v>M</c:v>
                  </c:pt>
                  <c:pt idx="197">
                    <c:v>A</c:v>
                  </c:pt>
                  <c:pt idx="227">
                    <c:v>M</c:v>
                  </c:pt>
                  <c:pt idx="258">
                    <c:v>J</c:v>
                  </c:pt>
                  <c:pt idx="288">
                    <c:v>J</c:v>
                  </c:pt>
                  <c:pt idx="319">
                    <c:v>A</c:v>
                  </c:pt>
                  <c:pt idx="350">
                    <c:v>S</c:v>
                  </c:pt>
                  <c:pt idx="380">
                    <c:v>O</c:v>
                  </c:pt>
                </c:lvl>
                <c:lvl>
                  <c:pt idx="0">
                    <c:v>2019</c:v>
                  </c:pt>
                  <c:pt idx="92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117.66425369638931</c:v>
                </c:pt>
                <c:pt idx="1">
                  <c:v>117.66425369638931</c:v>
                </c:pt>
                <c:pt idx="2">
                  <c:v>117.66425369638931</c:v>
                </c:pt>
                <c:pt idx="3">
                  <c:v>117.66425369638931</c:v>
                </c:pt>
                <c:pt idx="4">
                  <c:v>117.66425369638931</c:v>
                </c:pt>
                <c:pt idx="5">
                  <c:v>117.66425369638931</c:v>
                </c:pt>
                <c:pt idx="6">
                  <c:v>117.66425369638931</c:v>
                </c:pt>
                <c:pt idx="7">
                  <c:v>117.66425369638931</c:v>
                </c:pt>
                <c:pt idx="8">
                  <c:v>117.66425369638931</c:v>
                </c:pt>
                <c:pt idx="9">
                  <c:v>117.66425369638931</c:v>
                </c:pt>
                <c:pt idx="10">
                  <c:v>117.66425369638931</c:v>
                </c:pt>
                <c:pt idx="11">
                  <c:v>117.66425369638931</c:v>
                </c:pt>
                <c:pt idx="12">
                  <c:v>117.66425369638931</c:v>
                </c:pt>
                <c:pt idx="13">
                  <c:v>117.66425369638931</c:v>
                </c:pt>
                <c:pt idx="14">
                  <c:v>117.66425369638931</c:v>
                </c:pt>
                <c:pt idx="15">
                  <c:v>117.66425369638931</c:v>
                </c:pt>
                <c:pt idx="16">
                  <c:v>117.66425369638931</c:v>
                </c:pt>
                <c:pt idx="17">
                  <c:v>117.66425369638931</c:v>
                </c:pt>
                <c:pt idx="18">
                  <c:v>117.66425369638931</c:v>
                </c:pt>
                <c:pt idx="19">
                  <c:v>117.66425369638931</c:v>
                </c:pt>
                <c:pt idx="20">
                  <c:v>117.66425369638931</c:v>
                </c:pt>
                <c:pt idx="21">
                  <c:v>117.66425369638931</c:v>
                </c:pt>
                <c:pt idx="22">
                  <c:v>117.66425369638931</c:v>
                </c:pt>
                <c:pt idx="23">
                  <c:v>117.66425369638931</c:v>
                </c:pt>
                <c:pt idx="24">
                  <c:v>117.66425369638931</c:v>
                </c:pt>
                <c:pt idx="25">
                  <c:v>117.66425369638931</c:v>
                </c:pt>
                <c:pt idx="26">
                  <c:v>117.66425369638931</c:v>
                </c:pt>
                <c:pt idx="27">
                  <c:v>117.66425369638931</c:v>
                </c:pt>
                <c:pt idx="28">
                  <c:v>117.66425369638931</c:v>
                </c:pt>
                <c:pt idx="29">
                  <c:v>117.66425369638931</c:v>
                </c:pt>
                <c:pt idx="30">
                  <c:v>117.66425369638931</c:v>
                </c:pt>
                <c:pt idx="31">
                  <c:v>158.32730689915155</c:v>
                </c:pt>
                <c:pt idx="32">
                  <c:v>158.32730689915155</c:v>
                </c:pt>
                <c:pt idx="33">
                  <c:v>158.32730689915155</c:v>
                </c:pt>
                <c:pt idx="34">
                  <c:v>158.32730689915155</c:v>
                </c:pt>
                <c:pt idx="35">
                  <c:v>158.32730689915155</c:v>
                </c:pt>
                <c:pt idx="36">
                  <c:v>158.32730689915155</c:v>
                </c:pt>
                <c:pt idx="37">
                  <c:v>158.32730689915155</c:v>
                </c:pt>
                <c:pt idx="38">
                  <c:v>158.32730689915155</c:v>
                </c:pt>
                <c:pt idx="39">
                  <c:v>158.32730689915155</c:v>
                </c:pt>
                <c:pt idx="40">
                  <c:v>158.32730689915155</c:v>
                </c:pt>
                <c:pt idx="41">
                  <c:v>158.32730689915155</c:v>
                </c:pt>
                <c:pt idx="42">
                  <c:v>158.32730689915155</c:v>
                </c:pt>
                <c:pt idx="43">
                  <c:v>158.32730689915155</c:v>
                </c:pt>
                <c:pt idx="44">
                  <c:v>158.32730689915155</c:v>
                </c:pt>
                <c:pt idx="45">
                  <c:v>158.32730689915155</c:v>
                </c:pt>
                <c:pt idx="46">
                  <c:v>158.32730689915155</c:v>
                </c:pt>
                <c:pt idx="47">
                  <c:v>158.32730689915155</c:v>
                </c:pt>
                <c:pt idx="48">
                  <c:v>158.32730689915155</c:v>
                </c:pt>
                <c:pt idx="49">
                  <c:v>158.32730689915155</c:v>
                </c:pt>
                <c:pt idx="50">
                  <c:v>158.32730689915155</c:v>
                </c:pt>
                <c:pt idx="51">
                  <c:v>158.32730689915155</c:v>
                </c:pt>
                <c:pt idx="52">
                  <c:v>158.32730689915155</c:v>
                </c:pt>
                <c:pt idx="53">
                  <c:v>158.32730689915155</c:v>
                </c:pt>
                <c:pt idx="54">
                  <c:v>158.32730689915155</c:v>
                </c:pt>
                <c:pt idx="55">
                  <c:v>158.32730689915155</c:v>
                </c:pt>
                <c:pt idx="56">
                  <c:v>158.32730689915155</c:v>
                </c:pt>
                <c:pt idx="57">
                  <c:v>158.32730689915155</c:v>
                </c:pt>
                <c:pt idx="58">
                  <c:v>158.32730689915155</c:v>
                </c:pt>
                <c:pt idx="59">
                  <c:v>158.32730689915155</c:v>
                </c:pt>
                <c:pt idx="60">
                  <c:v>158.32730689915155</c:v>
                </c:pt>
                <c:pt idx="61">
                  <c:v>154.50999494611904</c:v>
                </c:pt>
                <c:pt idx="62">
                  <c:v>154.50999494611904</c:v>
                </c:pt>
                <c:pt idx="63">
                  <c:v>154.50999494611904</c:v>
                </c:pt>
                <c:pt idx="64">
                  <c:v>154.50999494611904</c:v>
                </c:pt>
                <c:pt idx="65">
                  <c:v>154.50999494611904</c:v>
                </c:pt>
                <c:pt idx="66">
                  <c:v>154.50999494611904</c:v>
                </c:pt>
                <c:pt idx="67">
                  <c:v>154.50999494611904</c:v>
                </c:pt>
                <c:pt idx="68">
                  <c:v>154.50999494611904</c:v>
                </c:pt>
                <c:pt idx="69">
                  <c:v>154.50999494611904</c:v>
                </c:pt>
                <c:pt idx="70">
                  <c:v>154.50999494611904</c:v>
                </c:pt>
                <c:pt idx="71">
                  <c:v>154.50999494611904</c:v>
                </c:pt>
                <c:pt idx="72">
                  <c:v>154.50999494611904</c:v>
                </c:pt>
                <c:pt idx="73">
                  <c:v>154.50999494611904</c:v>
                </c:pt>
                <c:pt idx="74">
                  <c:v>154.50999494611904</c:v>
                </c:pt>
                <c:pt idx="75">
                  <c:v>154.50999494611904</c:v>
                </c:pt>
                <c:pt idx="76">
                  <c:v>154.50999494611904</c:v>
                </c:pt>
                <c:pt idx="77">
                  <c:v>154.50999494611904</c:v>
                </c:pt>
                <c:pt idx="78">
                  <c:v>154.50999494611904</c:v>
                </c:pt>
                <c:pt idx="79">
                  <c:v>154.50999494611904</c:v>
                </c:pt>
                <c:pt idx="80">
                  <c:v>154.50999494611904</c:v>
                </c:pt>
                <c:pt idx="81">
                  <c:v>154.50999494611904</c:v>
                </c:pt>
                <c:pt idx="82">
                  <c:v>154.50999494611904</c:v>
                </c:pt>
                <c:pt idx="83">
                  <c:v>154.50999494611904</c:v>
                </c:pt>
                <c:pt idx="84">
                  <c:v>154.50999494611904</c:v>
                </c:pt>
                <c:pt idx="85">
                  <c:v>154.50999494611904</c:v>
                </c:pt>
                <c:pt idx="86">
                  <c:v>154.50999494611904</c:v>
                </c:pt>
                <c:pt idx="87">
                  <c:v>154.50999494611904</c:v>
                </c:pt>
                <c:pt idx="88">
                  <c:v>154.50999494611904</c:v>
                </c:pt>
                <c:pt idx="89">
                  <c:v>154.50999494611904</c:v>
                </c:pt>
                <c:pt idx="90">
                  <c:v>154.50999494611904</c:v>
                </c:pt>
                <c:pt idx="91">
                  <c:v>154.50999494611904</c:v>
                </c:pt>
                <c:pt idx="92">
                  <c:v>189.85599096454385</c:v>
                </c:pt>
                <c:pt idx="93">
                  <c:v>189.85599096454385</c:v>
                </c:pt>
                <c:pt idx="94">
                  <c:v>189.85599096454385</c:v>
                </c:pt>
                <c:pt idx="95">
                  <c:v>189.85599096454385</c:v>
                </c:pt>
                <c:pt idx="96">
                  <c:v>189.85599096454385</c:v>
                </c:pt>
                <c:pt idx="97">
                  <c:v>189.85599096454385</c:v>
                </c:pt>
                <c:pt idx="98">
                  <c:v>189.85599096454385</c:v>
                </c:pt>
                <c:pt idx="99">
                  <c:v>189.85599096454385</c:v>
                </c:pt>
                <c:pt idx="100">
                  <c:v>189.85599096454385</c:v>
                </c:pt>
                <c:pt idx="101">
                  <c:v>189.85599096454385</c:v>
                </c:pt>
                <c:pt idx="102">
                  <c:v>189.85599096454385</c:v>
                </c:pt>
                <c:pt idx="103">
                  <c:v>189.85599096454385</c:v>
                </c:pt>
                <c:pt idx="104">
                  <c:v>189.85599096454385</c:v>
                </c:pt>
                <c:pt idx="105">
                  <c:v>189.85599096454385</c:v>
                </c:pt>
                <c:pt idx="106">
                  <c:v>189.85599096454385</c:v>
                </c:pt>
                <c:pt idx="107">
                  <c:v>189.85599096454385</c:v>
                </c:pt>
                <c:pt idx="108">
                  <c:v>189.85599096454385</c:v>
                </c:pt>
                <c:pt idx="109">
                  <c:v>189.85599096454385</c:v>
                </c:pt>
                <c:pt idx="110">
                  <c:v>189.85599096454385</c:v>
                </c:pt>
                <c:pt idx="111">
                  <c:v>189.85599096454385</c:v>
                </c:pt>
                <c:pt idx="112">
                  <c:v>189.85599096454385</c:v>
                </c:pt>
                <c:pt idx="113">
                  <c:v>189.85599096454385</c:v>
                </c:pt>
                <c:pt idx="114">
                  <c:v>189.85599096454385</c:v>
                </c:pt>
                <c:pt idx="115">
                  <c:v>189.85599096454385</c:v>
                </c:pt>
                <c:pt idx="116">
                  <c:v>189.85599096454385</c:v>
                </c:pt>
                <c:pt idx="117">
                  <c:v>189.85599096454385</c:v>
                </c:pt>
                <c:pt idx="118">
                  <c:v>189.85599096454385</c:v>
                </c:pt>
                <c:pt idx="119">
                  <c:v>189.85599096454385</c:v>
                </c:pt>
                <c:pt idx="120">
                  <c:v>189.85599096454385</c:v>
                </c:pt>
                <c:pt idx="121">
                  <c:v>189.85599096454385</c:v>
                </c:pt>
                <c:pt idx="122">
                  <c:v>189.85599096454385</c:v>
                </c:pt>
                <c:pt idx="123">
                  <c:v>198.24817505050208</c:v>
                </c:pt>
                <c:pt idx="124">
                  <c:v>198.24817505050208</c:v>
                </c:pt>
                <c:pt idx="125">
                  <c:v>198.24817505050208</c:v>
                </c:pt>
                <c:pt idx="126">
                  <c:v>198.24817505050208</c:v>
                </c:pt>
                <c:pt idx="127">
                  <c:v>198.24817505050208</c:v>
                </c:pt>
                <c:pt idx="128">
                  <c:v>198.24817505050208</c:v>
                </c:pt>
                <c:pt idx="129">
                  <c:v>198.24817505050208</c:v>
                </c:pt>
                <c:pt idx="130">
                  <c:v>198.24817505050208</c:v>
                </c:pt>
                <c:pt idx="131">
                  <c:v>198.24817505050208</c:v>
                </c:pt>
                <c:pt idx="132">
                  <c:v>198.24817505050208</c:v>
                </c:pt>
                <c:pt idx="133">
                  <c:v>198.24817505050208</c:v>
                </c:pt>
                <c:pt idx="134">
                  <c:v>198.24817505050208</c:v>
                </c:pt>
                <c:pt idx="135">
                  <c:v>198.24817505050208</c:v>
                </c:pt>
                <c:pt idx="136">
                  <c:v>198.24817505050208</c:v>
                </c:pt>
                <c:pt idx="137">
                  <c:v>198.24817505050208</c:v>
                </c:pt>
                <c:pt idx="138">
                  <c:v>198.24817505050208</c:v>
                </c:pt>
                <c:pt idx="139">
                  <c:v>198.24817505050208</c:v>
                </c:pt>
                <c:pt idx="140">
                  <c:v>198.24817505050208</c:v>
                </c:pt>
                <c:pt idx="141">
                  <c:v>198.24817505050208</c:v>
                </c:pt>
                <c:pt idx="142">
                  <c:v>198.24817505050208</c:v>
                </c:pt>
                <c:pt idx="143">
                  <c:v>198.24817505050208</c:v>
                </c:pt>
                <c:pt idx="144">
                  <c:v>198.24817505050208</c:v>
                </c:pt>
                <c:pt idx="145">
                  <c:v>198.24817505050208</c:v>
                </c:pt>
                <c:pt idx="146">
                  <c:v>198.24817505050208</c:v>
                </c:pt>
                <c:pt idx="147">
                  <c:v>198.24817505050208</c:v>
                </c:pt>
                <c:pt idx="148">
                  <c:v>198.24817505050208</c:v>
                </c:pt>
                <c:pt idx="149">
                  <c:v>198.24817505050208</c:v>
                </c:pt>
                <c:pt idx="150">
                  <c:v>198.24817505050208</c:v>
                </c:pt>
                <c:pt idx="151">
                  <c:v>198.24817505050208</c:v>
                </c:pt>
                <c:pt idx="152">
                  <c:v>197.27941350364767</c:v>
                </c:pt>
                <c:pt idx="153">
                  <c:v>190.91556145514289</c:v>
                </c:pt>
                <c:pt idx="154">
                  <c:v>190.91556145514289</c:v>
                </c:pt>
                <c:pt idx="155">
                  <c:v>190.91556145514289</c:v>
                </c:pt>
                <c:pt idx="156">
                  <c:v>190.91556145514289</c:v>
                </c:pt>
                <c:pt idx="157">
                  <c:v>190.91556145514289</c:v>
                </c:pt>
                <c:pt idx="158">
                  <c:v>190.91556145514289</c:v>
                </c:pt>
                <c:pt idx="159">
                  <c:v>190.91556145514289</c:v>
                </c:pt>
                <c:pt idx="160">
                  <c:v>190.91556145514289</c:v>
                </c:pt>
                <c:pt idx="161">
                  <c:v>190.91556145514289</c:v>
                </c:pt>
                <c:pt idx="162">
                  <c:v>190.91556145514289</c:v>
                </c:pt>
                <c:pt idx="163">
                  <c:v>190.91556145514289</c:v>
                </c:pt>
                <c:pt idx="164">
                  <c:v>190.91556145514289</c:v>
                </c:pt>
                <c:pt idx="165">
                  <c:v>190.91556145514289</c:v>
                </c:pt>
                <c:pt idx="166">
                  <c:v>190.91556145514289</c:v>
                </c:pt>
                <c:pt idx="167">
                  <c:v>190.91556145514289</c:v>
                </c:pt>
                <c:pt idx="168">
                  <c:v>190.91556145514289</c:v>
                </c:pt>
                <c:pt idx="169">
                  <c:v>190.91556145514289</c:v>
                </c:pt>
                <c:pt idx="170">
                  <c:v>190.91556145514289</c:v>
                </c:pt>
                <c:pt idx="171">
                  <c:v>190.91556145514289</c:v>
                </c:pt>
                <c:pt idx="172">
                  <c:v>190.91556145514289</c:v>
                </c:pt>
                <c:pt idx="173">
                  <c:v>190.91556145514289</c:v>
                </c:pt>
                <c:pt idx="174">
                  <c:v>190.91556145514289</c:v>
                </c:pt>
                <c:pt idx="175">
                  <c:v>190.91556145514289</c:v>
                </c:pt>
                <c:pt idx="176">
                  <c:v>190.91556145514289</c:v>
                </c:pt>
                <c:pt idx="177">
                  <c:v>190.91556145514289</c:v>
                </c:pt>
                <c:pt idx="178">
                  <c:v>190.91556145514289</c:v>
                </c:pt>
                <c:pt idx="179">
                  <c:v>190.91556145514289</c:v>
                </c:pt>
                <c:pt idx="180">
                  <c:v>190.91556145514289</c:v>
                </c:pt>
                <c:pt idx="181">
                  <c:v>190.91556145514289</c:v>
                </c:pt>
                <c:pt idx="182">
                  <c:v>190.91556145514289</c:v>
                </c:pt>
                <c:pt idx="183">
                  <c:v>157.82153106388645</c:v>
                </c:pt>
                <c:pt idx="184">
                  <c:v>157.82153106388645</c:v>
                </c:pt>
                <c:pt idx="185">
                  <c:v>157.82153106388645</c:v>
                </c:pt>
                <c:pt idx="186">
                  <c:v>157.82153106388645</c:v>
                </c:pt>
                <c:pt idx="187">
                  <c:v>157.82153106388645</c:v>
                </c:pt>
                <c:pt idx="188">
                  <c:v>157.82153106388645</c:v>
                </c:pt>
                <c:pt idx="189">
                  <c:v>157.82153106388645</c:v>
                </c:pt>
                <c:pt idx="190">
                  <c:v>157.82153106388645</c:v>
                </c:pt>
                <c:pt idx="191">
                  <c:v>157.82153106388645</c:v>
                </c:pt>
                <c:pt idx="192">
                  <c:v>157.82153106388645</c:v>
                </c:pt>
                <c:pt idx="193">
                  <c:v>157.82153106388645</c:v>
                </c:pt>
                <c:pt idx="194">
                  <c:v>157.82153106388645</c:v>
                </c:pt>
                <c:pt idx="195">
                  <c:v>157.82153106388645</c:v>
                </c:pt>
                <c:pt idx="196">
                  <c:v>157.82153106388645</c:v>
                </c:pt>
                <c:pt idx="197">
                  <c:v>157.82153106388645</c:v>
                </c:pt>
                <c:pt idx="198">
                  <c:v>157.82153106388645</c:v>
                </c:pt>
                <c:pt idx="199">
                  <c:v>157.82153106388645</c:v>
                </c:pt>
                <c:pt idx="200">
                  <c:v>157.82153106388645</c:v>
                </c:pt>
                <c:pt idx="201">
                  <c:v>157.82153106388645</c:v>
                </c:pt>
                <c:pt idx="202">
                  <c:v>157.82153106388645</c:v>
                </c:pt>
                <c:pt idx="203">
                  <c:v>157.82153106388645</c:v>
                </c:pt>
                <c:pt idx="204">
                  <c:v>157.82153106388645</c:v>
                </c:pt>
                <c:pt idx="205">
                  <c:v>157.82153106388645</c:v>
                </c:pt>
                <c:pt idx="206">
                  <c:v>157.82153106388645</c:v>
                </c:pt>
                <c:pt idx="207">
                  <c:v>157.82153106388645</c:v>
                </c:pt>
                <c:pt idx="208">
                  <c:v>157.82153106388645</c:v>
                </c:pt>
                <c:pt idx="209">
                  <c:v>157.82153106388645</c:v>
                </c:pt>
                <c:pt idx="210">
                  <c:v>157.82153106388645</c:v>
                </c:pt>
                <c:pt idx="211">
                  <c:v>157.82153106388645</c:v>
                </c:pt>
                <c:pt idx="212">
                  <c:v>157.82153106388645</c:v>
                </c:pt>
                <c:pt idx="213">
                  <c:v>141.89969615653408</c:v>
                </c:pt>
                <c:pt idx="214">
                  <c:v>141.89969615653408</c:v>
                </c:pt>
                <c:pt idx="215">
                  <c:v>141.89969615653408</c:v>
                </c:pt>
                <c:pt idx="216">
                  <c:v>141.89969615653408</c:v>
                </c:pt>
                <c:pt idx="217">
                  <c:v>141.89969615653408</c:v>
                </c:pt>
                <c:pt idx="218">
                  <c:v>141.89969615653408</c:v>
                </c:pt>
                <c:pt idx="219">
                  <c:v>141.89969615653408</c:v>
                </c:pt>
                <c:pt idx="220">
                  <c:v>141.89969615653408</c:v>
                </c:pt>
                <c:pt idx="221">
                  <c:v>141.89969615653408</c:v>
                </c:pt>
                <c:pt idx="222">
                  <c:v>141.89969615653408</c:v>
                </c:pt>
                <c:pt idx="223">
                  <c:v>141.89969615653408</c:v>
                </c:pt>
                <c:pt idx="224">
                  <c:v>141.89969615653408</c:v>
                </c:pt>
                <c:pt idx="225">
                  <c:v>141.89969615653408</c:v>
                </c:pt>
                <c:pt idx="226">
                  <c:v>141.89969615653408</c:v>
                </c:pt>
                <c:pt idx="227">
                  <c:v>141.89969615653408</c:v>
                </c:pt>
                <c:pt idx="228">
                  <c:v>141.89969615653408</c:v>
                </c:pt>
                <c:pt idx="229">
                  <c:v>141.89969615653408</c:v>
                </c:pt>
                <c:pt idx="230">
                  <c:v>141.89969615653408</c:v>
                </c:pt>
                <c:pt idx="231">
                  <c:v>141.89969615653408</c:v>
                </c:pt>
                <c:pt idx="232">
                  <c:v>141.89969615653408</c:v>
                </c:pt>
                <c:pt idx="233">
                  <c:v>141.89969615653408</c:v>
                </c:pt>
                <c:pt idx="234">
                  <c:v>141.89969615653408</c:v>
                </c:pt>
                <c:pt idx="235">
                  <c:v>141.89969615653408</c:v>
                </c:pt>
                <c:pt idx="236">
                  <c:v>141.89969615653408</c:v>
                </c:pt>
                <c:pt idx="237">
                  <c:v>141.89969615653408</c:v>
                </c:pt>
                <c:pt idx="238">
                  <c:v>141.89969615653408</c:v>
                </c:pt>
                <c:pt idx="239">
                  <c:v>141.89969615653408</c:v>
                </c:pt>
                <c:pt idx="240">
                  <c:v>141.89969615653408</c:v>
                </c:pt>
                <c:pt idx="241">
                  <c:v>141.89969615653408</c:v>
                </c:pt>
                <c:pt idx="242">
                  <c:v>141.89969615653408</c:v>
                </c:pt>
                <c:pt idx="243">
                  <c:v>141.89969615653408</c:v>
                </c:pt>
                <c:pt idx="244">
                  <c:v>117.94250977599067</c:v>
                </c:pt>
                <c:pt idx="245">
                  <c:v>117.94250977599067</c:v>
                </c:pt>
                <c:pt idx="246">
                  <c:v>117.94250977599067</c:v>
                </c:pt>
                <c:pt idx="247">
                  <c:v>117.94250977599067</c:v>
                </c:pt>
                <c:pt idx="248">
                  <c:v>117.94250977599067</c:v>
                </c:pt>
                <c:pt idx="249">
                  <c:v>117.94250977599067</c:v>
                </c:pt>
                <c:pt idx="250">
                  <c:v>117.94250977599067</c:v>
                </c:pt>
                <c:pt idx="251">
                  <c:v>117.94250977599067</c:v>
                </c:pt>
                <c:pt idx="252">
                  <c:v>117.94250977599067</c:v>
                </c:pt>
                <c:pt idx="253">
                  <c:v>117.94250977599067</c:v>
                </c:pt>
                <c:pt idx="254">
                  <c:v>117.94250977599067</c:v>
                </c:pt>
                <c:pt idx="255">
                  <c:v>117.94250977599067</c:v>
                </c:pt>
                <c:pt idx="256">
                  <c:v>117.94250977599067</c:v>
                </c:pt>
                <c:pt idx="257">
                  <c:v>117.94250977599067</c:v>
                </c:pt>
                <c:pt idx="258">
                  <c:v>117.94250977599067</c:v>
                </c:pt>
                <c:pt idx="259">
                  <c:v>117.94250977599067</c:v>
                </c:pt>
                <c:pt idx="260">
                  <c:v>117.94250977599067</c:v>
                </c:pt>
                <c:pt idx="261">
                  <c:v>117.94250977599067</c:v>
                </c:pt>
                <c:pt idx="262">
                  <c:v>117.94250977599067</c:v>
                </c:pt>
                <c:pt idx="263">
                  <c:v>117.94250977599067</c:v>
                </c:pt>
                <c:pt idx="264">
                  <c:v>117.94250977599067</c:v>
                </c:pt>
                <c:pt idx="265">
                  <c:v>117.94250977599067</c:v>
                </c:pt>
                <c:pt idx="266">
                  <c:v>117.94250977599067</c:v>
                </c:pt>
                <c:pt idx="267">
                  <c:v>117.94250977599067</c:v>
                </c:pt>
                <c:pt idx="268">
                  <c:v>117.94250977599067</c:v>
                </c:pt>
                <c:pt idx="269">
                  <c:v>117.94250977599067</c:v>
                </c:pt>
                <c:pt idx="270">
                  <c:v>117.94250977599067</c:v>
                </c:pt>
                <c:pt idx="271">
                  <c:v>117.94250977599067</c:v>
                </c:pt>
                <c:pt idx="272">
                  <c:v>117.94250977599067</c:v>
                </c:pt>
                <c:pt idx="273">
                  <c:v>117.94250977599067</c:v>
                </c:pt>
                <c:pt idx="274">
                  <c:v>113.96896137932491</c:v>
                </c:pt>
                <c:pt idx="275">
                  <c:v>113.96896137932491</c:v>
                </c:pt>
                <c:pt idx="276">
                  <c:v>113.96896137932491</c:v>
                </c:pt>
                <c:pt idx="277">
                  <c:v>113.96896137932491</c:v>
                </c:pt>
                <c:pt idx="278">
                  <c:v>113.96896137932491</c:v>
                </c:pt>
                <c:pt idx="279">
                  <c:v>113.96896137932491</c:v>
                </c:pt>
                <c:pt idx="280">
                  <c:v>113.96896137932491</c:v>
                </c:pt>
                <c:pt idx="281">
                  <c:v>113.96896137932491</c:v>
                </c:pt>
                <c:pt idx="282">
                  <c:v>113.96896137932491</c:v>
                </c:pt>
                <c:pt idx="283">
                  <c:v>113.96896137932491</c:v>
                </c:pt>
                <c:pt idx="284">
                  <c:v>113.96896137932491</c:v>
                </c:pt>
                <c:pt idx="285">
                  <c:v>113.96896137932491</c:v>
                </c:pt>
                <c:pt idx="286">
                  <c:v>113.96896137932491</c:v>
                </c:pt>
                <c:pt idx="287">
                  <c:v>113.96896137932491</c:v>
                </c:pt>
                <c:pt idx="288">
                  <c:v>113.96896137932491</c:v>
                </c:pt>
                <c:pt idx="289">
                  <c:v>113.96896137932491</c:v>
                </c:pt>
                <c:pt idx="290">
                  <c:v>113.96896137932491</c:v>
                </c:pt>
                <c:pt idx="291">
                  <c:v>113.96896137932491</c:v>
                </c:pt>
                <c:pt idx="292">
                  <c:v>113.96896137932491</c:v>
                </c:pt>
                <c:pt idx="293">
                  <c:v>113.96896137932491</c:v>
                </c:pt>
                <c:pt idx="294">
                  <c:v>113.96896137932491</c:v>
                </c:pt>
                <c:pt idx="295">
                  <c:v>113.96896137932491</c:v>
                </c:pt>
                <c:pt idx="296">
                  <c:v>113.96896137932491</c:v>
                </c:pt>
                <c:pt idx="297">
                  <c:v>113.96896137932491</c:v>
                </c:pt>
                <c:pt idx="298">
                  <c:v>113.96896137932491</c:v>
                </c:pt>
                <c:pt idx="299">
                  <c:v>113.96896137932491</c:v>
                </c:pt>
                <c:pt idx="300">
                  <c:v>113.96896137932491</c:v>
                </c:pt>
                <c:pt idx="301">
                  <c:v>113.96896137932491</c:v>
                </c:pt>
                <c:pt idx="302">
                  <c:v>113.96896137932491</c:v>
                </c:pt>
                <c:pt idx="303">
                  <c:v>113.96896137932491</c:v>
                </c:pt>
                <c:pt idx="304">
                  <c:v>113.96896137932491</c:v>
                </c:pt>
                <c:pt idx="305">
                  <c:v>113.2613225365829</c:v>
                </c:pt>
                <c:pt idx="306">
                  <c:v>113.2613225365829</c:v>
                </c:pt>
                <c:pt idx="307">
                  <c:v>113.2613225365829</c:v>
                </c:pt>
                <c:pt idx="308">
                  <c:v>113.2613225365829</c:v>
                </c:pt>
                <c:pt idx="309">
                  <c:v>113.2613225365829</c:v>
                </c:pt>
                <c:pt idx="310">
                  <c:v>113.2613225365829</c:v>
                </c:pt>
                <c:pt idx="311">
                  <c:v>113.2613225365829</c:v>
                </c:pt>
                <c:pt idx="312">
                  <c:v>113.2613225365829</c:v>
                </c:pt>
                <c:pt idx="313">
                  <c:v>113.2613225365829</c:v>
                </c:pt>
                <c:pt idx="314">
                  <c:v>113.2613225365829</c:v>
                </c:pt>
                <c:pt idx="315">
                  <c:v>113.2613225365829</c:v>
                </c:pt>
                <c:pt idx="316">
                  <c:v>113.2613225365829</c:v>
                </c:pt>
                <c:pt idx="317">
                  <c:v>113.2613225365829</c:v>
                </c:pt>
                <c:pt idx="318">
                  <c:v>113.2613225365829</c:v>
                </c:pt>
                <c:pt idx="319">
                  <c:v>113.2613225365829</c:v>
                </c:pt>
                <c:pt idx="320">
                  <c:v>113.2613225365829</c:v>
                </c:pt>
                <c:pt idx="321">
                  <c:v>113.2613225365829</c:v>
                </c:pt>
                <c:pt idx="322">
                  <c:v>113.2613225365829</c:v>
                </c:pt>
                <c:pt idx="323">
                  <c:v>113.2613225365829</c:v>
                </c:pt>
                <c:pt idx="324">
                  <c:v>113.2613225365829</c:v>
                </c:pt>
                <c:pt idx="325">
                  <c:v>113.2613225365829</c:v>
                </c:pt>
                <c:pt idx="326">
                  <c:v>113.2613225365829</c:v>
                </c:pt>
                <c:pt idx="327">
                  <c:v>113.2613225365829</c:v>
                </c:pt>
                <c:pt idx="328">
                  <c:v>113.2613225365829</c:v>
                </c:pt>
                <c:pt idx="329">
                  <c:v>113.2613225365829</c:v>
                </c:pt>
                <c:pt idx="330">
                  <c:v>113.2613225365829</c:v>
                </c:pt>
                <c:pt idx="331">
                  <c:v>113.2613225365829</c:v>
                </c:pt>
                <c:pt idx="332">
                  <c:v>113.2613225365829</c:v>
                </c:pt>
                <c:pt idx="333">
                  <c:v>113.2613225365829</c:v>
                </c:pt>
                <c:pt idx="334">
                  <c:v>113.2613225365829</c:v>
                </c:pt>
                <c:pt idx="335">
                  <c:v>113.2613225365829</c:v>
                </c:pt>
                <c:pt idx="336">
                  <c:v>107.39714886420866</c:v>
                </c:pt>
                <c:pt idx="337">
                  <c:v>107.39714886420866</c:v>
                </c:pt>
                <c:pt idx="338">
                  <c:v>107.39714886420866</c:v>
                </c:pt>
                <c:pt idx="339">
                  <c:v>107.39714886420866</c:v>
                </c:pt>
                <c:pt idx="340">
                  <c:v>107.39714886420866</c:v>
                </c:pt>
                <c:pt idx="341">
                  <c:v>107.39714886420866</c:v>
                </c:pt>
                <c:pt idx="342">
                  <c:v>107.39714886420866</c:v>
                </c:pt>
                <c:pt idx="343">
                  <c:v>107.39714886420866</c:v>
                </c:pt>
                <c:pt idx="344">
                  <c:v>107.39714886420866</c:v>
                </c:pt>
                <c:pt idx="345">
                  <c:v>107.39714886420866</c:v>
                </c:pt>
                <c:pt idx="346">
                  <c:v>107.39714886420866</c:v>
                </c:pt>
                <c:pt idx="347">
                  <c:v>107.39714886420866</c:v>
                </c:pt>
                <c:pt idx="348">
                  <c:v>107.39714886420866</c:v>
                </c:pt>
                <c:pt idx="349">
                  <c:v>107.39714886420866</c:v>
                </c:pt>
                <c:pt idx="350">
                  <c:v>107.39714886420866</c:v>
                </c:pt>
                <c:pt idx="351">
                  <c:v>107.39714886420866</c:v>
                </c:pt>
                <c:pt idx="352">
                  <c:v>107.39714886420866</c:v>
                </c:pt>
                <c:pt idx="353">
                  <c:v>107.39714886420866</c:v>
                </c:pt>
                <c:pt idx="354">
                  <c:v>107.39714886420866</c:v>
                </c:pt>
                <c:pt idx="355">
                  <c:v>107.39714886420866</c:v>
                </c:pt>
                <c:pt idx="356">
                  <c:v>107.39714886420866</c:v>
                </c:pt>
                <c:pt idx="357">
                  <c:v>107.39714886420866</c:v>
                </c:pt>
                <c:pt idx="358">
                  <c:v>107.39714886420866</c:v>
                </c:pt>
                <c:pt idx="359">
                  <c:v>107.39714886420866</c:v>
                </c:pt>
                <c:pt idx="360">
                  <c:v>107.39714886420866</c:v>
                </c:pt>
                <c:pt idx="361">
                  <c:v>107.39714886420866</c:v>
                </c:pt>
                <c:pt idx="362">
                  <c:v>107.39714886420866</c:v>
                </c:pt>
                <c:pt idx="363">
                  <c:v>107.39714886420866</c:v>
                </c:pt>
                <c:pt idx="364">
                  <c:v>107.39714886420866</c:v>
                </c:pt>
                <c:pt idx="365">
                  <c:v>107.39714886420866</c:v>
                </c:pt>
                <c:pt idx="366">
                  <c:v>127.71487564753596</c:v>
                </c:pt>
                <c:pt idx="367">
                  <c:v>127.71487564753596</c:v>
                </c:pt>
                <c:pt idx="368">
                  <c:v>127.71487564753596</c:v>
                </c:pt>
                <c:pt idx="369">
                  <c:v>127.71487564753596</c:v>
                </c:pt>
                <c:pt idx="370">
                  <c:v>127.71487564753596</c:v>
                </c:pt>
                <c:pt idx="371">
                  <c:v>127.71487564753596</c:v>
                </c:pt>
                <c:pt idx="372">
                  <c:v>127.71487564753596</c:v>
                </c:pt>
                <c:pt idx="373">
                  <c:v>127.71487564753596</c:v>
                </c:pt>
                <c:pt idx="374">
                  <c:v>127.71487564753596</c:v>
                </c:pt>
                <c:pt idx="375">
                  <c:v>127.71487564753596</c:v>
                </c:pt>
                <c:pt idx="376">
                  <c:v>127.71487564753596</c:v>
                </c:pt>
                <c:pt idx="377">
                  <c:v>127.71487564753596</c:v>
                </c:pt>
                <c:pt idx="378">
                  <c:v>127.71487564753596</c:v>
                </c:pt>
                <c:pt idx="379">
                  <c:v>127.71487564753596</c:v>
                </c:pt>
                <c:pt idx="380">
                  <c:v>127.71487564753596</c:v>
                </c:pt>
                <c:pt idx="381">
                  <c:v>127.71487564753596</c:v>
                </c:pt>
                <c:pt idx="382">
                  <c:v>127.71487564753596</c:v>
                </c:pt>
                <c:pt idx="383">
                  <c:v>127.71487564753596</c:v>
                </c:pt>
                <c:pt idx="384">
                  <c:v>127.71487564753596</c:v>
                </c:pt>
                <c:pt idx="385">
                  <c:v>127.71487564753596</c:v>
                </c:pt>
                <c:pt idx="386">
                  <c:v>127.71487564753596</c:v>
                </c:pt>
                <c:pt idx="387">
                  <c:v>127.71487564753596</c:v>
                </c:pt>
                <c:pt idx="388">
                  <c:v>127.71487564753596</c:v>
                </c:pt>
                <c:pt idx="389">
                  <c:v>127.71487564753596</c:v>
                </c:pt>
                <c:pt idx="390">
                  <c:v>127.71487564753596</c:v>
                </c:pt>
                <c:pt idx="391">
                  <c:v>127.71487564753596</c:v>
                </c:pt>
                <c:pt idx="392">
                  <c:v>127.71487564753596</c:v>
                </c:pt>
                <c:pt idx="393">
                  <c:v>127.71487564753596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117.66425369638931</c:v>
                </c:pt>
                <c:pt idx="1">
                  <c:v>117.66425369638931</c:v>
                </c:pt>
                <c:pt idx="2">
                  <c:v>110.34991599999999</c:v>
                </c:pt>
                <c:pt idx="3">
                  <c:v>49.789268999999997</c:v>
                </c:pt>
                <c:pt idx="4">
                  <c:v>47.233865999999999</c:v>
                </c:pt>
                <c:pt idx="5">
                  <c:v>83.371409</c:v>
                </c:pt>
                <c:pt idx="6">
                  <c:v>109.77317599999999</c:v>
                </c:pt>
                <c:pt idx="7">
                  <c:v>68.990971000000002</c:v>
                </c:pt>
                <c:pt idx="8">
                  <c:v>78.874635999999995</c:v>
                </c:pt>
                <c:pt idx="9">
                  <c:v>90.500077999999988</c:v>
                </c:pt>
                <c:pt idx="10">
                  <c:v>117.66425369638931</c:v>
                </c:pt>
                <c:pt idx="11">
                  <c:v>117.66425369638931</c:v>
                </c:pt>
                <c:pt idx="12">
                  <c:v>117.66425369638931</c:v>
                </c:pt>
                <c:pt idx="13">
                  <c:v>117.66425369638931</c:v>
                </c:pt>
                <c:pt idx="14">
                  <c:v>117.66425369638931</c:v>
                </c:pt>
                <c:pt idx="15">
                  <c:v>117.66425369638931</c:v>
                </c:pt>
                <c:pt idx="16">
                  <c:v>117.66425369638931</c:v>
                </c:pt>
                <c:pt idx="17">
                  <c:v>117.66425369638931</c:v>
                </c:pt>
                <c:pt idx="18">
                  <c:v>117.66425369638931</c:v>
                </c:pt>
                <c:pt idx="19">
                  <c:v>117.66425369638931</c:v>
                </c:pt>
                <c:pt idx="20">
                  <c:v>22.593836000000003</c:v>
                </c:pt>
                <c:pt idx="21">
                  <c:v>117.66425369638931</c:v>
                </c:pt>
                <c:pt idx="22">
                  <c:v>117.66425369638931</c:v>
                </c:pt>
                <c:pt idx="23">
                  <c:v>117.66425369638931</c:v>
                </c:pt>
                <c:pt idx="24">
                  <c:v>115.17270300000001</c:v>
                </c:pt>
                <c:pt idx="25">
                  <c:v>101.656307</c:v>
                </c:pt>
                <c:pt idx="26">
                  <c:v>59.577652999999998</c:v>
                </c:pt>
                <c:pt idx="27">
                  <c:v>64.976430999999991</c:v>
                </c:pt>
                <c:pt idx="28">
                  <c:v>72.134840999999994</c:v>
                </c:pt>
                <c:pt idx="29">
                  <c:v>96.363099000000005</c:v>
                </c:pt>
                <c:pt idx="30">
                  <c:v>117.66425369638931</c:v>
                </c:pt>
                <c:pt idx="31">
                  <c:v>158.32730689915155</c:v>
                </c:pt>
                <c:pt idx="32">
                  <c:v>158.32730689915155</c:v>
                </c:pt>
                <c:pt idx="33">
                  <c:v>158.32730689915155</c:v>
                </c:pt>
                <c:pt idx="34">
                  <c:v>158.32730689915155</c:v>
                </c:pt>
                <c:pt idx="35">
                  <c:v>158.32730689915155</c:v>
                </c:pt>
                <c:pt idx="36">
                  <c:v>158.32730689915155</c:v>
                </c:pt>
                <c:pt idx="37">
                  <c:v>158.32730689915155</c:v>
                </c:pt>
                <c:pt idx="38">
                  <c:v>158.32730689915155</c:v>
                </c:pt>
                <c:pt idx="39">
                  <c:v>158.32730689915155</c:v>
                </c:pt>
                <c:pt idx="40">
                  <c:v>158.32730689915155</c:v>
                </c:pt>
                <c:pt idx="41">
                  <c:v>158.32730689915155</c:v>
                </c:pt>
                <c:pt idx="42">
                  <c:v>158.32730689915155</c:v>
                </c:pt>
                <c:pt idx="43">
                  <c:v>158.32730689915155</c:v>
                </c:pt>
                <c:pt idx="44">
                  <c:v>158.32730689915155</c:v>
                </c:pt>
                <c:pt idx="45">
                  <c:v>158.32730689915155</c:v>
                </c:pt>
                <c:pt idx="46">
                  <c:v>153.56776600000001</c:v>
                </c:pt>
                <c:pt idx="47">
                  <c:v>158.32730689915155</c:v>
                </c:pt>
                <c:pt idx="48">
                  <c:v>158.32730689915155</c:v>
                </c:pt>
                <c:pt idx="49">
                  <c:v>96.379054999999994</c:v>
                </c:pt>
                <c:pt idx="50">
                  <c:v>104.865495</c:v>
                </c:pt>
                <c:pt idx="51">
                  <c:v>136.17629300000002</c:v>
                </c:pt>
                <c:pt idx="52">
                  <c:v>158.32730689915155</c:v>
                </c:pt>
                <c:pt idx="53">
                  <c:v>158.32730689915155</c:v>
                </c:pt>
                <c:pt idx="54">
                  <c:v>158.32730689915155</c:v>
                </c:pt>
                <c:pt idx="55">
                  <c:v>158.32730689915155</c:v>
                </c:pt>
                <c:pt idx="56">
                  <c:v>158.32730689915155</c:v>
                </c:pt>
                <c:pt idx="57">
                  <c:v>158.32730689915155</c:v>
                </c:pt>
                <c:pt idx="58">
                  <c:v>158.32730689915155</c:v>
                </c:pt>
                <c:pt idx="59">
                  <c:v>121.803073</c:v>
                </c:pt>
                <c:pt idx="60">
                  <c:v>158.32730689915155</c:v>
                </c:pt>
                <c:pt idx="61">
                  <c:v>121.650701</c:v>
                </c:pt>
                <c:pt idx="62">
                  <c:v>154.50999494611904</c:v>
                </c:pt>
                <c:pt idx="63">
                  <c:v>154.50999494611904</c:v>
                </c:pt>
                <c:pt idx="64">
                  <c:v>136.341981</c:v>
                </c:pt>
                <c:pt idx="65">
                  <c:v>154.50999494611904</c:v>
                </c:pt>
                <c:pt idx="66">
                  <c:v>48.926917000000003</c:v>
                </c:pt>
                <c:pt idx="67">
                  <c:v>36.689464000000001</c:v>
                </c:pt>
                <c:pt idx="68">
                  <c:v>121.176546</c:v>
                </c:pt>
                <c:pt idx="69">
                  <c:v>154.50999494611904</c:v>
                </c:pt>
                <c:pt idx="70">
                  <c:v>154.50999494611904</c:v>
                </c:pt>
                <c:pt idx="71">
                  <c:v>154.50999494611904</c:v>
                </c:pt>
                <c:pt idx="72">
                  <c:v>154.50999494611904</c:v>
                </c:pt>
                <c:pt idx="73">
                  <c:v>154.50999494611904</c:v>
                </c:pt>
                <c:pt idx="74">
                  <c:v>154.50999494611904</c:v>
                </c:pt>
                <c:pt idx="75">
                  <c:v>154.50999494611904</c:v>
                </c:pt>
                <c:pt idx="76">
                  <c:v>154.50999494611904</c:v>
                </c:pt>
                <c:pt idx="77">
                  <c:v>112.453388</c:v>
                </c:pt>
                <c:pt idx="78">
                  <c:v>154.50999494611904</c:v>
                </c:pt>
                <c:pt idx="79">
                  <c:v>154.50999494611904</c:v>
                </c:pt>
                <c:pt idx="80">
                  <c:v>154.50999494611904</c:v>
                </c:pt>
                <c:pt idx="81">
                  <c:v>154.50999494611904</c:v>
                </c:pt>
                <c:pt idx="82">
                  <c:v>154.50999494611904</c:v>
                </c:pt>
                <c:pt idx="83">
                  <c:v>154.50999494611904</c:v>
                </c:pt>
                <c:pt idx="84">
                  <c:v>119.56389799999999</c:v>
                </c:pt>
                <c:pt idx="85">
                  <c:v>87.977356999999998</c:v>
                </c:pt>
                <c:pt idx="86">
                  <c:v>112.29498600000001</c:v>
                </c:pt>
                <c:pt idx="87">
                  <c:v>68.835535000000007</c:v>
                </c:pt>
                <c:pt idx="88">
                  <c:v>58.400517000000001</c:v>
                </c:pt>
                <c:pt idx="89">
                  <c:v>51.101296000000005</c:v>
                </c:pt>
                <c:pt idx="90">
                  <c:v>48.094987000000003</c:v>
                </c:pt>
                <c:pt idx="91">
                  <c:v>41.015277000000005</c:v>
                </c:pt>
                <c:pt idx="92">
                  <c:v>22.725347000000003</c:v>
                </c:pt>
                <c:pt idx="93">
                  <c:v>76.359752999999998</c:v>
                </c:pt>
                <c:pt idx="94">
                  <c:v>82.357483999999999</c:v>
                </c:pt>
                <c:pt idx="95">
                  <c:v>122.930384</c:v>
                </c:pt>
                <c:pt idx="96">
                  <c:v>58.951141999999997</c:v>
                </c:pt>
                <c:pt idx="97">
                  <c:v>46.909647</c:v>
                </c:pt>
                <c:pt idx="98">
                  <c:v>51.860508000000003</c:v>
                </c:pt>
                <c:pt idx="99">
                  <c:v>55.688524000000001</c:v>
                </c:pt>
                <c:pt idx="100">
                  <c:v>129.95991000000001</c:v>
                </c:pt>
                <c:pt idx="101">
                  <c:v>167.80186499999999</c:v>
                </c:pt>
                <c:pt idx="102">
                  <c:v>74.824380000000005</c:v>
                </c:pt>
                <c:pt idx="103">
                  <c:v>55.224713000000001</c:v>
                </c:pt>
                <c:pt idx="104">
                  <c:v>124.76872900000001</c:v>
                </c:pt>
                <c:pt idx="105">
                  <c:v>189.80972200000002</c:v>
                </c:pt>
                <c:pt idx="106">
                  <c:v>189.85599096454385</c:v>
                </c:pt>
                <c:pt idx="107">
                  <c:v>189.85599096454385</c:v>
                </c:pt>
                <c:pt idx="108">
                  <c:v>189.85599096454385</c:v>
                </c:pt>
                <c:pt idx="109">
                  <c:v>189.85599096454385</c:v>
                </c:pt>
                <c:pt idx="110">
                  <c:v>189.85599096454385</c:v>
                </c:pt>
                <c:pt idx="111">
                  <c:v>189.85599096454385</c:v>
                </c:pt>
                <c:pt idx="112">
                  <c:v>189.85599096454385</c:v>
                </c:pt>
                <c:pt idx="113">
                  <c:v>155.30303599999999</c:v>
                </c:pt>
                <c:pt idx="114">
                  <c:v>78.354029000000011</c:v>
                </c:pt>
                <c:pt idx="115">
                  <c:v>59.712023000000002</c:v>
                </c:pt>
                <c:pt idx="116">
                  <c:v>45.160391000000004</c:v>
                </c:pt>
                <c:pt idx="117">
                  <c:v>128.33123800000001</c:v>
                </c:pt>
                <c:pt idx="118">
                  <c:v>189.85599096454385</c:v>
                </c:pt>
                <c:pt idx="119">
                  <c:v>189.85599096454385</c:v>
                </c:pt>
                <c:pt idx="120">
                  <c:v>189.85599096454385</c:v>
                </c:pt>
                <c:pt idx="121">
                  <c:v>189.85599096454385</c:v>
                </c:pt>
                <c:pt idx="122">
                  <c:v>189.85599096454385</c:v>
                </c:pt>
                <c:pt idx="123">
                  <c:v>198.24817505050208</c:v>
                </c:pt>
                <c:pt idx="124">
                  <c:v>162.83007599999999</c:v>
                </c:pt>
                <c:pt idx="125">
                  <c:v>120.832114</c:v>
                </c:pt>
                <c:pt idx="126">
                  <c:v>186.04649499999999</c:v>
                </c:pt>
                <c:pt idx="127">
                  <c:v>161.87779900000001</c:v>
                </c:pt>
                <c:pt idx="128">
                  <c:v>139.702156</c:v>
                </c:pt>
                <c:pt idx="129">
                  <c:v>94.027539999999988</c:v>
                </c:pt>
                <c:pt idx="130">
                  <c:v>67.131011000000001</c:v>
                </c:pt>
                <c:pt idx="131">
                  <c:v>161.85495800000001</c:v>
                </c:pt>
                <c:pt idx="132">
                  <c:v>198.24817505050208</c:v>
                </c:pt>
                <c:pt idx="133">
                  <c:v>109.13270599999998</c:v>
                </c:pt>
                <c:pt idx="134">
                  <c:v>41.696413</c:v>
                </c:pt>
                <c:pt idx="135">
                  <c:v>157.776815</c:v>
                </c:pt>
                <c:pt idx="136">
                  <c:v>66.234709000000009</c:v>
                </c:pt>
                <c:pt idx="137">
                  <c:v>118.31930699999999</c:v>
                </c:pt>
                <c:pt idx="138">
                  <c:v>183.91886199999999</c:v>
                </c:pt>
                <c:pt idx="139">
                  <c:v>177.314727</c:v>
                </c:pt>
                <c:pt idx="140">
                  <c:v>108.73075800000001</c:v>
                </c:pt>
                <c:pt idx="141">
                  <c:v>80.605675000000005</c:v>
                </c:pt>
                <c:pt idx="142">
                  <c:v>96.188664000000003</c:v>
                </c:pt>
                <c:pt idx="143">
                  <c:v>96.746811000000008</c:v>
                </c:pt>
                <c:pt idx="144">
                  <c:v>54.389516999999998</c:v>
                </c:pt>
                <c:pt idx="145">
                  <c:v>52.171697000000002</c:v>
                </c:pt>
                <c:pt idx="146">
                  <c:v>67.420505999999989</c:v>
                </c:pt>
                <c:pt idx="147">
                  <c:v>198.24817505050208</c:v>
                </c:pt>
                <c:pt idx="148">
                  <c:v>198.24817505050208</c:v>
                </c:pt>
                <c:pt idx="149">
                  <c:v>198.24817505050208</c:v>
                </c:pt>
                <c:pt idx="150">
                  <c:v>169.36241700000002</c:v>
                </c:pt>
                <c:pt idx="151">
                  <c:v>198.24817505050208</c:v>
                </c:pt>
                <c:pt idx="152">
                  <c:v>197.27941350364767</c:v>
                </c:pt>
                <c:pt idx="153">
                  <c:v>190.91556145514289</c:v>
                </c:pt>
                <c:pt idx="154">
                  <c:v>190.91556145514289</c:v>
                </c:pt>
                <c:pt idx="155">
                  <c:v>190.91556145514289</c:v>
                </c:pt>
                <c:pt idx="156">
                  <c:v>190.91556145514289</c:v>
                </c:pt>
                <c:pt idx="157">
                  <c:v>190.91556145514289</c:v>
                </c:pt>
                <c:pt idx="158">
                  <c:v>190.91556145514289</c:v>
                </c:pt>
                <c:pt idx="159">
                  <c:v>172.75144</c:v>
                </c:pt>
                <c:pt idx="160">
                  <c:v>190.91556145514289</c:v>
                </c:pt>
                <c:pt idx="161">
                  <c:v>149.84727600000002</c:v>
                </c:pt>
                <c:pt idx="162">
                  <c:v>74.675630999999996</c:v>
                </c:pt>
                <c:pt idx="163">
                  <c:v>89.800189000000003</c:v>
                </c:pt>
                <c:pt idx="164">
                  <c:v>148.69305299999999</c:v>
                </c:pt>
                <c:pt idx="165">
                  <c:v>56.137730000000005</c:v>
                </c:pt>
                <c:pt idx="166">
                  <c:v>149.073848</c:v>
                </c:pt>
                <c:pt idx="167">
                  <c:v>190.91556145514289</c:v>
                </c:pt>
                <c:pt idx="168">
                  <c:v>190.91556145514289</c:v>
                </c:pt>
                <c:pt idx="169">
                  <c:v>113.739396</c:v>
                </c:pt>
                <c:pt idx="170">
                  <c:v>116.548029</c:v>
                </c:pt>
                <c:pt idx="171">
                  <c:v>130.29438999999999</c:v>
                </c:pt>
                <c:pt idx="172">
                  <c:v>70.04432700000001</c:v>
                </c:pt>
                <c:pt idx="173">
                  <c:v>47.686707000000006</c:v>
                </c:pt>
                <c:pt idx="174">
                  <c:v>119.42288099999999</c:v>
                </c:pt>
                <c:pt idx="175">
                  <c:v>133.07321200000001</c:v>
                </c:pt>
                <c:pt idx="176">
                  <c:v>54.522869</c:v>
                </c:pt>
                <c:pt idx="177">
                  <c:v>190.91556145514289</c:v>
                </c:pt>
                <c:pt idx="178">
                  <c:v>109.599423</c:v>
                </c:pt>
                <c:pt idx="179">
                  <c:v>36.649968999999999</c:v>
                </c:pt>
                <c:pt idx="180">
                  <c:v>153.997051</c:v>
                </c:pt>
                <c:pt idx="181">
                  <c:v>190.91556145514289</c:v>
                </c:pt>
                <c:pt idx="182">
                  <c:v>190.91556145514289</c:v>
                </c:pt>
                <c:pt idx="183">
                  <c:v>85.494511000000003</c:v>
                </c:pt>
                <c:pt idx="184">
                  <c:v>120.50856200000001</c:v>
                </c:pt>
                <c:pt idx="185">
                  <c:v>95.716239000000002</c:v>
                </c:pt>
                <c:pt idx="186">
                  <c:v>157.82153106388645</c:v>
                </c:pt>
                <c:pt idx="187">
                  <c:v>157.82153106388645</c:v>
                </c:pt>
                <c:pt idx="188">
                  <c:v>87.856709000000009</c:v>
                </c:pt>
                <c:pt idx="189">
                  <c:v>75.264637000000008</c:v>
                </c:pt>
                <c:pt idx="190">
                  <c:v>64.523509000000004</c:v>
                </c:pt>
                <c:pt idx="191">
                  <c:v>87.74248200000001</c:v>
                </c:pt>
                <c:pt idx="192">
                  <c:v>81.504300000000001</c:v>
                </c:pt>
                <c:pt idx="193">
                  <c:v>70.530736000000005</c:v>
                </c:pt>
                <c:pt idx="194">
                  <c:v>103.15505499999999</c:v>
                </c:pt>
                <c:pt idx="195">
                  <c:v>74.568534999999997</c:v>
                </c:pt>
                <c:pt idx="196">
                  <c:v>98.351004000000003</c:v>
                </c:pt>
                <c:pt idx="197">
                  <c:v>157.82153106388645</c:v>
                </c:pt>
                <c:pt idx="198">
                  <c:v>157.82153106388645</c:v>
                </c:pt>
                <c:pt idx="199">
                  <c:v>157.82153106388645</c:v>
                </c:pt>
                <c:pt idx="200">
                  <c:v>47.134428999999997</c:v>
                </c:pt>
                <c:pt idx="201">
                  <c:v>72.963836000000001</c:v>
                </c:pt>
                <c:pt idx="202">
                  <c:v>133.62629100000001</c:v>
                </c:pt>
                <c:pt idx="203">
                  <c:v>157.82153106388645</c:v>
                </c:pt>
                <c:pt idx="204">
                  <c:v>130.76599200000001</c:v>
                </c:pt>
                <c:pt idx="205">
                  <c:v>60.851399999999998</c:v>
                </c:pt>
                <c:pt idx="206">
                  <c:v>82.625645999999989</c:v>
                </c:pt>
                <c:pt idx="207">
                  <c:v>35.887877000000003</c:v>
                </c:pt>
                <c:pt idx="208">
                  <c:v>57.652014999999999</c:v>
                </c:pt>
                <c:pt idx="209">
                  <c:v>114.832217</c:v>
                </c:pt>
                <c:pt idx="210">
                  <c:v>157.82153106388645</c:v>
                </c:pt>
                <c:pt idx="211">
                  <c:v>157.82153106388645</c:v>
                </c:pt>
                <c:pt idx="212">
                  <c:v>157.82153106388645</c:v>
                </c:pt>
                <c:pt idx="213">
                  <c:v>141.89969615653408</c:v>
                </c:pt>
                <c:pt idx="214">
                  <c:v>141.89969615653408</c:v>
                </c:pt>
                <c:pt idx="215">
                  <c:v>63.662382000000001</c:v>
                </c:pt>
                <c:pt idx="216">
                  <c:v>141.89969615653408</c:v>
                </c:pt>
                <c:pt idx="217">
                  <c:v>106.923464</c:v>
                </c:pt>
                <c:pt idx="218">
                  <c:v>49.506938999999996</c:v>
                </c:pt>
                <c:pt idx="219">
                  <c:v>141.89969615653408</c:v>
                </c:pt>
                <c:pt idx="220">
                  <c:v>115.455065</c:v>
                </c:pt>
                <c:pt idx="221">
                  <c:v>108.09086500000001</c:v>
                </c:pt>
                <c:pt idx="222">
                  <c:v>141.89969615653408</c:v>
                </c:pt>
                <c:pt idx="223">
                  <c:v>141.89969615653408</c:v>
                </c:pt>
                <c:pt idx="224">
                  <c:v>61.266795999999999</c:v>
                </c:pt>
                <c:pt idx="225">
                  <c:v>67.756039999999999</c:v>
                </c:pt>
                <c:pt idx="226">
                  <c:v>141.89969615653408</c:v>
                </c:pt>
                <c:pt idx="227">
                  <c:v>141.89969615653408</c:v>
                </c:pt>
                <c:pt idx="228">
                  <c:v>141.89969615653408</c:v>
                </c:pt>
                <c:pt idx="229">
                  <c:v>114.18745</c:v>
                </c:pt>
                <c:pt idx="230">
                  <c:v>100.416403</c:v>
                </c:pt>
                <c:pt idx="231">
                  <c:v>108.03171299999998</c:v>
                </c:pt>
                <c:pt idx="232">
                  <c:v>48.323706000000001</c:v>
                </c:pt>
                <c:pt idx="233">
                  <c:v>46.976317000000002</c:v>
                </c:pt>
                <c:pt idx="234">
                  <c:v>46.023482999999999</c:v>
                </c:pt>
                <c:pt idx="235">
                  <c:v>141.89969615653408</c:v>
                </c:pt>
                <c:pt idx="236">
                  <c:v>141.89969615653408</c:v>
                </c:pt>
                <c:pt idx="237">
                  <c:v>141.89969615653408</c:v>
                </c:pt>
                <c:pt idx="238">
                  <c:v>141.89969615653408</c:v>
                </c:pt>
                <c:pt idx="239">
                  <c:v>141.89969615653408</c:v>
                </c:pt>
                <c:pt idx="240">
                  <c:v>117.85414</c:v>
                </c:pt>
                <c:pt idx="241">
                  <c:v>72.900422000000006</c:v>
                </c:pt>
                <c:pt idx="242">
                  <c:v>97.419388000000012</c:v>
                </c:pt>
                <c:pt idx="243">
                  <c:v>92.422785999999988</c:v>
                </c:pt>
                <c:pt idx="244">
                  <c:v>46.177878000000007</c:v>
                </c:pt>
                <c:pt idx="245">
                  <c:v>41.044094999999999</c:v>
                </c:pt>
                <c:pt idx="246">
                  <c:v>85.875314000000003</c:v>
                </c:pt>
                <c:pt idx="247">
                  <c:v>117.94250977599067</c:v>
                </c:pt>
                <c:pt idx="248">
                  <c:v>116.340019</c:v>
                </c:pt>
                <c:pt idx="249">
                  <c:v>90.861163000000005</c:v>
                </c:pt>
                <c:pt idx="250">
                  <c:v>117.94250977599067</c:v>
                </c:pt>
                <c:pt idx="251">
                  <c:v>117.94250977599067</c:v>
                </c:pt>
                <c:pt idx="252">
                  <c:v>117.94250977599067</c:v>
                </c:pt>
                <c:pt idx="253">
                  <c:v>86.257873000000004</c:v>
                </c:pt>
                <c:pt idx="254">
                  <c:v>117.94250977599067</c:v>
                </c:pt>
                <c:pt idx="255">
                  <c:v>117.94250977599067</c:v>
                </c:pt>
                <c:pt idx="256">
                  <c:v>117.94250977599067</c:v>
                </c:pt>
                <c:pt idx="257">
                  <c:v>79.483829</c:v>
                </c:pt>
                <c:pt idx="258">
                  <c:v>83.040767000000002</c:v>
                </c:pt>
                <c:pt idx="259">
                  <c:v>112.983405</c:v>
                </c:pt>
                <c:pt idx="260">
                  <c:v>64.546361000000005</c:v>
                </c:pt>
                <c:pt idx="261">
                  <c:v>48.089733000000003</c:v>
                </c:pt>
                <c:pt idx="262">
                  <c:v>56.371910999999997</c:v>
                </c:pt>
                <c:pt idx="263">
                  <c:v>56.804876999999998</c:v>
                </c:pt>
                <c:pt idx="264">
                  <c:v>93.508905999999996</c:v>
                </c:pt>
                <c:pt idx="265">
                  <c:v>117.94250977599067</c:v>
                </c:pt>
                <c:pt idx="266">
                  <c:v>101.871376</c:v>
                </c:pt>
                <c:pt idx="267">
                  <c:v>89.436520999999999</c:v>
                </c:pt>
                <c:pt idx="268">
                  <c:v>82.739983999999993</c:v>
                </c:pt>
                <c:pt idx="269">
                  <c:v>112.994186</c:v>
                </c:pt>
                <c:pt idx="270">
                  <c:v>91.894996000000006</c:v>
                </c:pt>
                <c:pt idx="271">
                  <c:v>63.899411000000001</c:v>
                </c:pt>
                <c:pt idx="272">
                  <c:v>91.831024999999997</c:v>
                </c:pt>
                <c:pt idx="273">
                  <c:v>94.42276600000001</c:v>
                </c:pt>
                <c:pt idx="274">
                  <c:v>90.983783000000003</c:v>
                </c:pt>
                <c:pt idx="275">
                  <c:v>113.96896137932491</c:v>
                </c:pt>
                <c:pt idx="276">
                  <c:v>113.96896137932491</c:v>
                </c:pt>
                <c:pt idx="277">
                  <c:v>102.94729</c:v>
                </c:pt>
                <c:pt idx="278">
                  <c:v>113.96896137932491</c:v>
                </c:pt>
                <c:pt idx="279">
                  <c:v>113.96896137932491</c:v>
                </c:pt>
                <c:pt idx="280">
                  <c:v>113.96896137932491</c:v>
                </c:pt>
                <c:pt idx="281">
                  <c:v>113.96896137932491</c:v>
                </c:pt>
                <c:pt idx="282">
                  <c:v>97.572575999999998</c:v>
                </c:pt>
                <c:pt idx="283">
                  <c:v>113.96896137932491</c:v>
                </c:pt>
                <c:pt idx="284">
                  <c:v>113.96896137932491</c:v>
                </c:pt>
                <c:pt idx="285">
                  <c:v>113.96896137932491</c:v>
                </c:pt>
                <c:pt idx="286">
                  <c:v>113.96896137932491</c:v>
                </c:pt>
                <c:pt idx="287">
                  <c:v>113.96896137932491</c:v>
                </c:pt>
                <c:pt idx="288">
                  <c:v>113.96896137932491</c:v>
                </c:pt>
                <c:pt idx="289">
                  <c:v>113.96896137932491</c:v>
                </c:pt>
                <c:pt idx="290">
                  <c:v>113.96896137932491</c:v>
                </c:pt>
                <c:pt idx="291">
                  <c:v>87.856691000000012</c:v>
                </c:pt>
                <c:pt idx="292">
                  <c:v>76.098842000000005</c:v>
                </c:pt>
                <c:pt idx="293">
                  <c:v>113.96896137932491</c:v>
                </c:pt>
                <c:pt idx="294">
                  <c:v>113.96896137932491</c:v>
                </c:pt>
                <c:pt idx="295">
                  <c:v>79.757986000000002</c:v>
                </c:pt>
                <c:pt idx="296">
                  <c:v>66.840884000000003</c:v>
                </c:pt>
                <c:pt idx="297">
                  <c:v>109.444293</c:v>
                </c:pt>
                <c:pt idx="298">
                  <c:v>74.990026999999998</c:v>
                </c:pt>
                <c:pt idx="299">
                  <c:v>65.871524999999991</c:v>
                </c:pt>
                <c:pt idx="300">
                  <c:v>101.78027800000001</c:v>
                </c:pt>
                <c:pt idx="301">
                  <c:v>113.96896137932491</c:v>
                </c:pt>
                <c:pt idx="302">
                  <c:v>113.96896137932491</c:v>
                </c:pt>
                <c:pt idx="303">
                  <c:v>113.96896137932491</c:v>
                </c:pt>
                <c:pt idx="304">
                  <c:v>56.698572999999996</c:v>
                </c:pt>
                <c:pt idx="305">
                  <c:v>113.2613225365829</c:v>
                </c:pt>
                <c:pt idx="306">
                  <c:v>113.2613225365829</c:v>
                </c:pt>
                <c:pt idx="307">
                  <c:v>113.2613225365829</c:v>
                </c:pt>
                <c:pt idx="308">
                  <c:v>113.2613225365829</c:v>
                </c:pt>
                <c:pt idx="309">
                  <c:v>64.096479000000002</c:v>
                </c:pt>
                <c:pt idx="310">
                  <c:v>105.286523</c:v>
                </c:pt>
                <c:pt idx="311">
                  <c:v>104.448375</c:v>
                </c:pt>
                <c:pt idx="312">
                  <c:v>92.978734000000003</c:v>
                </c:pt>
                <c:pt idx="313">
                  <c:v>81.685799000000003</c:v>
                </c:pt>
                <c:pt idx="314">
                  <c:v>113.2613225365829</c:v>
                </c:pt>
                <c:pt idx="315">
                  <c:v>113.2613225365829</c:v>
                </c:pt>
                <c:pt idx="316">
                  <c:v>97.813288</c:v>
                </c:pt>
                <c:pt idx="317">
                  <c:v>33.689917000000001</c:v>
                </c:pt>
                <c:pt idx="318">
                  <c:v>61.210757000000001</c:v>
                </c:pt>
                <c:pt idx="319">
                  <c:v>113.2613225365829</c:v>
                </c:pt>
                <c:pt idx="320">
                  <c:v>113.2613225365829</c:v>
                </c:pt>
                <c:pt idx="321">
                  <c:v>109.623773</c:v>
                </c:pt>
                <c:pt idx="322">
                  <c:v>85.016632000000001</c:v>
                </c:pt>
                <c:pt idx="323">
                  <c:v>113.2613225365829</c:v>
                </c:pt>
                <c:pt idx="324">
                  <c:v>113.2613225365829</c:v>
                </c:pt>
                <c:pt idx="325">
                  <c:v>113.2613225365829</c:v>
                </c:pt>
                <c:pt idx="326">
                  <c:v>75.846154000000013</c:v>
                </c:pt>
                <c:pt idx="327">
                  <c:v>113.2613225365829</c:v>
                </c:pt>
                <c:pt idx="328">
                  <c:v>101.032933</c:v>
                </c:pt>
                <c:pt idx="329">
                  <c:v>70.946491999999992</c:v>
                </c:pt>
                <c:pt idx="330">
                  <c:v>51.768324999999997</c:v>
                </c:pt>
                <c:pt idx="331">
                  <c:v>66.186119999999988</c:v>
                </c:pt>
                <c:pt idx="332">
                  <c:v>113.2613225365829</c:v>
                </c:pt>
                <c:pt idx="333">
                  <c:v>113.2613225365829</c:v>
                </c:pt>
                <c:pt idx="334">
                  <c:v>113.2613225365829</c:v>
                </c:pt>
                <c:pt idx="335">
                  <c:v>93.676054000000008</c:v>
                </c:pt>
                <c:pt idx="336">
                  <c:v>59.792919999999995</c:v>
                </c:pt>
                <c:pt idx="337">
                  <c:v>107.39714886420866</c:v>
                </c:pt>
                <c:pt idx="338">
                  <c:v>71.601112999999998</c:v>
                </c:pt>
                <c:pt idx="339">
                  <c:v>95.198616999999999</c:v>
                </c:pt>
                <c:pt idx="340">
                  <c:v>107.39714886420866</c:v>
                </c:pt>
                <c:pt idx="341">
                  <c:v>107.39714886420866</c:v>
                </c:pt>
                <c:pt idx="342">
                  <c:v>107.39714886420866</c:v>
                </c:pt>
                <c:pt idx="343">
                  <c:v>107.39714886420866</c:v>
                </c:pt>
                <c:pt idx="344">
                  <c:v>76.408978000000005</c:v>
                </c:pt>
                <c:pt idx="345">
                  <c:v>97.355267999999995</c:v>
                </c:pt>
                <c:pt idx="346">
                  <c:v>84.589106999999998</c:v>
                </c:pt>
                <c:pt idx="347">
                  <c:v>95.803096000000011</c:v>
                </c:pt>
                <c:pt idx="348">
                  <c:v>107.39714886420866</c:v>
                </c:pt>
                <c:pt idx="349">
                  <c:v>107.39714886420866</c:v>
                </c:pt>
                <c:pt idx="350">
                  <c:v>61.647432999999999</c:v>
                </c:pt>
                <c:pt idx="351">
                  <c:v>47.949944000000002</c:v>
                </c:pt>
                <c:pt idx="352">
                  <c:v>107.39714886420866</c:v>
                </c:pt>
                <c:pt idx="353">
                  <c:v>107.39714886420866</c:v>
                </c:pt>
                <c:pt idx="354">
                  <c:v>107.39714886420866</c:v>
                </c:pt>
                <c:pt idx="355">
                  <c:v>71.396695999999991</c:v>
                </c:pt>
                <c:pt idx="356">
                  <c:v>43.955591999999996</c:v>
                </c:pt>
                <c:pt idx="357">
                  <c:v>42.284765</c:v>
                </c:pt>
                <c:pt idx="358">
                  <c:v>107.39714886420866</c:v>
                </c:pt>
                <c:pt idx="359">
                  <c:v>107.39714886420866</c:v>
                </c:pt>
                <c:pt idx="360">
                  <c:v>107.39714886420866</c:v>
                </c:pt>
                <c:pt idx="361">
                  <c:v>107.39714886420866</c:v>
                </c:pt>
                <c:pt idx="362">
                  <c:v>107.39714886420866</c:v>
                </c:pt>
                <c:pt idx="363">
                  <c:v>107.39714886420866</c:v>
                </c:pt>
                <c:pt idx="364">
                  <c:v>53.049739000000002</c:v>
                </c:pt>
                <c:pt idx="365">
                  <c:v>62.263601999999999</c:v>
                </c:pt>
                <c:pt idx="366">
                  <c:v>127.71487564753596</c:v>
                </c:pt>
                <c:pt idx="367">
                  <c:v>127.71487564753596</c:v>
                </c:pt>
                <c:pt idx="368">
                  <c:v>127.71487564753596</c:v>
                </c:pt>
                <c:pt idx="369">
                  <c:v>127.71487564753596</c:v>
                </c:pt>
                <c:pt idx="370">
                  <c:v>127.71487564753596</c:v>
                </c:pt>
                <c:pt idx="371">
                  <c:v>127.71487564753596</c:v>
                </c:pt>
                <c:pt idx="372">
                  <c:v>100.8977</c:v>
                </c:pt>
                <c:pt idx="373">
                  <c:v>61.059100000000001</c:v>
                </c:pt>
                <c:pt idx="374">
                  <c:v>47.993400000000001</c:v>
                </c:pt>
                <c:pt idx="375">
                  <c:v>127.71487564753596</c:v>
                </c:pt>
                <c:pt idx="376">
                  <c:v>127.71487564753596</c:v>
                </c:pt>
                <c:pt idx="377">
                  <c:v>127.71487564753596</c:v>
                </c:pt>
                <c:pt idx="378">
                  <c:v>127.71487564753596</c:v>
                </c:pt>
                <c:pt idx="379">
                  <c:v>127.71487564753596</c:v>
                </c:pt>
                <c:pt idx="380">
                  <c:v>127.71487564753596</c:v>
                </c:pt>
                <c:pt idx="381">
                  <c:v>108.8455</c:v>
                </c:pt>
                <c:pt idx="382">
                  <c:v>52.890500000000003</c:v>
                </c:pt>
                <c:pt idx="383">
                  <c:v>65.433999999999997</c:v>
                </c:pt>
                <c:pt idx="384">
                  <c:v>127.71487564753596</c:v>
                </c:pt>
                <c:pt idx="385">
                  <c:v>127.71487564753596</c:v>
                </c:pt>
                <c:pt idx="386">
                  <c:v>127.71487564753596</c:v>
                </c:pt>
                <c:pt idx="387">
                  <c:v>127.71487564753596</c:v>
                </c:pt>
                <c:pt idx="388">
                  <c:v>127.71487564753596</c:v>
                </c:pt>
                <c:pt idx="389">
                  <c:v>127.71487564753596</c:v>
                </c:pt>
                <c:pt idx="390">
                  <c:v>127.71487564753596</c:v>
                </c:pt>
                <c:pt idx="391">
                  <c:v>127.71487564753596</c:v>
                </c:pt>
                <c:pt idx="392">
                  <c:v>127.71487564753596</c:v>
                </c:pt>
                <c:pt idx="393">
                  <c:v>113.82989999999999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14.787145676559208</c:v>
                </c:pt>
                <c:pt idx="1">
                  <c:v>6.2827469593767091</c:v>
                </c:pt>
                <c:pt idx="2">
                  <c:v>10.331546959379502</c:v>
                </c:pt>
                <c:pt idx="3">
                  <c:v>15.268646959375779</c:v>
                </c:pt>
                <c:pt idx="4">
                  <c:v>2.7910469593776397</c:v>
                </c:pt>
                <c:pt idx="5">
                  <c:v>3.2249469593776374</c:v>
                </c:pt>
                <c:pt idx="6">
                  <c:v>9.1845469593767088</c:v>
                </c:pt>
                <c:pt idx="7">
                  <c:v>11.674146959377639</c:v>
                </c:pt>
                <c:pt idx="8">
                  <c:v>10.977229880998282</c:v>
                </c:pt>
                <c:pt idx="9">
                  <c:v>12.443029881001079</c:v>
                </c:pt>
                <c:pt idx="10">
                  <c:v>8.7944298809982833</c:v>
                </c:pt>
                <c:pt idx="11">
                  <c:v>2.3547298810001447</c:v>
                </c:pt>
                <c:pt idx="12">
                  <c:v>1.3171298810001462</c:v>
                </c:pt>
                <c:pt idx="13">
                  <c:v>4.5437298809992139</c:v>
                </c:pt>
                <c:pt idx="14">
                  <c:v>9.1585298810001472</c:v>
                </c:pt>
                <c:pt idx="15">
                  <c:v>35.133996117213002</c:v>
                </c:pt>
                <c:pt idx="16">
                  <c:v>45.923296117213923</c:v>
                </c:pt>
                <c:pt idx="17">
                  <c:v>44.572796117213926</c:v>
                </c:pt>
                <c:pt idx="18">
                  <c:v>37.309396117213922</c:v>
                </c:pt>
                <c:pt idx="19">
                  <c:v>48.717896117214856</c:v>
                </c:pt>
                <c:pt idx="20">
                  <c:v>71.53699611721207</c:v>
                </c:pt>
                <c:pt idx="21">
                  <c:v>67.127296117213007</c:v>
                </c:pt>
                <c:pt idx="22">
                  <c:v>69.631620449879208</c:v>
                </c:pt>
                <c:pt idx="23">
                  <c:v>65.837620449877349</c:v>
                </c:pt>
                <c:pt idx="24">
                  <c:v>59.193120449877341</c:v>
                </c:pt>
                <c:pt idx="25">
                  <c:v>50.350620449876416</c:v>
                </c:pt>
                <c:pt idx="26">
                  <c:v>53.539420449879209</c:v>
                </c:pt>
                <c:pt idx="27">
                  <c:v>64.557420449877341</c:v>
                </c:pt>
                <c:pt idx="28">
                  <c:v>70.300020449877337</c:v>
                </c:pt>
                <c:pt idx="29">
                  <c:v>57.953495321749706</c:v>
                </c:pt>
                <c:pt idx="30">
                  <c:v>48.92169532175064</c:v>
                </c:pt>
                <c:pt idx="31">
                  <c:v>32.750995321750644</c:v>
                </c:pt>
                <c:pt idx="32">
                  <c:v>33.413095321749708</c:v>
                </c:pt>
                <c:pt idx="33">
                  <c:v>39.359695321751566</c:v>
                </c:pt>
                <c:pt idx="34">
                  <c:v>49.605095321750639</c:v>
                </c:pt>
                <c:pt idx="35">
                  <c:v>55.317295321749711</c:v>
                </c:pt>
                <c:pt idx="36">
                  <c:v>96.69022090814002</c:v>
                </c:pt>
                <c:pt idx="37">
                  <c:v>97.172820908139087</c:v>
                </c:pt>
                <c:pt idx="38">
                  <c:v>99.457520908140026</c:v>
                </c:pt>
                <c:pt idx="39">
                  <c:v>100.58242090814002</c:v>
                </c:pt>
                <c:pt idx="40">
                  <c:v>100.16012090814002</c:v>
                </c:pt>
                <c:pt idx="41">
                  <c:v>103.75672090813909</c:v>
                </c:pt>
                <c:pt idx="42">
                  <c:v>108.05162090814095</c:v>
                </c:pt>
                <c:pt idx="43">
                  <c:v>169.53390638546196</c:v>
                </c:pt>
                <c:pt idx="44">
                  <c:v>179.08830638546013</c:v>
                </c:pt>
                <c:pt idx="45">
                  <c:v>175.86230638546013</c:v>
                </c:pt>
                <c:pt idx="46">
                  <c:v>172.47260638546197</c:v>
                </c:pt>
                <c:pt idx="47">
                  <c:v>168.68210638546012</c:v>
                </c:pt>
                <c:pt idx="48">
                  <c:v>177.03180638546107</c:v>
                </c:pt>
                <c:pt idx="49">
                  <c:v>191.38050638546011</c:v>
                </c:pt>
                <c:pt idx="50">
                  <c:v>165.7317124804627</c:v>
                </c:pt>
                <c:pt idx="51">
                  <c:v>164.64921248046363</c:v>
                </c:pt>
                <c:pt idx="52">
                  <c:v>142.72911248046458</c:v>
                </c:pt>
                <c:pt idx="53">
                  <c:v>149.97001248046365</c:v>
                </c:pt>
                <c:pt idx="54">
                  <c:v>152.80211248046365</c:v>
                </c:pt>
                <c:pt idx="55">
                  <c:v>160.75901248046367</c:v>
                </c:pt>
                <c:pt idx="56">
                  <c:v>155.05231248046178</c:v>
                </c:pt>
                <c:pt idx="57">
                  <c:v>208.97216638452076</c:v>
                </c:pt>
                <c:pt idx="58">
                  <c:v>218.74646638451983</c:v>
                </c:pt>
                <c:pt idx="59">
                  <c:v>228.64096638451983</c:v>
                </c:pt>
                <c:pt idx="60">
                  <c:v>214.75856638452075</c:v>
                </c:pt>
                <c:pt idx="61">
                  <c:v>220.02446638451889</c:v>
                </c:pt>
                <c:pt idx="62">
                  <c:v>220.93696638452076</c:v>
                </c:pt>
                <c:pt idx="63">
                  <c:v>238.31986638452074</c:v>
                </c:pt>
                <c:pt idx="64">
                  <c:v>156.94177797175308</c:v>
                </c:pt>
                <c:pt idx="65">
                  <c:v>156.35437797175402</c:v>
                </c:pt>
                <c:pt idx="66">
                  <c:v>145.71837797175311</c:v>
                </c:pt>
                <c:pt idx="67">
                  <c:v>138.4799779717531</c:v>
                </c:pt>
                <c:pt idx="68">
                  <c:v>123.6798779717531</c:v>
                </c:pt>
                <c:pt idx="69">
                  <c:v>121.28207797175217</c:v>
                </c:pt>
                <c:pt idx="70">
                  <c:v>130.3171779717531</c:v>
                </c:pt>
                <c:pt idx="71">
                  <c:v>138.70278654671944</c:v>
                </c:pt>
                <c:pt idx="72">
                  <c:v>127.68308654672039</c:v>
                </c:pt>
                <c:pt idx="73">
                  <c:v>135.46618654671852</c:v>
                </c:pt>
                <c:pt idx="74">
                  <c:v>142.37948654671945</c:v>
                </c:pt>
                <c:pt idx="75">
                  <c:v>136.77508654672039</c:v>
                </c:pt>
                <c:pt idx="76">
                  <c:v>157.64818654672038</c:v>
                </c:pt>
                <c:pt idx="77">
                  <c:v>173.63738654671945</c:v>
                </c:pt>
                <c:pt idx="78">
                  <c:v>334.36363688784093</c:v>
                </c:pt>
                <c:pt idx="79">
                  <c:v>332.79693688784465</c:v>
                </c:pt>
                <c:pt idx="80">
                  <c:v>354.77393688784275</c:v>
                </c:pt>
                <c:pt idx="81">
                  <c:v>354.52443688784462</c:v>
                </c:pt>
                <c:pt idx="82">
                  <c:v>343.64063688784279</c:v>
                </c:pt>
                <c:pt idx="83">
                  <c:v>350.88903688784467</c:v>
                </c:pt>
                <c:pt idx="84">
                  <c:v>355.5973368878428</c:v>
                </c:pt>
                <c:pt idx="85">
                  <c:v>172.96803796917945</c:v>
                </c:pt>
                <c:pt idx="86">
                  <c:v>174.7728379691813</c:v>
                </c:pt>
                <c:pt idx="87">
                  <c:v>178.6237379691832</c:v>
                </c:pt>
                <c:pt idx="88">
                  <c:v>175.33903796917946</c:v>
                </c:pt>
                <c:pt idx="89">
                  <c:v>165.11513796918132</c:v>
                </c:pt>
                <c:pt idx="90">
                  <c:v>163.71783796918129</c:v>
                </c:pt>
                <c:pt idx="91">
                  <c:v>161.18603796918876</c:v>
                </c:pt>
                <c:pt idx="92">
                  <c:v>184.28364091592655</c:v>
                </c:pt>
                <c:pt idx="93">
                  <c:v>191.98454091592654</c:v>
                </c:pt>
                <c:pt idx="94">
                  <c:v>184.82194091592655</c:v>
                </c:pt>
                <c:pt idx="95">
                  <c:v>172.69454091592468</c:v>
                </c:pt>
                <c:pt idx="96">
                  <c:v>159.62764091592655</c:v>
                </c:pt>
                <c:pt idx="97">
                  <c:v>163.11084091592656</c:v>
                </c:pt>
                <c:pt idx="98">
                  <c:v>178.37934091592655</c:v>
                </c:pt>
                <c:pt idx="99">
                  <c:v>184.30429312520474</c:v>
                </c:pt>
                <c:pt idx="100">
                  <c:v>167.72469312520474</c:v>
                </c:pt>
                <c:pt idx="101">
                  <c:v>172.46919312520473</c:v>
                </c:pt>
                <c:pt idx="102">
                  <c:v>146.39959312520472</c:v>
                </c:pt>
                <c:pt idx="103">
                  <c:v>143.13519312520472</c:v>
                </c:pt>
                <c:pt idx="104">
                  <c:v>167.98059312520473</c:v>
                </c:pt>
                <c:pt idx="105">
                  <c:v>161.94979312520474</c:v>
                </c:pt>
                <c:pt idx="106">
                  <c:v>109.49860715492852</c:v>
                </c:pt>
                <c:pt idx="107">
                  <c:v>102.81940715493037</c:v>
                </c:pt>
                <c:pt idx="108">
                  <c:v>95.576007154928519</c:v>
                </c:pt>
                <c:pt idx="109">
                  <c:v>78.538607154930389</c:v>
                </c:pt>
                <c:pt idx="110">
                  <c:v>81.264607154928527</c:v>
                </c:pt>
                <c:pt idx="111">
                  <c:v>107.20760715493039</c:v>
                </c:pt>
                <c:pt idx="112">
                  <c:v>109.99690715492851</c:v>
                </c:pt>
                <c:pt idx="113">
                  <c:v>156.73273092885577</c:v>
                </c:pt>
                <c:pt idx="114">
                  <c:v>153.73723092885763</c:v>
                </c:pt>
                <c:pt idx="115">
                  <c:v>158.31193092885576</c:v>
                </c:pt>
                <c:pt idx="116">
                  <c:v>142.16853092885577</c:v>
                </c:pt>
                <c:pt idx="117">
                  <c:v>113.01793092885576</c:v>
                </c:pt>
                <c:pt idx="118">
                  <c:v>106.38223092885762</c:v>
                </c:pt>
                <c:pt idx="119">
                  <c:v>117.30713092885577</c:v>
                </c:pt>
                <c:pt idx="120">
                  <c:v>163.13593686418943</c:v>
                </c:pt>
                <c:pt idx="121">
                  <c:v>149.3266368641913</c:v>
                </c:pt>
                <c:pt idx="122">
                  <c:v>156.05203686418571</c:v>
                </c:pt>
                <c:pt idx="123">
                  <c:v>145.22593686419128</c:v>
                </c:pt>
                <c:pt idx="124">
                  <c:v>144.93633686419128</c:v>
                </c:pt>
                <c:pt idx="125">
                  <c:v>153.95463686418944</c:v>
                </c:pt>
                <c:pt idx="126">
                  <c:v>147.42883686419316</c:v>
                </c:pt>
                <c:pt idx="127">
                  <c:v>101.07637480868175</c:v>
                </c:pt>
                <c:pt idx="128">
                  <c:v>119.89337480868176</c:v>
                </c:pt>
                <c:pt idx="129">
                  <c:v>132.50547480868175</c:v>
                </c:pt>
                <c:pt idx="130">
                  <c:v>111.28487480868175</c:v>
                </c:pt>
                <c:pt idx="131">
                  <c:v>81.630574808679896</c:v>
                </c:pt>
                <c:pt idx="132">
                  <c:v>93.520274808683624</c:v>
                </c:pt>
                <c:pt idx="133">
                  <c:v>120.85797480868362</c:v>
                </c:pt>
                <c:pt idx="134">
                  <c:v>138.61622846951818</c:v>
                </c:pt>
                <c:pt idx="135">
                  <c:v>96.8228284695182</c:v>
                </c:pt>
                <c:pt idx="136">
                  <c:v>124.76382846952005</c:v>
                </c:pt>
                <c:pt idx="137">
                  <c:v>77.748528469514483</c:v>
                </c:pt>
                <c:pt idx="138">
                  <c:v>60.013928469521922</c:v>
                </c:pt>
                <c:pt idx="139">
                  <c:v>83.613828469518197</c:v>
                </c:pt>
                <c:pt idx="140">
                  <c:v>108.04012846952006</c:v>
                </c:pt>
                <c:pt idx="141">
                  <c:v>106.5020102428887</c:v>
                </c:pt>
                <c:pt idx="142">
                  <c:v>108.2354102428887</c:v>
                </c:pt>
                <c:pt idx="143">
                  <c:v>96.361410242890557</c:v>
                </c:pt>
                <c:pt idx="144">
                  <c:v>87.22831024288871</c:v>
                </c:pt>
                <c:pt idx="145">
                  <c:v>70.260710242890568</c:v>
                </c:pt>
                <c:pt idx="146">
                  <c:v>100.42171024288871</c:v>
                </c:pt>
                <c:pt idx="147">
                  <c:v>64.319710242890565</c:v>
                </c:pt>
                <c:pt idx="148">
                  <c:v>73.959059217030187</c:v>
                </c:pt>
                <c:pt idx="149">
                  <c:v>62.859059217033909</c:v>
                </c:pt>
                <c:pt idx="150">
                  <c:v>77.919359217033914</c:v>
                </c:pt>
                <c:pt idx="151">
                  <c:v>37.53485921703205</c:v>
                </c:pt>
                <c:pt idx="152">
                  <c:v>43.078659217033909</c:v>
                </c:pt>
                <c:pt idx="153">
                  <c:v>76.267359217032052</c:v>
                </c:pt>
                <c:pt idx="154">
                  <c:v>77.871559217033905</c:v>
                </c:pt>
                <c:pt idx="155">
                  <c:v>163.08137888084127</c:v>
                </c:pt>
                <c:pt idx="156">
                  <c:v>152.79087888084314</c:v>
                </c:pt>
                <c:pt idx="157">
                  <c:v>160.08117888083945</c:v>
                </c:pt>
                <c:pt idx="158">
                  <c:v>163.19277888084315</c:v>
                </c:pt>
                <c:pt idx="159">
                  <c:v>160.10027888084127</c:v>
                </c:pt>
                <c:pt idx="160">
                  <c:v>178.97097888083943</c:v>
                </c:pt>
                <c:pt idx="161">
                  <c:v>190.54627888084315</c:v>
                </c:pt>
                <c:pt idx="162">
                  <c:v>136.73492045660987</c:v>
                </c:pt>
                <c:pt idx="163">
                  <c:v>137.07152045660987</c:v>
                </c:pt>
                <c:pt idx="164">
                  <c:v>118.60192045660988</c:v>
                </c:pt>
                <c:pt idx="165">
                  <c:v>117.30392045660801</c:v>
                </c:pt>
                <c:pt idx="166">
                  <c:v>86.369520456609862</c:v>
                </c:pt>
                <c:pt idx="167">
                  <c:v>108.84542045660987</c:v>
                </c:pt>
                <c:pt idx="168">
                  <c:v>108.86742045660802</c:v>
                </c:pt>
                <c:pt idx="169">
                  <c:v>170.3784249703441</c:v>
                </c:pt>
                <c:pt idx="170">
                  <c:v>160.06522497034595</c:v>
                </c:pt>
                <c:pt idx="171">
                  <c:v>155.51932497034221</c:v>
                </c:pt>
                <c:pt idx="172">
                  <c:v>145.0455249703441</c:v>
                </c:pt>
                <c:pt idx="173">
                  <c:v>137.97682497034407</c:v>
                </c:pt>
                <c:pt idx="174">
                  <c:v>145.83512497034593</c:v>
                </c:pt>
                <c:pt idx="175">
                  <c:v>140.25812497034221</c:v>
                </c:pt>
                <c:pt idx="176">
                  <c:v>113.15580534969642</c:v>
                </c:pt>
                <c:pt idx="177">
                  <c:v>71.520605349694563</c:v>
                </c:pt>
                <c:pt idx="178">
                  <c:v>92.584205349694557</c:v>
                </c:pt>
                <c:pt idx="179">
                  <c:v>92.001505349692692</c:v>
                </c:pt>
                <c:pt idx="180">
                  <c:v>39.350705349696426</c:v>
                </c:pt>
                <c:pt idx="181">
                  <c:v>46.330505349694562</c:v>
                </c:pt>
                <c:pt idx="182">
                  <c:v>51.606705349692703</c:v>
                </c:pt>
                <c:pt idx="183">
                  <c:v>134.40447783593535</c:v>
                </c:pt>
                <c:pt idx="184">
                  <c:v>122.02307783593349</c:v>
                </c:pt>
                <c:pt idx="185">
                  <c:v>126.27587783593164</c:v>
                </c:pt>
                <c:pt idx="186">
                  <c:v>94.506777835935353</c:v>
                </c:pt>
                <c:pt idx="187">
                  <c:v>96.542077835933497</c:v>
                </c:pt>
                <c:pt idx="188">
                  <c:v>126.34327783593535</c:v>
                </c:pt>
                <c:pt idx="189">
                  <c:v>128.90007783592978</c:v>
                </c:pt>
                <c:pt idx="190">
                  <c:v>113.33062023510224</c:v>
                </c:pt>
                <c:pt idx="191">
                  <c:v>102.35942023509853</c:v>
                </c:pt>
                <c:pt idx="192">
                  <c:v>100.01672023510039</c:v>
                </c:pt>
                <c:pt idx="193">
                  <c:v>104.57982023510039</c:v>
                </c:pt>
                <c:pt idx="194">
                  <c:v>94.163720235100399</c:v>
                </c:pt>
                <c:pt idx="195">
                  <c:v>102.59432023509852</c:v>
                </c:pt>
                <c:pt idx="196">
                  <c:v>114.42222023509854</c:v>
                </c:pt>
                <c:pt idx="197">
                  <c:v>158.30298560191989</c:v>
                </c:pt>
                <c:pt idx="198">
                  <c:v>162.35648560191242</c:v>
                </c:pt>
                <c:pt idx="199">
                  <c:v>181.2441856019143</c:v>
                </c:pt>
                <c:pt idx="200">
                  <c:v>189.8460856019143</c:v>
                </c:pt>
                <c:pt idx="201">
                  <c:v>186.59238560191616</c:v>
                </c:pt>
                <c:pt idx="202">
                  <c:v>187.58548560191429</c:v>
                </c:pt>
                <c:pt idx="203">
                  <c:v>201.50998560191428</c:v>
                </c:pt>
                <c:pt idx="204">
                  <c:v>163.15151164440064</c:v>
                </c:pt>
                <c:pt idx="205">
                  <c:v>191.00541164440438</c:v>
                </c:pt>
                <c:pt idx="206">
                  <c:v>187.46851164440253</c:v>
                </c:pt>
                <c:pt idx="207">
                  <c:v>176.51871164440254</c:v>
                </c:pt>
                <c:pt idx="208">
                  <c:v>173.53591164440252</c:v>
                </c:pt>
                <c:pt idx="209">
                  <c:v>187.58451164440439</c:v>
                </c:pt>
                <c:pt idx="210">
                  <c:v>175.34141164440251</c:v>
                </c:pt>
                <c:pt idx="211">
                  <c:v>179.67674334770666</c:v>
                </c:pt>
                <c:pt idx="212">
                  <c:v>159.46004334771035</c:v>
                </c:pt>
                <c:pt idx="213">
                  <c:v>141.94044334770851</c:v>
                </c:pt>
                <c:pt idx="214">
                  <c:v>162.45604334770476</c:v>
                </c:pt>
                <c:pt idx="215">
                  <c:v>156.22704334771038</c:v>
                </c:pt>
                <c:pt idx="216">
                  <c:v>150.44364334770665</c:v>
                </c:pt>
                <c:pt idx="217">
                  <c:v>195.05914334770665</c:v>
                </c:pt>
                <c:pt idx="218">
                  <c:v>136.12816014253497</c:v>
                </c:pt>
                <c:pt idx="219">
                  <c:v>121.61546014253311</c:v>
                </c:pt>
                <c:pt idx="220">
                  <c:v>112.48296014253124</c:v>
                </c:pt>
                <c:pt idx="221">
                  <c:v>99.332860142533121</c:v>
                </c:pt>
                <c:pt idx="222">
                  <c:v>88.647960142533108</c:v>
                </c:pt>
                <c:pt idx="223">
                  <c:v>98.173560142531244</c:v>
                </c:pt>
                <c:pt idx="224">
                  <c:v>143.88616014253498</c:v>
                </c:pt>
                <c:pt idx="225">
                  <c:v>150.43729215595312</c:v>
                </c:pt>
                <c:pt idx="226">
                  <c:v>121.29869215595498</c:v>
                </c:pt>
                <c:pt idx="227">
                  <c:v>119.889892155955</c:v>
                </c:pt>
                <c:pt idx="228">
                  <c:v>107.10919215595871</c:v>
                </c:pt>
                <c:pt idx="229">
                  <c:v>98.103592155951262</c:v>
                </c:pt>
                <c:pt idx="230">
                  <c:v>106.96159215595685</c:v>
                </c:pt>
                <c:pt idx="231">
                  <c:v>96.202492155954985</c:v>
                </c:pt>
                <c:pt idx="232">
                  <c:v>88.739219824280596</c:v>
                </c:pt>
                <c:pt idx="233">
                  <c:v>99.634619824282453</c:v>
                </c:pt>
                <c:pt idx="234">
                  <c:v>110.96651982428432</c:v>
                </c:pt>
                <c:pt idx="235">
                  <c:v>75.814719824276864</c:v>
                </c:pt>
                <c:pt idx="236">
                  <c:v>73.434619824284312</c:v>
                </c:pt>
                <c:pt idx="237">
                  <c:v>79.599919824282452</c:v>
                </c:pt>
                <c:pt idx="238">
                  <c:v>71.389319824278729</c:v>
                </c:pt>
                <c:pt idx="239">
                  <c:v>56.780297967005524</c:v>
                </c:pt>
                <c:pt idx="240">
                  <c:v>68.078397967005529</c:v>
                </c:pt>
                <c:pt idx="241">
                  <c:v>87.433897967001798</c:v>
                </c:pt>
                <c:pt idx="242">
                  <c:v>65.949397967003662</c:v>
                </c:pt>
                <c:pt idx="243">
                  <c:v>59.973997967001793</c:v>
                </c:pt>
                <c:pt idx="244">
                  <c:v>92.190697967007381</c:v>
                </c:pt>
                <c:pt idx="245">
                  <c:v>98.260597967005523</c:v>
                </c:pt>
                <c:pt idx="246">
                  <c:v>61.905344371254742</c:v>
                </c:pt>
                <c:pt idx="247">
                  <c:v>55.473644371258473</c:v>
                </c:pt>
                <c:pt idx="248">
                  <c:v>55.85604437125847</c:v>
                </c:pt>
                <c:pt idx="249">
                  <c:v>38.13264437125661</c:v>
                </c:pt>
                <c:pt idx="250">
                  <c:v>32.878044371254745</c:v>
                </c:pt>
                <c:pt idx="251">
                  <c:v>34.727844371256609</c:v>
                </c:pt>
                <c:pt idx="252">
                  <c:v>44.663944371258459</c:v>
                </c:pt>
                <c:pt idx="253">
                  <c:v>71.323262023906778</c:v>
                </c:pt>
                <c:pt idx="254">
                  <c:v>55.397262023908645</c:v>
                </c:pt>
                <c:pt idx="255">
                  <c:v>61.927462023908653</c:v>
                </c:pt>
                <c:pt idx="256">
                  <c:v>56.816062023908643</c:v>
                </c:pt>
                <c:pt idx="257">
                  <c:v>53.090462023908643</c:v>
                </c:pt>
                <c:pt idx="258">
                  <c:v>65.941062023908643</c:v>
                </c:pt>
                <c:pt idx="259">
                  <c:v>68.063362023908638</c:v>
                </c:pt>
                <c:pt idx="260">
                  <c:v>57.908673730405049</c:v>
                </c:pt>
                <c:pt idx="261">
                  <c:v>51.14037373041063</c:v>
                </c:pt>
                <c:pt idx="262">
                  <c:v>48.942373730403183</c:v>
                </c:pt>
                <c:pt idx="263">
                  <c:v>32.105273730408769</c:v>
                </c:pt>
                <c:pt idx="264">
                  <c:v>26.652473730408776</c:v>
                </c:pt>
                <c:pt idx="265">
                  <c:v>45.374773730406915</c:v>
                </c:pt>
                <c:pt idx="266">
                  <c:v>63.074573730406904</c:v>
                </c:pt>
                <c:pt idx="267">
                  <c:v>38.710998386582361</c:v>
                </c:pt>
                <c:pt idx="268">
                  <c:v>49.306998386587949</c:v>
                </c:pt>
                <c:pt idx="269">
                  <c:v>49.329998386584222</c:v>
                </c:pt>
                <c:pt idx="270">
                  <c:v>34.305298386582365</c:v>
                </c:pt>
                <c:pt idx="271">
                  <c:v>30.354798386584225</c:v>
                </c:pt>
                <c:pt idx="272">
                  <c:v>45.563998386586086</c:v>
                </c:pt>
                <c:pt idx="273">
                  <c:v>58.461398386580491</c:v>
                </c:pt>
                <c:pt idx="274">
                  <c:v>51.952441889485343</c:v>
                </c:pt>
                <c:pt idx="275">
                  <c:v>37.132841889485341</c:v>
                </c:pt>
                <c:pt idx="276">
                  <c:v>14.066841889485346</c:v>
                </c:pt>
                <c:pt idx="277">
                  <c:v>8.3983418894853461</c:v>
                </c:pt>
                <c:pt idx="278">
                  <c:v>8.0012418894834845</c:v>
                </c:pt>
                <c:pt idx="279">
                  <c:v>17.791341889485345</c:v>
                </c:pt>
                <c:pt idx="280">
                  <c:v>25.094941889481618</c:v>
                </c:pt>
                <c:pt idx="281">
                  <c:v>31.865014404026791</c:v>
                </c:pt>
                <c:pt idx="282">
                  <c:v>27.082214404023063</c:v>
                </c:pt>
                <c:pt idx="283">
                  <c:v>21.241714404026787</c:v>
                </c:pt>
                <c:pt idx="284">
                  <c:v>17.792714404021201</c:v>
                </c:pt>
                <c:pt idx="285">
                  <c:v>8.9562144040249265</c:v>
                </c:pt>
                <c:pt idx="286">
                  <c:v>23.02581440402307</c:v>
                </c:pt>
                <c:pt idx="287">
                  <c:v>22.195214404024927</c:v>
                </c:pt>
                <c:pt idx="288">
                  <c:v>21.587164615732057</c:v>
                </c:pt>
                <c:pt idx="289">
                  <c:v>22.25656461573206</c:v>
                </c:pt>
                <c:pt idx="290">
                  <c:v>24.386564615732059</c:v>
                </c:pt>
                <c:pt idx="291">
                  <c:v>19.524964615733921</c:v>
                </c:pt>
                <c:pt idx="292">
                  <c:v>12.476364615733925</c:v>
                </c:pt>
                <c:pt idx="293">
                  <c:v>27.044864615730198</c:v>
                </c:pt>
                <c:pt idx="294">
                  <c:v>19.316464615733924</c:v>
                </c:pt>
                <c:pt idx="295">
                  <c:v>13.504691299972313</c:v>
                </c:pt>
                <c:pt idx="296">
                  <c:v>17.08589129997231</c:v>
                </c:pt>
                <c:pt idx="297">
                  <c:v>13.806591299974171</c:v>
                </c:pt>
                <c:pt idx="298">
                  <c:v>5.5891912999723132</c:v>
                </c:pt>
                <c:pt idx="299">
                  <c:v>4.0950912999760334</c:v>
                </c:pt>
                <c:pt idx="300">
                  <c:v>27.26549129997418</c:v>
                </c:pt>
                <c:pt idx="301">
                  <c:v>30.291691299972314</c:v>
                </c:pt>
                <c:pt idx="302">
                  <c:v>14.449744701170552</c:v>
                </c:pt>
                <c:pt idx="303">
                  <c:v>11.960344701170543</c:v>
                </c:pt>
                <c:pt idx="304">
                  <c:v>31.587444701164962</c:v>
                </c:pt>
                <c:pt idx="305">
                  <c:v>1.1538447011686876</c:v>
                </c:pt>
                <c:pt idx="306">
                  <c:v>2.1983447011705501</c:v>
                </c:pt>
                <c:pt idx="307">
                  <c:v>1.2358447011686804</c:v>
                </c:pt>
                <c:pt idx="308">
                  <c:v>0.99304470116868471</c:v>
                </c:pt>
                <c:pt idx="309">
                  <c:v>1.2502095372110635</c:v>
                </c:pt>
                <c:pt idx="310">
                  <c:v>5.0392095372054753</c:v>
                </c:pt>
                <c:pt idx="311">
                  <c:v>6.6257095372054753</c:v>
                </c:pt>
                <c:pt idx="312">
                  <c:v>4.2226095372110573</c:v>
                </c:pt>
                <c:pt idx="313">
                  <c:v>1.3989095372073352</c:v>
                </c:pt>
                <c:pt idx="314">
                  <c:v>1.9705095372091965</c:v>
                </c:pt>
                <c:pt idx="315">
                  <c:v>9.8279095372073346</c:v>
                </c:pt>
                <c:pt idx="316">
                  <c:v>16.179420477262887</c:v>
                </c:pt>
                <c:pt idx="317">
                  <c:v>46.312220477261029</c:v>
                </c:pt>
                <c:pt idx="318">
                  <c:v>19.582720477262889</c:v>
                </c:pt>
                <c:pt idx="319">
                  <c:v>7.3201204772628845</c:v>
                </c:pt>
                <c:pt idx="320">
                  <c:v>4.2417204772591575</c:v>
                </c:pt>
                <c:pt idx="321">
                  <c:v>15.838020477262885</c:v>
                </c:pt>
                <c:pt idx="322">
                  <c:v>30.79082047726288</c:v>
                </c:pt>
                <c:pt idx="323">
                  <c:v>6.3324321625173106</c:v>
                </c:pt>
                <c:pt idx="324">
                  <c:v>5.5617321625191689</c:v>
                </c:pt>
                <c:pt idx="325">
                  <c:v>10.257532162519173</c:v>
                </c:pt>
                <c:pt idx="326">
                  <c:v>4.6552321625173061</c:v>
                </c:pt>
                <c:pt idx="327">
                  <c:v>5.450232162517306</c:v>
                </c:pt>
                <c:pt idx="328">
                  <c:v>7.4565321625191716</c:v>
                </c:pt>
                <c:pt idx="329">
                  <c:v>24.78173216251917</c:v>
                </c:pt>
                <c:pt idx="330">
                  <c:v>31.584529551378264</c:v>
                </c:pt>
                <c:pt idx="331">
                  <c:v>11.699929551380134</c:v>
                </c:pt>
                <c:pt idx="332">
                  <c:v>7.1733295513819906</c:v>
                </c:pt>
                <c:pt idx="333">
                  <c:v>1.4501295513764052</c:v>
                </c:pt>
                <c:pt idx="334">
                  <c:v>1.4524295513838514</c:v>
                </c:pt>
                <c:pt idx="335">
                  <c:v>1.3377295513782665</c:v>
                </c:pt>
                <c:pt idx="336">
                  <c:v>9.8079295513782636</c:v>
                </c:pt>
                <c:pt idx="337">
                  <c:v>19.966084909409286</c:v>
                </c:pt>
                <c:pt idx="338">
                  <c:v>24.446284909405556</c:v>
                </c:pt>
                <c:pt idx="339">
                  <c:v>14.10968490940742</c:v>
                </c:pt>
                <c:pt idx="340">
                  <c:v>6.4796849094055577</c:v>
                </c:pt>
                <c:pt idx="341">
                  <c:v>2.191584909407422</c:v>
                </c:pt>
                <c:pt idx="342">
                  <c:v>1.8539849094055607</c:v>
                </c:pt>
                <c:pt idx="343">
                  <c:v>10.339484909407423</c:v>
                </c:pt>
                <c:pt idx="344">
                  <c:v>22.892920741324122</c:v>
                </c:pt>
                <c:pt idx="345">
                  <c:v>17.659020741325993</c:v>
                </c:pt>
                <c:pt idx="346">
                  <c:v>14.349120741322265</c:v>
                </c:pt>
                <c:pt idx="347">
                  <c:v>2.5634207413259866</c:v>
                </c:pt>
                <c:pt idx="348">
                  <c:v>1.4610207413222669</c:v>
                </c:pt>
                <c:pt idx="349">
                  <c:v>22.386220741325989</c:v>
                </c:pt>
                <c:pt idx="350">
                  <c:v>36.317120741324118</c:v>
                </c:pt>
                <c:pt idx="351">
                  <c:v>48.998136673035098</c:v>
                </c:pt>
                <c:pt idx="352">
                  <c:v>23.226636673033237</c:v>
                </c:pt>
                <c:pt idx="353">
                  <c:v>17.120136673036964</c:v>
                </c:pt>
                <c:pt idx="354">
                  <c:v>7.4920366730351011</c:v>
                </c:pt>
                <c:pt idx="355">
                  <c:v>6.3300366730351012</c:v>
                </c:pt>
                <c:pt idx="356">
                  <c:v>29.449836673035097</c:v>
                </c:pt>
                <c:pt idx="357">
                  <c:v>41.022236673035103</c:v>
                </c:pt>
                <c:pt idx="358">
                  <c:v>47.506582213733346</c:v>
                </c:pt>
                <c:pt idx="359">
                  <c:v>28.103082213733344</c:v>
                </c:pt>
                <c:pt idx="360">
                  <c:v>14.233182213735207</c:v>
                </c:pt>
                <c:pt idx="361">
                  <c:v>9.809582213731483</c:v>
                </c:pt>
                <c:pt idx="362">
                  <c:v>13.20448221373521</c:v>
                </c:pt>
                <c:pt idx="363">
                  <c:v>20.889882213735209</c:v>
                </c:pt>
                <c:pt idx="364">
                  <c:v>31.569082213735207</c:v>
                </c:pt>
                <c:pt idx="365">
                  <c:v>49.51678041639812</c:v>
                </c:pt>
                <c:pt idx="366">
                  <c:v>34.484280416399983</c:v>
                </c:pt>
                <c:pt idx="367">
                  <c:v>33.251180416401844</c:v>
                </c:pt>
                <c:pt idx="368">
                  <c:v>31.903780416398121</c:v>
                </c:pt>
                <c:pt idx="369">
                  <c:v>32.307580416400917</c:v>
                </c:pt>
                <c:pt idx="370">
                  <c:v>36.510980416400919</c:v>
                </c:pt>
                <c:pt idx="371">
                  <c:v>44.142080416401846</c:v>
                </c:pt>
                <c:pt idx="372">
                  <c:v>51.267975035480411</c:v>
                </c:pt>
                <c:pt idx="373">
                  <c:v>57.779175035484137</c:v>
                </c:pt>
                <c:pt idx="374">
                  <c:v>58.880275035482278</c:v>
                </c:pt>
                <c:pt idx="375">
                  <c:v>31.932175035482274</c:v>
                </c:pt>
                <c:pt idx="376">
                  <c:v>27.284175035484136</c:v>
                </c:pt>
                <c:pt idx="377">
                  <c:v>33.381475035482275</c:v>
                </c:pt>
                <c:pt idx="378">
                  <c:v>56.992775035482268</c:v>
                </c:pt>
                <c:pt idx="379">
                  <c:v>40.406737656433137</c:v>
                </c:pt>
                <c:pt idx="380">
                  <c:v>49.309937656431266</c:v>
                </c:pt>
                <c:pt idx="381">
                  <c:v>55.494537656433138</c:v>
                </c:pt>
                <c:pt idx="382">
                  <c:v>60.255937656433133</c:v>
                </c:pt>
                <c:pt idx="383">
                  <c:v>50.562737656433136</c:v>
                </c:pt>
                <c:pt idx="384">
                  <c:v>17.771037656431275</c:v>
                </c:pt>
                <c:pt idx="385">
                  <c:v>33.208137656433138</c:v>
                </c:pt>
                <c:pt idx="386">
                  <c:v>97.291032216170805</c:v>
                </c:pt>
                <c:pt idx="387">
                  <c:v>126.0293322161708</c:v>
                </c:pt>
                <c:pt idx="388">
                  <c:v>115.91943221617173</c:v>
                </c:pt>
                <c:pt idx="389">
                  <c:v>92.78983221616987</c:v>
                </c:pt>
                <c:pt idx="390">
                  <c:v>89.756632216171738</c:v>
                </c:pt>
                <c:pt idx="391">
                  <c:v>109.11183221617081</c:v>
                </c:pt>
                <c:pt idx="392">
                  <c:v>109.85633221616987</c:v>
                </c:pt>
                <c:pt idx="393">
                  <c:v>97.513333258563279</c:v>
                </c:pt>
                <c:pt idx="394">
                  <c:v>100.72623325856142</c:v>
                </c:pt>
                <c:pt idx="395">
                  <c:v>94.830733258563285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44.550149357058011</c:v>
                </c:pt>
                <c:pt idx="1">
                  <c:v>44.550149357058011</c:v>
                </c:pt>
                <c:pt idx="2">
                  <c:v>44.550149357058011</c:v>
                </c:pt>
                <c:pt idx="3">
                  <c:v>44.550149357058011</c:v>
                </c:pt>
                <c:pt idx="4">
                  <c:v>44.550149357058011</c:v>
                </c:pt>
                <c:pt idx="5">
                  <c:v>44.550149357058011</c:v>
                </c:pt>
                <c:pt idx="6">
                  <c:v>44.550149357058011</c:v>
                </c:pt>
                <c:pt idx="7">
                  <c:v>44.550149357058011</c:v>
                </c:pt>
                <c:pt idx="8">
                  <c:v>44.550149357058011</c:v>
                </c:pt>
                <c:pt idx="9">
                  <c:v>44.550149357058011</c:v>
                </c:pt>
                <c:pt idx="10">
                  <c:v>44.550149357058011</c:v>
                </c:pt>
                <c:pt idx="11">
                  <c:v>44.550149357058011</c:v>
                </c:pt>
                <c:pt idx="12">
                  <c:v>44.550149357058011</c:v>
                </c:pt>
                <c:pt idx="13">
                  <c:v>44.550149357058011</c:v>
                </c:pt>
                <c:pt idx="14">
                  <c:v>44.550149357058011</c:v>
                </c:pt>
                <c:pt idx="15">
                  <c:v>44.550149357058011</c:v>
                </c:pt>
                <c:pt idx="16">
                  <c:v>44.550149357058011</c:v>
                </c:pt>
                <c:pt idx="17">
                  <c:v>44.550149357058011</c:v>
                </c:pt>
                <c:pt idx="18">
                  <c:v>44.550149357058011</c:v>
                </c:pt>
                <c:pt idx="19">
                  <c:v>44.550149357058011</c:v>
                </c:pt>
                <c:pt idx="20">
                  <c:v>44.550149357058011</c:v>
                </c:pt>
                <c:pt idx="21">
                  <c:v>44.550149357058011</c:v>
                </c:pt>
                <c:pt idx="22">
                  <c:v>44.550149357058011</c:v>
                </c:pt>
                <c:pt idx="23">
                  <c:v>44.550149357058011</c:v>
                </c:pt>
                <c:pt idx="24">
                  <c:v>44.550149357058011</c:v>
                </c:pt>
                <c:pt idx="25">
                  <c:v>44.550149357058011</c:v>
                </c:pt>
                <c:pt idx="26">
                  <c:v>44.550149357058011</c:v>
                </c:pt>
                <c:pt idx="27">
                  <c:v>44.550149357058011</c:v>
                </c:pt>
                <c:pt idx="28">
                  <c:v>44.550149357058011</c:v>
                </c:pt>
                <c:pt idx="29">
                  <c:v>44.550149357058011</c:v>
                </c:pt>
                <c:pt idx="30">
                  <c:v>44.550149357058011</c:v>
                </c:pt>
                <c:pt idx="31">
                  <c:v>83.137557492553753</c:v>
                </c:pt>
                <c:pt idx="32">
                  <c:v>83.137557492553753</c:v>
                </c:pt>
                <c:pt idx="33">
                  <c:v>83.137557492553753</c:v>
                </c:pt>
                <c:pt idx="34">
                  <c:v>83.137557492553753</c:v>
                </c:pt>
                <c:pt idx="35">
                  <c:v>83.137557492553753</c:v>
                </c:pt>
                <c:pt idx="36">
                  <c:v>83.137557492553753</c:v>
                </c:pt>
                <c:pt idx="37">
                  <c:v>83.137557492553753</c:v>
                </c:pt>
                <c:pt idx="38">
                  <c:v>83.137557492553753</c:v>
                </c:pt>
                <c:pt idx="39">
                  <c:v>83.137557492553753</c:v>
                </c:pt>
                <c:pt idx="40">
                  <c:v>83.137557492553753</c:v>
                </c:pt>
                <c:pt idx="41">
                  <c:v>83.137557492553753</c:v>
                </c:pt>
                <c:pt idx="42">
                  <c:v>83.137557492553753</c:v>
                </c:pt>
                <c:pt idx="43">
                  <c:v>83.137557492553753</c:v>
                </c:pt>
                <c:pt idx="44">
                  <c:v>83.137557492553753</c:v>
                </c:pt>
                <c:pt idx="45">
                  <c:v>83.137557492553753</c:v>
                </c:pt>
                <c:pt idx="46">
                  <c:v>83.137557492553753</c:v>
                </c:pt>
                <c:pt idx="47">
                  <c:v>83.137557492553753</c:v>
                </c:pt>
                <c:pt idx="48">
                  <c:v>83.137557492553753</c:v>
                </c:pt>
                <c:pt idx="49">
                  <c:v>83.137557492553753</c:v>
                </c:pt>
                <c:pt idx="50">
                  <c:v>83.137557492553753</c:v>
                </c:pt>
                <c:pt idx="51">
                  <c:v>83.137557492553753</c:v>
                </c:pt>
                <c:pt idx="52">
                  <c:v>83.137557492553753</c:v>
                </c:pt>
                <c:pt idx="53">
                  <c:v>83.137557492553753</c:v>
                </c:pt>
                <c:pt idx="54">
                  <c:v>83.137557492553753</c:v>
                </c:pt>
                <c:pt idx="55">
                  <c:v>83.137557492553753</c:v>
                </c:pt>
                <c:pt idx="56">
                  <c:v>83.137557492553753</c:v>
                </c:pt>
                <c:pt idx="57">
                  <c:v>83.137557492553753</c:v>
                </c:pt>
                <c:pt idx="58">
                  <c:v>83.137557492553753</c:v>
                </c:pt>
                <c:pt idx="59">
                  <c:v>83.137557492553753</c:v>
                </c:pt>
                <c:pt idx="60">
                  <c:v>83.137557492553753</c:v>
                </c:pt>
                <c:pt idx="61">
                  <c:v>104.08859355090497</c:v>
                </c:pt>
                <c:pt idx="62">
                  <c:v>104.08859355090497</c:v>
                </c:pt>
                <c:pt idx="63">
                  <c:v>104.08859355090497</c:v>
                </c:pt>
                <c:pt idx="64">
                  <c:v>104.08859355090497</c:v>
                </c:pt>
                <c:pt idx="65">
                  <c:v>104.08859355090497</c:v>
                </c:pt>
                <c:pt idx="66">
                  <c:v>104.08859355090497</c:v>
                </c:pt>
                <c:pt idx="67">
                  <c:v>104.08859355090497</c:v>
                </c:pt>
                <c:pt idx="68">
                  <c:v>104.08859355090497</c:v>
                </c:pt>
                <c:pt idx="69">
                  <c:v>104.08859355090497</c:v>
                </c:pt>
                <c:pt idx="70">
                  <c:v>104.08859355090497</c:v>
                </c:pt>
                <c:pt idx="71">
                  <c:v>104.08859355090497</c:v>
                </c:pt>
                <c:pt idx="72">
                  <c:v>104.08859355090497</c:v>
                </c:pt>
                <c:pt idx="73">
                  <c:v>104.08859355090497</c:v>
                </c:pt>
                <c:pt idx="74">
                  <c:v>104.08859355090497</c:v>
                </c:pt>
                <c:pt idx="75">
                  <c:v>104.08859355090497</c:v>
                </c:pt>
                <c:pt idx="76">
                  <c:v>104.08859355090497</c:v>
                </c:pt>
                <c:pt idx="77">
                  <c:v>104.08859355090497</c:v>
                </c:pt>
                <c:pt idx="78">
                  <c:v>104.08859355090497</c:v>
                </c:pt>
                <c:pt idx="79">
                  <c:v>104.08859355090497</c:v>
                </c:pt>
                <c:pt idx="80">
                  <c:v>104.08859355090497</c:v>
                </c:pt>
                <c:pt idx="81">
                  <c:v>104.08859355090497</c:v>
                </c:pt>
                <c:pt idx="82">
                  <c:v>104.08859355090497</c:v>
                </c:pt>
                <c:pt idx="83">
                  <c:v>104.08859355090497</c:v>
                </c:pt>
                <c:pt idx="84">
                  <c:v>104.08859355090497</c:v>
                </c:pt>
                <c:pt idx="85">
                  <c:v>104.08859355090497</c:v>
                </c:pt>
                <c:pt idx="86">
                  <c:v>104.08859355090497</c:v>
                </c:pt>
                <c:pt idx="87">
                  <c:v>104.08859355090497</c:v>
                </c:pt>
                <c:pt idx="88">
                  <c:v>104.08859355090497</c:v>
                </c:pt>
                <c:pt idx="89">
                  <c:v>104.08859355090497</c:v>
                </c:pt>
                <c:pt idx="90">
                  <c:v>104.08859355090497</c:v>
                </c:pt>
                <c:pt idx="91">
                  <c:v>104.08859355090497</c:v>
                </c:pt>
                <c:pt idx="92">
                  <c:v>120.61015823780208</c:v>
                </c:pt>
                <c:pt idx="93">
                  <c:v>120.61015823780208</c:v>
                </c:pt>
                <c:pt idx="94">
                  <c:v>120.61015823780208</c:v>
                </c:pt>
                <c:pt idx="95">
                  <c:v>120.61015823780208</c:v>
                </c:pt>
                <c:pt idx="96">
                  <c:v>120.61015823780208</c:v>
                </c:pt>
                <c:pt idx="97">
                  <c:v>120.61015823780208</c:v>
                </c:pt>
                <c:pt idx="98">
                  <c:v>120.61015823780208</c:v>
                </c:pt>
                <c:pt idx="99">
                  <c:v>120.61015823780208</c:v>
                </c:pt>
                <c:pt idx="100">
                  <c:v>120.61015823780208</c:v>
                </c:pt>
                <c:pt idx="101">
                  <c:v>120.61015823780208</c:v>
                </c:pt>
                <c:pt idx="102">
                  <c:v>120.61015823780208</c:v>
                </c:pt>
                <c:pt idx="103">
                  <c:v>120.61015823780208</c:v>
                </c:pt>
                <c:pt idx="104">
                  <c:v>120.61015823780208</c:v>
                </c:pt>
                <c:pt idx="105">
                  <c:v>120.61015823780208</c:v>
                </c:pt>
                <c:pt idx="106">
                  <c:v>120.61015823780208</c:v>
                </c:pt>
                <c:pt idx="107">
                  <c:v>120.61015823780208</c:v>
                </c:pt>
                <c:pt idx="108">
                  <c:v>120.61015823780208</c:v>
                </c:pt>
                <c:pt idx="109">
                  <c:v>120.61015823780208</c:v>
                </c:pt>
                <c:pt idx="110">
                  <c:v>120.61015823780208</c:v>
                </c:pt>
                <c:pt idx="111">
                  <c:v>120.61015823780208</c:v>
                </c:pt>
                <c:pt idx="112">
                  <c:v>120.61015823780208</c:v>
                </c:pt>
                <c:pt idx="113">
                  <c:v>120.61015823780208</c:v>
                </c:pt>
                <c:pt idx="114">
                  <c:v>120.61015823780208</c:v>
                </c:pt>
                <c:pt idx="115">
                  <c:v>120.61015823780208</c:v>
                </c:pt>
                <c:pt idx="116">
                  <c:v>120.61015823780208</c:v>
                </c:pt>
                <c:pt idx="117">
                  <c:v>120.61015823780208</c:v>
                </c:pt>
                <c:pt idx="118">
                  <c:v>120.61015823780208</c:v>
                </c:pt>
                <c:pt idx="119">
                  <c:v>120.61015823780208</c:v>
                </c:pt>
                <c:pt idx="120">
                  <c:v>120.61015823780208</c:v>
                </c:pt>
                <c:pt idx="121">
                  <c:v>120.61015823780208</c:v>
                </c:pt>
                <c:pt idx="122">
                  <c:v>120.61015823780208</c:v>
                </c:pt>
                <c:pt idx="123">
                  <c:v>123.04180331015149</c:v>
                </c:pt>
                <c:pt idx="124">
                  <c:v>123.04180331015149</c:v>
                </c:pt>
                <c:pt idx="125">
                  <c:v>123.04180331015149</c:v>
                </c:pt>
                <c:pt idx="126">
                  <c:v>123.04180331015149</c:v>
                </c:pt>
                <c:pt idx="127">
                  <c:v>123.04180331015149</c:v>
                </c:pt>
                <c:pt idx="128">
                  <c:v>123.04180331015149</c:v>
                </c:pt>
                <c:pt idx="129">
                  <c:v>123.04180331015149</c:v>
                </c:pt>
                <c:pt idx="130">
                  <c:v>123.04180331015149</c:v>
                </c:pt>
                <c:pt idx="131">
                  <c:v>123.04180331015149</c:v>
                </c:pt>
                <c:pt idx="132">
                  <c:v>123.04180331015149</c:v>
                </c:pt>
                <c:pt idx="133">
                  <c:v>123.04180331015149</c:v>
                </c:pt>
                <c:pt idx="134">
                  <c:v>123.04180331015149</c:v>
                </c:pt>
                <c:pt idx="135">
                  <c:v>123.04180331015149</c:v>
                </c:pt>
                <c:pt idx="136">
                  <c:v>123.04180331015149</c:v>
                </c:pt>
                <c:pt idx="137">
                  <c:v>123.04180331015149</c:v>
                </c:pt>
                <c:pt idx="138">
                  <c:v>123.04180331015149</c:v>
                </c:pt>
                <c:pt idx="139">
                  <c:v>123.04180331015149</c:v>
                </c:pt>
                <c:pt idx="140">
                  <c:v>123.04180331015149</c:v>
                </c:pt>
                <c:pt idx="141">
                  <c:v>123.04180331015149</c:v>
                </c:pt>
                <c:pt idx="142">
                  <c:v>123.04180331015149</c:v>
                </c:pt>
                <c:pt idx="143">
                  <c:v>123.04180331015149</c:v>
                </c:pt>
                <c:pt idx="144">
                  <c:v>123.04180331015149</c:v>
                </c:pt>
                <c:pt idx="145">
                  <c:v>123.04180331015149</c:v>
                </c:pt>
                <c:pt idx="146">
                  <c:v>123.04180331015149</c:v>
                </c:pt>
                <c:pt idx="147">
                  <c:v>123.04180331015149</c:v>
                </c:pt>
                <c:pt idx="148">
                  <c:v>123.04180331015149</c:v>
                </c:pt>
                <c:pt idx="149">
                  <c:v>123.04180331015149</c:v>
                </c:pt>
                <c:pt idx="150">
                  <c:v>123.04180331015149</c:v>
                </c:pt>
                <c:pt idx="151">
                  <c:v>123.04180331015149</c:v>
                </c:pt>
                <c:pt idx="152">
                  <c:v>132.5377482022528</c:v>
                </c:pt>
                <c:pt idx="153">
                  <c:v>132.5377482022528</c:v>
                </c:pt>
                <c:pt idx="154">
                  <c:v>132.5377482022528</c:v>
                </c:pt>
                <c:pt idx="155">
                  <c:v>132.5377482022528</c:v>
                </c:pt>
                <c:pt idx="156">
                  <c:v>132.5377482022528</c:v>
                </c:pt>
                <c:pt idx="157">
                  <c:v>132.5377482022528</c:v>
                </c:pt>
                <c:pt idx="158">
                  <c:v>132.5377482022528</c:v>
                </c:pt>
                <c:pt idx="159">
                  <c:v>132.5377482022528</c:v>
                </c:pt>
                <c:pt idx="160">
                  <c:v>132.5377482022528</c:v>
                </c:pt>
                <c:pt idx="161">
                  <c:v>132.5377482022528</c:v>
                </c:pt>
                <c:pt idx="162">
                  <c:v>132.5377482022528</c:v>
                </c:pt>
                <c:pt idx="163">
                  <c:v>132.5377482022528</c:v>
                </c:pt>
                <c:pt idx="164">
                  <c:v>132.5377482022528</c:v>
                </c:pt>
                <c:pt idx="165">
                  <c:v>132.5377482022528</c:v>
                </c:pt>
                <c:pt idx="166">
                  <c:v>132.5377482022528</c:v>
                </c:pt>
                <c:pt idx="167">
                  <c:v>132.5377482022528</c:v>
                </c:pt>
                <c:pt idx="168">
                  <c:v>132.5377482022528</c:v>
                </c:pt>
                <c:pt idx="169">
                  <c:v>132.5377482022528</c:v>
                </c:pt>
                <c:pt idx="170">
                  <c:v>132.5377482022528</c:v>
                </c:pt>
                <c:pt idx="171">
                  <c:v>132.5377482022528</c:v>
                </c:pt>
                <c:pt idx="172">
                  <c:v>132.5377482022528</c:v>
                </c:pt>
                <c:pt idx="173">
                  <c:v>132.5377482022528</c:v>
                </c:pt>
                <c:pt idx="174">
                  <c:v>132.5377482022528</c:v>
                </c:pt>
                <c:pt idx="175">
                  <c:v>132.5377482022528</c:v>
                </c:pt>
                <c:pt idx="176">
                  <c:v>132.5377482022528</c:v>
                </c:pt>
                <c:pt idx="177">
                  <c:v>132.5377482022528</c:v>
                </c:pt>
                <c:pt idx="178">
                  <c:v>132.5377482022528</c:v>
                </c:pt>
                <c:pt idx="179">
                  <c:v>132.5377482022528</c:v>
                </c:pt>
                <c:pt idx="180">
                  <c:v>132.5377482022528</c:v>
                </c:pt>
                <c:pt idx="181">
                  <c:v>132.5377482022528</c:v>
                </c:pt>
                <c:pt idx="182">
                  <c:v>132.5377482022528</c:v>
                </c:pt>
                <c:pt idx="183">
                  <c:v>129.30997561700028</c:v>
                </c:pt>
                <c:pt idx="184">
                  <c:v>129.30997561700028</c:v>
                </c:pt>
                <c:pt idx="185">
                  <c:v>129.30997561700028</c:v>
                </c:pt>
                <c:pt idx="186">
                  <c:v>129.30997561700028</c:v>
                </c:pt>
                <c:pt idx="187">
                  <c:v>129.30997561700028</c:v>
                </c:pt>
                <c:pt idx="188">
                  <c:v>129.30997561700028</c:v>
                </c:pt>
                <c:pt idx="189">
                  <c:v>129.30997561700028</c:v>
                </c:pt>
                <c:pt idx="190">
                  <c:v>129.30997561700028</c:v>
                </c:pt>
                <c:pt idx="191">
                  <c:v>129.30997561700028</c:v>
                </c:pt>
                <c:pt idx="192">
                  <c:v>129.30997561700028</c:v>
                </c:pt>
                <c:pt idx="193">
                  <c:v>129.30997561700028</c:v>
                </c:pt>
                <c:pt idx="194">
                  <c:v>129.30997561700028</c:v>
                </c:pt>
                <c:pt idx="195">
                  <c:v>129.30997561700028</c:v>
                </c:pt>
                <c:pt idx="196">
                  <c:v>129.30997561700028</c:v>
                </c:pt>
                <c:pt idx="197">
                  <c:v>129.30997561700028</c:v>
                </c:pt>
                <c:pt idx="198">
                  <c:v>129.30997561700028</c:v>
                </c:pt>
                <c:pt idx="199">
                  <c:v>129.30997561700028</c:v>
                </c:pt>
                <c:pt idx="200">
                  <c:v>129.30997561700028</c:v>
                </c:pt>
                <c:pt idx="201">
                  <c:v>129.30997561700028</c:v>
                </c:pt>
                <c:pt idx="202">
                  <c:v>129.30997561700028</c:v>
                </c:pt>
                <c:pt idx="203">
                  <c:v>129.30997561700028</c:v>
                </c:pt>
                <c:pt idx="204">
                  <c:v>129.30997561700028</c:v>
                </c:pt>
                <c:pt idx="205">
                  <c:v>129.30997561700028</c:v>
                </c:pt>
                <c:pt idx="206">
                  <c:v>129.30997561700028</c:v>
                </c:pt>
                <c:pt idx="207">
                  <c:v>129.30997561700028</c:v>
                </c:pt>
                <c:pt idx="208">
                  <c:v>129.30997561700028</c:v>
                </c:pt>
                <c:pt idx="209">
                  <c:v>129.30997561700028</c:v>
                </c:pt>
                <c:pt idx="210">
                  <c:v>129.30997561700028</c:v>
                </c:pt>
                <c:pt idx="211">
                  <c:v>129.30997561700028</c:v>
                </c:pt>
                <c:pt idx="212">
                  <c:v>129.30997561700028</c:v>
                </c:pt>
                <c:pt idx="213">
                  <c:v>104.0249711788601</c:v>
                </c:pt>
                <c:pt idx="214">
                  <c:v>104.0249711788601</c:v>
                </c:pt>
                <c:pt idx="215">
                  <c:v>104.0249711788601</c:v>
                </c:pt>
                <c:pt idx="216">
                  <c:v>104.0249711788601</c:v>
                </c:pt>
                <c:pt idx="217">
                  <c:v>104.0249711788601</c:v>
                </c:pt>
                <c:pt idx="218">
                  <c:v>104.0249711788601</c:v>
                </c:pt>
                <c:pt idx="219">
                  <c:v>104.0249711788601</c:v>
                </c:pt>
                <c:pt idx="220">
                  <c:v>104.0249711788601</c:v>
                </c:pt>
                <c:pt idx="221">
                  <c:v>104.0249711788601</c:v>
                </c:pt>
                <c:pt idx="222">
                  <c:v>104.0249711788601</c:v>
                </c:pt>
                <c:pt idx="223">
                  <c:v>104.0249711788601</c:v>
                </c:pt>
                <c:pt idx="224">
                  <c:v>104.0249711788601</c:v>
                </c:pt>
                <c:pt idx="225">
                  <c:v>104.0249711788601</c:v>
                </c:pt>
                <c:pt idx="226">
                  <c:v>104.0249711788601</c:v>
                </c:pt>
                <c:pt idx="227">
                  <c:v>104.0249711788601</c:v>
                </c:pt>
                <c:pt idx="228">
                  <c:v>104.0249711788601</c:v>
                </c:pt>
                <c:pt idx="229">
                  <c:v>104.0249711788601</c:v>
                </c:pt>
                <c:pt idx="230">
                  <c:v>104.0249711788601</c:v>
                </c:pt>
                <c:pt idx="231">
                  <c:v>104.0249711788601</c:v>
                </c:pt>
                <c:pt idx="232">
                  <c:v>104.0249711788601</c:v>
                </c:pt>
                <c:pt idx="233">
                  <c:v>104.0249711788601</c:v>
                </c:pt>
                <c:pt idx="234">
                  <c:v>104.0249711788601</c:v>
                </c:pt>
                <c:pt idx="235">
                  <c:v>104.0249711788601</c:v>
                </c:pt>
                <c:pt idx="236">
                  <c:v>104.0249711788601</c:v>
                </c:pt>
                <c:pt idx="237">
                  <c:v>104.0249711788601</c:v>
                </c:pt>
                <c:pt idx="238">
                  <c:v>104.0249711788601</c:v>
                </c:pt>
                <c:pt idx="239">
                  <c:v>104.0249711788601</c:v>
                </c:pt>
                <c:pt idx="240">
                  <c:v>104.0249711788601</c:v>
                </c:pt>
                <c:pt idx="241">
                  <c:v>104.0249711788601</c:v>
                </c:pt>
                <c:pt idx="242">
                  <c:v>104.0249711788601</c:v>
                </c:pt>
                <c:pt idx="243">
                  <c:v>104.0249711788601</c:v>
                </c:pt>
                <c:pt idx="244">
                  <c:v>64.512028542813908</c:v>
                </c:pt>
                <c:pt idx="245">
                  <c:v>64.512028542813908</c:v>
                </c:pt>
                <c:pt idx="246">
                  <c:v>64.512028542813908</c:v>
                </c:pt>
                <c:pt idx="247">
                  <c:v>64.512028542813908</c:v>
                </c:pt>
                <c:pt idx="248">
                  <c:v>64.512028542813908</c:v>
                </c:pt>
                <c:pt idx="249">
                  <c:v>64.512028542813908</c:v>
                </c:pt>
                <c:pt idx="250">
                  <c:v>64.512028542813908</c:v>
                </c:pt>
                <c:pt idx="251">
                  <c:v>64.512028542813908</c:v>
                </c:pt>
                <c:pt idx="252">
                  <c:v>64.512028542813908</c:v>
                </c:pt>
                <c:pt idx="253">
                  <c:v>64.512028542813908</c:v>
                </c:pt>
                <c:pt idx="254">
                  <c:v>64.512028542813908</c:v>
                </c:pt>
                <c:pt idx="255">
                  <c:v>64.512028542813908</c:v>
                </c:pt>
                <c:pt idx="256">
                  <c:v>64.512028542813908</c:v>
                </c:pt>
                <c:pt idx="257">
                  <c:v>64.512028542813908</c:v>
                </c:pt>
                <c:pt idx="258">
                  <c:v>64.512028542813908</c:v>
                </c:pt>
                <c:pt idx="259">
                  <c:v>64.512028542813908</c:v>
                </c:pt>
                <c:pt idx="260">
                  <c:v>64.512028542813908</c:v>
                </c:pt>
                <c:pt idx="261">
                  <c:v>64.512028542813908</c:v>
                </c:pt>
                <c:pt idx="262">
                  <c:v>64.512028542813908</c:v>
                </c:pt>
                <c:pt idx="263">
                  <c:v>64.512028542813908</c:v>
                </c:pt>
                <c:pt idx="264">
                  <c:v>64.512028542813908</c:v>
                </c:pt>
                <c:pt idx="265">
                  <c:v>64.512028542813908</c:v>
                </c:pt>
                <c:pt idx="266">
                  <c:v>64.512028542813908</c:v>
                </c:pt>
                <c:pt idx="267">
                  <c:v>64.512028542813908</c:v>
                </c:pt>
                <c:pt idx="268">
                  <c:v>64.512028542813908</c:v>
                </c:pt>
                <c:pt idx="269">
                  <c:v>64.512028542813908</c:v>
                </c:pt>
                <c:pt idx="270">
                  <c:v>64.512028542813908</c:v>
                </c:pt>
                <c:pt idx="271">
                  <c:v>64.512028542813908</c:v>
                </c:pt>
                <c:pt idx="272">
                  <c:v>64.512028542813908</c:v>
                </c:pt>
                <c:pt idx="273">
                  <c:v>64.512028542813908</c:v>
                </c:pt>
                <c:pt idx="274">
                  <c:v>28.410222830287367</c:v>
                </c:pt>
                <c:pt idx="275">
                  <c:v>28.410222830287367</c:v>
                </c:pt>
                <c:pt idx="276">
                  <c:v>28.410222830287367</c:v>
                </c:pt>
                <c:pt idx="277">
                  <c:v>28.410222830287367</c:v>
                </c:pt>
                <c:pt idx="278">
                  <c:v>28.410222830287367</c:v>
                </c:pt>
                <c:pt idx="279">
                  <c:v>28.410222830287367</c:v>
                </c:pt>
                <c:pt idx="280">
                  <c:v>28.410222830287367</c:v>
                </c:pt>
                <c:pt idx="281">
                  <c:v>28.410222830287367</c:v>
                </c:pt>
                <c:pt idx="282">
                  <c:v>28.410222830287367</c:v>
                </c:pt>
                <c:pt idx="283">
                  <c:v>28.410222830287367</c:v>
                </c:pt>
                <c:pt idx="284">
                  <c:v>28.410222830287367</c:v>
                </c:pt>
                <c:pt idx="285">
                  <c:v>28.410222830287367</c:v>
                </c:pt>
                <c:pt idx="286">
                  <c:v>28.410222830287367</c:v>
                </c:pt>
                <c:pt idx="287">
                  <c:v>28.410222830287367</c:v>
                </c:pt>
                <c:pt idx="288">
                  <c:v>28.410222830287367</c:v>
                </c:pt>
                <c:pt idx="289">
                  <c:v>28.410222830287367</c:v>
                </c:pt>
                <c:pt idx="290">
                  <c:v>28.410222830287367</c:v>
                </c:pt>
                <c:pt idx="291">
                  <c:v>28.410222830287367</c:v>
                </c:pt>
                <c:pt idx="292">
                  <c:v>28.410222830287367</c:v>
                </c:pt>
                <c:pt idx="293">
                  <c:v>28.410222830287367</c:v>
                </c:pt>
                <c:pt idx="294">
                  <c:v>28.410222830287367</c:v>
                </c:pt>
                <c:pt idx="295">
                  <c:v>28.410222830287367</c:v>
                </c:pt>
                <c:pt idx="296">
                  <c:v>28.410222830287367</c:v>
                </c:pt>
                <c:pt idx="297">
                  <c:v>28.410222830287367</c:v>
                </c:pt>
                <c:pt idx="298">
                  <c:v>28.410222830287367</c:v>
                </c:pt>
                <c:pt idx="299">
                  <c:v>28.410222830287367</c:v>
                </c:pt>
                <c:pt idx="300">
                  <c:v>28.410222830287367</c:v>
                </c:pt>
                <c:pt idx="301">
                  <c:v>28.410222830287367</c:v>
                </c:pt>
                <c:pt idx="302">
                  <c:v>28.410222830287367</c:v>
                </c:pt>
                <c:pt idx="303">
                  <c:v>28.410222830287367</c:v>
                </c:pt>
                <c:pt idx="304">
                  <c:v>28.410222830287367</c:v>
                </c:pt>
                <c:pt idx="305">
                  <c:v>17.313341416272394</c:v>
                </c:pt>
                <c:pt idx="306">
                  <c:v>17.313341416272394</c:v>
                </c:pt>
                <c:pt idx="307">
                  <c:v>17.313341416272394</c:v>
                </c:pt>
                <c:pt idx="308">
                  <c:v>17.313341416272394</c:v>
                </c:pt>
                <c:pt idx="309">
                  <c:v>17.313341416272394</c:v>
                </c:pt>
                <c:pt idx="310">
                  <c:v>17.313341416272394</c:v>
                </c:pt>
                <c:pt idx="311">
                  <c:v>17.313341416272394</c:v>
                </c:pt>
                <c:pt idx="312">
                  <c:v>17.313341416272394</c:v>
                </c:pt>
                <c:pt idx="313">
                  <c:v>17.313341416272394</c:v>
                </c:pt>
                <c:pt idx="314">
                  <c:v>17.313341416272394</c:v>
                </c:pt>
                <c:pt idx="315">
                  <c:v>17.313341416272394</c:v>
                </c:pt>
                <c:pt idx="316">
                  <c:v>17.313341416272394</c:v>
                </c:pt>
                <c:pt idx="317">
                  <c:v>17.313341416272394</c:v>
                </c:pt>
                <c:pt idx="318">
                  <c:v>17.313341416272394</c:v>
                </c:pt>
                <c:pt idx="319">
                  <c:v>17.313341416272394</c:v>
                </c:pt>
                <c:pt idx="320">
                  <c:v>17.313341416272394</c:v>
                </c:pt>
                <c:pt idx="321">
                  <c:v>17.313341416272394</c:v>
                </c:pt>
                <c:pt idx="322">
                  <c:v>17.313341416272394</c:v>
                </c:pt>
                <c:pt idx="323">
                  <c:v>17.313341416272394</c:v>
                </c:pt>
                <c:pt idx="324">
                  <c:v>17.313341416272394</c:v>
                </c:pt>
                <c:pt idx="325">
                  <c:v>17.313341416272394</c:v>
                </c:pt>
                <c:pt idx="326">
                  <c:v>17.313341416272394</c:v>
                </c:pt>
                <c:pt idx="327">
                  <c:v>17.313341416272394</c:v>
                </c:pt>
                <c:pt idx="328">
                  <c:v>17.313341416272394</c:v>
                </c:pt>
                <c:pt idx="329">
                  <c:v>17.313341416272394</c:v>
                </c:pt>
                <c:pt idx="330">
                  <c:v>17.313341416272394</c:v>
                </c:pt>
                <c:pt idx="331">
                  <c:v>17.313341416272394</c:v>
                </c:pt>
                <c:pt idx="332">
                  <c:v>17.313341416272394</c:v>
                </c:pt>
                <c:pt idx="333">
                  <c:v>17.313341416272394</c:v>
                </c:pt>
                <c:pt idx="334">
                  <c:v>17.313341416272394</c:v>
                </c:pt>
                <c:pt idx="335">
                  <c:v>17.313341416272394</c:v>
                </c:pt>
                <c:pt idx="336">
                  <c:v>20.95959048014743</c:v>
                </c:pt>
                <c:pt idx="337">
                  <c:v>20.95959048014743</c:v>
                </c:pt>
                <c:pt idx="338">
                  <c:v>20.95959048014743</c:v>
                </c:pt>
                <c:pt idx="339">
                  <c:v>20.95959048014743</c:v>
                </c:pt>
                <c:pt idx="340">
                  <c:v>20.95959048014743</c:v>
                </c:pt>
                <c:pt idx="341">
                  <c:v>20.95959048014743</c:v>
                </c:pt>
                <c:pt idx="342">
                  <c:v>20.95959048014743</c:v>
                </c:pt>
                <c:pt idx="343">
                  <c:v>20.95959048014743</c:v>
                </c:pt>
                <c:pt idx="344">
                  <c:v>20.95959048014743</c:v>
                </c:pt>
                <c:pt idx="345">
                  <c:v>20.95959048014743</c:v>
                </c:pt>
                <c:pt idx="346">
                  <c:v>20.95959048014743</c:v>
                </c:pt>
                <c:pt idx="347">
                  <c:v>20.95959048014743</c:v>
                </c:pt>
                <c:pt idx="348">
                  <c:v>20.95959048014743</c:v>
                </c:pt>
                <c:pt idx="349">
                  <c:v>20.95959048014743</c:v>
                </c:pt>
                <c:pt idx="350">
                  <c:v>20.95959048014743</c:v>
                </c:pt>
                <c:pt idx="351">
                  <c:v>20.95959048014743</c:v>
                </c:pt>
                <c:pt idx="352">
                  <c:v>20.95959048014743</c:v>
                </c:pt>
                <c:pt idx="353">
                  <c:v>20.95959048014743</c:v>
                </c:pt>
                <c:pt idx="354">
                  <c:v>20.95959048014743</c:v>
                </c:pt>
                <c:pt idx="355">
                  <c:v>20.95959048014743</c:v>
                </c:pt>
                <c:pt idx="356">
                  <c:v>20.95959048014743</c:v>
                </c:pt>
                <c:pt idx="357">
                  <c:v>20.95959048014743</c:v>
                </c:pt>
                <c:pt idx="358">
                  <c:v>20.95959048014743</c:v>
                </c:pt>
                <c:pt idx="359">
                  <c:v>20.95959048014743</c:v>
                </c:pt>
                <c:pt idx="360">
                  <c:v>20.95959048014743</c:v>
                </c:pt>
                <c:pt idx="361">
                  <c:v>20.95959048014743</c:v>
                </c:pt>
                <c:pt idx="362">
                  <c:v>20.95959048014743</c:v>
                </c:pt>
                <c:pt idx="363">
                  <c:v>20.95959048014743</c:v>
                </c:pt>
                <c:pt idx="364">
                  <c:v>20.95959048014743</c:v>
                </c:pt>
                <c:pt idx="365">
                  <c:v>20.95959048014743</c:v>
                </c:pt>
                <c:pt idx="366">
                  <c:v>41.360965957335978</c:v>
                </c:pt>
                <c:pt idx="367">
                  <c:v>41.360965957335978</c:v>
                </c:pt>
                <c:pt idx="368">
                  <c:v>41.360965957335978</c:v>
                </c:pt>
                <c:pt idx="369">
                  <c:v>41.360965957335978</c:v>
                </c:pt>
                <c:pt idx="370">
                  <c:v>41.360965957335978</c:v>
                </c:pt>
                <c:pt idx="371">
                  <c:v>41.360965957335978</c:v>
                </c:pt>
                <c:pt idx="372">
                  <c:v>41.360965957335978</c:v>
                </c:pt>
                <c:pt idx="373">
                  <c:v>41.360965957335978</c:v>
                </c:pt>
                <c:pt idx="374">
                  <c:v>41.360965957335978</c:v>
                </c:pt>
                <c:pt idx="375">
                  <c:v>41.360965957335978</c:v>
                </c:pt>
                <c:pt idx="376">
                  <c:v>41.360965957335978</c:v>
                </c:pt>
                <c:pt idx="377">
                  <c:v>41.360965957335978</c:v>
                </c:pt>
                <c:pt idx="378">
                  <c:v>41.360965957335978</c:v>
                </c:pt>
                <c:pt idx="379">
                  <c:v>41.360965957335978</c:v>
                </c:pt>
                <c:pt idx="380">
                  <c:v>41.360965957335978</c:v>
                </c:pt>
                <c:pt idx="381">
                  <c:v>41.360965957335978</c:v>
                </c:pt>
                <c:pt idx="382">
                  <c:v>41.360965957335978</c:v>
                </c:pt>
                <c:pt idx="383">
                  <c:v>41.360965957335978</c:v>
                </c:pt>
                <c:pt idx="384">
                  <c:v>41.360965957335978</c:v>
                </c:pt>
                <c:pt idx="385">
                  <c:v>41.360965957335978</c:v>
                </c:pt>
                <c:pt idx="386">
                  <c:v>41.360965957335978</c:v>
                </c:pt>
                <c:pt idx="387">
                  <c:v>41.360965957335978</c:v>
                </c:pt>
                <c:pt idx="388">
                  <c:v>41.360965957335978</c:v>
                </c:pt>
                <c:pt idx="389">
                  <c:v>41.360965957335978</c:v>
                </c:pt>
                <c:pt idx="390">
                  <c:v>41.360965957335978</c:v>
                </c:pt>
                <c:pt idx="391">
                  <c:v>41.360965957335978</c:v>
                </c:pt>
                <c:pt idx="392">
                  <c:v>41.360965957335978</c:v>
                </c:pt>
                <c:pt idx="393">
                  <c:v>41.360965957335978</c:v>
                </c:pt>
                <c:pt idx="394">
                  <c:v>41.360965957335978</c:v>
                </c:pt>
                <c:pt idx="395">
                  <c:v>41.360965957335978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14.787145676559208</c:v>
                </c:pt>
                <c:pt idx="1">
                  <c:v>6.2827469593767091</c:v>
                </c:pt>
                <c:pt idx="2">
                  <c:v>10.331546959379502</c:v>
                </c:pt>
                <c:pt idx="3">
                  <c:v>15.268646959375779</c:v>
                </c:pt>
                <c:pt idx="4">
                  <c:v>2.7910469593776397</c:v>
                </c:pt>
                <c:pt idx="5">
                  <c:v>3.2249469593776374</c:v>
                </c:pt>
                <c:pt idx="6">
                  <c:v>9.1845469593767088</c:v>
                </c:pt>
                <c:pt idx="7">
                  <c:v>11.674146959377639</c:v>
                </c:pt>
                <c:pt idx="8">
                  <c:v>10.977229880998282</c:v>
                </c:pt>
                <c:pt idx="9">
                  <c:v>12.443029881001079</c:v>
                </c:pt>
                <c:pt idx="10">
                  <c:v>8.7944298809982833</c:v>
                </c:pt>
                <c:pt idx="11">
                  <c:v>2.3547298810001447</c:v>
                </c:pt>
                <c:pt idx="12">
                  <c:v>1.3171298810001462</c:v>
                </c:pt>
                <c:pt idx="13">
                  <c:v>4.5437298809992139</c:v>
                </c:pt>
                <c:pt idx="14">
                  <c:v>9.1585298810001472</c:v>
                </c:pt>
                <c:pt idx="15">
                  <c:v>35.133996117213002</c:v>
                </c:pt>
                <c:pt idx="16">
                  <c:v>44.550149357058011</c:v>
                </c:pt>
                <c:pt idx="17">
                  <c:v>44.550149357058011</c:v>
                </c:pt>
                <c:pt idx="18">
                  <c:v>37.309396117213922</c:v>
                </c:pt>
                <c:pt idx="19">
                  <c:v>44.550149357058011</c:v>
                </c:pt>
                <c:pt idx="20">
                  <c:v>44.550149357058011</c:v>
                </c:pt>
                <c:pt idx="21">
                  <c:v>44.550149357058011</c:v>
                </c:pt>
                <c:pt idx="22">
                  <c:v>44.550149357058011</c:v>
                </c:pt>
                <c:pt idx="23">
                  <c:v>44.550149357058011</c:v>
                </c:pt>
                <c:pt idx="24">
                  <c:v>44.550149357058011</c:v>
                </c:pt>
                <c:pt idx="25">
                  <c:v>44.550149357058011</c:v>
                </c:pt>
                <c:pt idx="26">
                  <c:v>44.550149357058011</c:v>
                </c:pt>
                <c:pt idx="27">
                  <c:v>44.550149357058011</c:v>
                </c:pt>
                <c:pt idx="28">
                  <c:v>44.550149357058011</c:v>
                </c:pt>
                <c:pt idx="29">
                  <c:v>44.550149357058011</c:v>
                </c:pt>
                <c:pt idx="30">
                  <c:v>44.550149357058011</c:v>
                </c:pt>
                <c:pt idx="31">
                  <c:v>32.750995321750644</c:v>
                </c:pt>
                <c:pt idx="32">
                  <c:v>33.413095321749708</c:v>
                </c:pt>
                <c:pt idx="33">
                  <c:v>39.359695321751566</c:v>
                </c:pt>
                <c:pt idx="34">
                  <c:v>49.605095321750639</c:v>
                </c:pt>
                <c:pt idx="35">
                  <c:v>55.317295321749711</c:v>
                </c:pt>
                <c:pt idx="36">
                  <c:v>83.137557492553753</c:v>
                </c:pt>
                <c:pt idx="37">
                  <c:v>83.137557492553753</c:v>
                </c:pt>
                <c:pt idx="38">
                  <c:v>83.137557492553753</c:v>
                </c:pt>
                <c:pt idx="39">
                  <c:v>83.137557492553753</c:v>
                </c:pt>
                <c:pt idx="40">
                  <c:v>83.137557492553753</c:v>
                </c:pt>
                <c:pt idx="41">
                  <c:v>83.137557492553753</c:v>
                </c:pt>
                <c:pt idx="42">
                  <c:v>83.137557492553753</c:v>
                </c:pt>
                <c:pt idx="43">
                  <c:v>83.137557492553753</c:v>
                </c:pt>
                <c:pt idx="44">
                  <c:v>83.137557492553753</c:v>
                </c:pt>
                <c:pt idx="45">
                  <c:v>83.137557492553753</c:v>
                </c:pt>
                <c:pt idx="46">
                  <c:v>83.137557492553753</c:v>
                </c:pt>
                <c:pt idx="47">
                  <c:v>83.137557492553753</c:v>
                </c:pt>
                <c:pt idx="48">
                  <c:v>83.137557492553753</c:v>
                </c:pt>
                <c:pt idx="49">
                  <c:v>83.137557492553753</c:v>
                </c:pt>
                <c:pt idx="50">
                  <c:v>83.137557492553753</c:v>
                </c:pt>
                <c:pt idx="51">
                  <c:v>83.137557492553753</c:v>
                </c:pt>
                <c:pt idx="52">
                  <c:v>83.137557492553753</c:v>
                </c:pt>
                <c:pt idx="53">
                  <c:v>83.137557492553753</c:v>
                </c:pt>
                <c:pt idx="54">
                  <c:v>83.137557492553753</c:v>
                </c:pt>
                <c:pt idx="55">
                  <c:v>83.137557492553753</c:v>
                </c:pt>
                <c:pt idx="56">
                  <c:v>83.137557492553753</c:v>
                </c:pt>
                <c:pt idx="57">
                  <c:v>83.137557492553753</c:v>
                </c:pt>
                <c:pt idx="58">
                  <c:v>83.137557492553753</c:v>
                </c:pt>
                <c:pt idx="59">
                  <c:v>83.137557492553753</c:v>
                </c:pt>
                <c:pt idx="60">
                  <c:v>83.137557492553753</c:v>
                </c:pt>
                <c:pt idx="61">
                  <c:v>104.08859355090497</c:v>
                </c:pt>
                <c:pt idx="62">
                  <c:v>104.08859355090497</c:v>
                </c:pt>
                <c:pt idx="63">
                  <c:v>104.08859355090497</c:v>
                </c:pt>
                <c:pt idx="64">
                  <c:v>104.08859355090497</c:v>
                </c:pt>
                <c:pt idx="65">
                  <c:v>104.08859355090497</c:v>
                </c:pt>
                <c:pt idx="66">
                  <c:v>104.08859355090497</c:v>
                </c:pt>
                <c:pt idx="67">
                  <c:v>104.08859355090497</c:v>
                </c:pt>
                <c:pt idx="68">
                  <c:v>104.08859355090497</c:v>
                </c:pt>
                <c:pt idx="69">
                  <c:v>104.08859355090497</c:v>
                </c:pt>
                <c:pt idx="70">
                  <c:v>104.08859355090497</c:v>
                </c:pt>
                <c:pt idx="71">
                  <c:v>104.08859355090497</c:v>
                </c:pt>
                <c:pt idx="72">
                  <c:v>104.08859355090497</c:v>
                </c:pt>
                <c:pt idx="73">
                  <c:v>104.08859355090497</c:v>
                </c:pt>
                <c:pt idx="74">
                  <c:v>104.08859355090497</c:v>
                </c:pt>
                <c:pt idx="75">
                  <c:v>104.08859355090497</c:v>
                </c:pt>
                <c:pt idx="76">
                  <c:v>104.08859355090497</c:v>
                </c:pt>
                <c:pt idx="77">
                  <c:v>104.08859355090497</c:v>
                </c:pt>
                <c:pt idx="78">
                  <c:v>104.08859355090497</c:v>
                </c:pt>
                <c:pt idx="79">
                  <c:v>104.08859355090497</c:v>
                </c:pt>
                <c:pt idx="80">
                  <c:v>104.08859355090497</c:v>
                </c:pt>
                <c:pt idx="81">
                  <c:v>104.08859355090497</c:v>
                </c:pt>
                <c:pt idx="82">
                  <c:v>104.08859355090497</c:v>
                </c:pt>
                <c:pt idx="83">
                  <c:v>104.08859355090497</c:v>
                </c:pt>
                <c:pt idx="84">
                  <c:v>104.08859355090497</c:v>
                </c:pt>
                <c:pt idx="85">
                  <c:v>104.08859355090497</c:v>
                </c:pt>
                <c:pt idx="86">
                  <c:v>104.08859355090497</c:v>
                </c:pt>
                <c:pt idx="87">
                  <c:v>104.08859355090497</c:v>
                </c:pt>
                <c:pt idx="88">
                  <c:v>104.08859355090497</c:v>
                </c:pt>
                <c:pt idx="89">
                  <c:v>104.08859355090497</c:v>
                </c:pt>
                <c:pt idx="90">
                  <c:v>104.08859355090497</c:v>
                </c:pt>
                <c:pt idx="91">
                  <c:v>104.08859355090497</c:v>
                </c:pt>
                <c:pt idx="92">
                  <c:v>120.61015823780208</c:v>
                </c:pt>
                <c:pt idx="93">
                  <c:v>120.61015823780208</c:v>
                </c:pt>
                <c:pt idx="94">
                  <c:v>120.61015823780208</c:v>
                </c:pt>
                <c:pt idx="95">
                  <c:v>120.61015823780208</c:v>
                </c:pt>
                <c:pt idx="96">
                  <c:v>120.61015823780208</c:v>
                </c:pt>
                <c:pt idx="97">
                  <c:v>120.61015823780208</c:v>
                </c:pt>
                <c:pt idx="98">
                  <c:v>120.61015823780208</c:v>
                </c:pt>
                <c:pt idx="99">
                  <c:v>120.61015823780208</c:v>
                </c:pt>
                <c:pt idx="100">
                  <c:v>120.61015823780208</c:v>
                </c:pt>
                <c:pt idx="101">
                  <c:v>120.61015823780208</c:v>
                </c:pt>
                <c:pt idx="102">
                  <c:v>120.61015823780208</c:v>
                </c:pt>
                <c:pt idx="103">
                  <c:v>120.61015823780208</c:v>
                </c:pt>
                <c:pt idx="104">
                  <c:v>120.61015823780208</c:v>
                </c:pt>
                <c:pt idx="105">
                  <c:v>120.61015823780208</c:v>
                </c:pt>
                <c:pt idx="106">
                  <c:v>109.49860715492852</c:v>
                </c:pt>
                <c:pt idx="107">
                  <c:v>102.81940715493037</c:v>
                </c:pt>
                <c:pt idx="108">
                  <c:v>95.576007154928519</c:v>
                </c:pt>
                <c:pt idx="109">
                  <c:v>78.538607154930389</c:v>
                </c:pt>
                <c:pt idx="110">
                  <c:v>81.264607154928527</c:v>
                </c:pt>
                <c:pt idx="111">
                  <c:v>107.20760715493039</c:v>
                </c:pt>
                <c:pt idx="112">
                  <c:v>109.99690715492851</c:v>
                </c:pt>
                <c:pt idx="113">
                  <c:v>120.61015823780208</c:v>
                </c:pt>
                <c:pt idx="114">
                  <c:v>120.61015823780208</c:v>
                </c:pt>
                <c:pt idx="115">
                  <c:v>120.61015823780208</c:v>
                </c:pt>
                <c:pt idx="116">
                  <c:v>120.61015823780208</c:v>
                </c:pt>
                <c:pt idx="117">
                  <c:v>113.01793092885576</c:v>
                </c:pt>
                <c:pt idx="118">
                  <c:v>106.38223092885762</c:v>
                </c:pt>
                <c:pt idx="119">
                  <c:v>117.30713092885577</c:v>
                </c:pt>
                <c:pt idx="120">
                  <c:v>120.61015823780208</c:v>
                </c:pt>
                <c:pt idx="121">
                  <c:v>120.61015823780208</c:v>
                </c:pt>
                <c:pt idx="122">
                  <c:v>120.61015823780208</c:v>
                </c:pt>
                <c:pt idx="123">
                  <c:v>123.04180331015149</c:v>
                </c:pt>
                <c:pt idx="124">
                  <c:v>123.04180331015149</c:v>
                </c:pt>
                <c:pt idx="125">
                  <c:v>123.04180331015149</c:v>
                </c:pt>
                <c:pt idx="126">
                  <c:v>123.04180331015149</c:v>
                </c:pt>
                <c:pt idx="127">
                  <c:v>101.07637480868175</c:v>
                </c:pt>
                <c:pt idx="128">
                  <c:v>119.89337480868176</c:v>
                </c:pt>
                <c:pt idx="129">
                  <c:v>123.04180331015149</c:v>
                </c:pt>
                <c:pt idx="130">
                  <c:v>111.28487480868175</c:v>
                </c:pt>
                <c:pt idx="131">
                  <c:v>81.630574808679896</c:v>
                </c:pt>
                <c:pt idx="132">
                  <c:v>93.520274808683624</c:v>
                </c:pt>
                <c:pt idx="133">
                  <c:v>120.85797480868362</c:v>
                </c:pt>
                <c:pt idx="134">
                  <c:v>123.04180331015149</c:v>
                </c:pt>
                <c:pt idx="135">
                  <c:v>96.8228284695182</c:v>
                </c:pt>
                <c:pt idx="136">
                  <c:v>123.04180331015149</c:v>
                </c:pt>
                <c:pt idx="137">
                  <c:v>77.748528469514483</c:v>
                </c:pt>
                <c:pt idx="138">
                  <c:v>60.013928469521922</c:v>
                </c:pt>
                <c:pt idx="139">
                  <c:v>83.613828469518197</c:v>
                </c:pt>
                <c:pt idx="140">
                  <c:v>108.04012846952006</c:v>
                </c:pt>
                <c:pt idx="141">
                  <c:v>106.5020102428887</c:v>
                </c:pt>
                <c:pt idx="142">
                  <c:v>108.2354102428887</c:v>
                </c:pt>
                <c:pt idx="143">
                  <c:v>96.361410242890557</c:v>
                </c:pt>
                <c:pt idx="144">
                  <c:v>87.22831024288871</c:v>
                </c:pt>
                <c:pt idx="145">
                  <c:v>70.260710242890568</c:v>
                </c:pt>
                <c:pt idx="146">
                  <c:v>100.42171024288871</c:v>
                </c:pt>
                <c:pt idx="147">
                  <c:v>64.319710242890565</c:v>
                </c:pt>
                <c:pt idx="148">
                  <c:v>73.959059217030187</c:v>
                </c:pt>
                <c:pt idx="149">
                  <c:v>62.859059217033909</c:v>
                </c:pt>
                <c:pt idx="150">
                  <c:v>77.919359217033914</c:v>
                </c:pt>
                <c:pt idx="151">
                  <c:v>37.53485921703205</c:v>
                </c:pt>
                <c:pt idx="152">
                  <c:v>43.078659217033909</c:v>
                </c:pt>
                <c:pt idx="153">
                  <c:v>76.267359217032052</c:v>
                </c:pt>
                <c:pt idx="154">
                  <c:v>77.871559217033905</c:v>
                </c:pt>
                <c:pt idx="155">
                  <c:v>132.5377482022528</c:v>
                </c:pt>
                <c:pt idx="156">
                  <c:v>132.5377482022528</c:v>
                </c:pt>
                <c:pt idx="157">
                  <c:v>132.5377482022528</c:v>
                </c:pt>
                <c:pt idx="158">
                  <c:v>132.5377482022528</c:v>
                </c:pt>
                <c:pt idx="159">
                  <c:v>132.5377482022528</c:v>
                </c:pt>
                <c:pt idx="160">
                  <c:v>132.5377482022528</c:v>
                </c:pt>
                <c:pt idx="161">
                  <c:v>132.5377482022528</c:v>
                </c:pt>
                <c:pt idx="162">
                  <c:v>132.5377482022528</c:v>
                </c:pt>
                <c:pt idx="163">
                  <c:v>132.5377482022528</c:v>
                </c:pt>
                <c:pt idx="164">
                  <c:v>118.60192045660988</c:v>
                </c:pt>
                <c:pt idx="165">
                  <c:v>117.30392045660801</c:v>
                </c:pt>
                <c:pt idx="166">
                  <c:v>86.369520456609862</c:v>
                </c:pt>
                <c:pt idx="167">
                  <c:v>108.84542045660987</c:v>
                </c:pt>
                <c:pt idx="168">
                  <c:v>108.86742045660802</c:v>
                </c:pt>
                <c:pt idx="169">
                  <c:v>132.5377482022528</c:v>
                </c:pt>
                <c:pt idx="170">
                  <c:v>132.5377482022528</c:v>
                </c:pt>
                <c:pt idx="171">
                  <c:v>132.5377482022528</c:v>
                </c:pt>
                <c:pt idx="172">
                  <c:v>132.5377482022528</c:v>
                </c:pt>
                <c:pt idx="173">
                  <c:v>132.5377482022528</c:v>
                </c:pt>
                <c:pt idx="174">
                  <c:v>132.5377482022528</c:v>
                </c:pt>
                <c:pt idx="175">
                  <c:v>132.5377482022528</c:v>
                </c:pt>
                <c:pt idx="176">
                  <c:v>113.15580534969642</c:v>
                </c:pt>
                <c:pt idx="177">
                  <c:v>71.520605349694563</c:v>
                </c:pt>
                <c:pt idx="178">
                  <c:v>92.584205349694557</c:v>
                </c:pt>
                <c:pt idx="179">
                  <c:v>92.001505349692692</c:v>
                </c:pt>
                <c:pt idx="180">
                  <c:v>39.350705349696426</c:v>
                </c:pt>
                <c:pt idx="181">
                  <c:v>46.330505349694562</c:v>
                </c:pt>
                <c:pt idx="182">
                  <c:v>51.606705349692703</c:v>
                </c:pt>
                <c:pt idx="183">
                  <c:v>129.30997561700028</c:v>
                </c:pt>
                <c:pt idx="184">
                  <c:v>122.02307783593349</c:v>
                </c:pt>
                <c:pt idx="185">
                  <c:v>126.27587783593164</c:v>
                </c:pt>
                <c:pt idx="186">
                  <c:v>94.506777835935353</c:v>
                </c:pt>
                <c:pt idx="187">
                  <c:v>96.542077835933497</c:v>
                </c:pt>
                <c:pt idx="188">
                  <c:v>126.34327783593535</c:v>
                </c:pt>
                <c:pt idx="189">
                  <c:v>128.90007783592978</c:v>
                </c:pt>
                <c:pt idx="190">
                  <c:v>113.33062023510224</c:v>
                </c:pt>
                <c:pt idx="191">
                  <c:v>102.35942023509853</c:v>
                </c:pt>
                <c:pt idx="192">
                  <c:v>100.01672023510039</c:v>
                </c:pt>
                <c:pt idx="193">
                  <c:v>104.57982023510039</c:v>
                </c:pt>
                <c:pt idx="194">
                  <c:v>94.163720235100399</c:v>
                </c:pt>
                <c:pt idx="195">
                  <c:v>102.59432023509852</c:v>
                </c:pt>
                <c:pt idx="196">
                  <c:v>114.42222023509854</c:v>
                </c:pt>
                <c:pt idx="197">
                  <c:v>129.30997561700028</c:v>
                </c:pt>
                <c:pt idx="198">
                  <c:v>129.30997561700028</c:v>
                </c:pt>
                <c:pt idx="199">
                  <c:v>129.30997561700028</c:v>
                </c:pt>
                <c:pt idx="200">
                  <c:v>129.30997561700028</c:v>
                </c:pt>
                <c:pt idx="201">
                  <c:v>129.30997561700028</c:v>
                </c:pt>
                <c:pt idx="202">
                  <c:v>129.30997561700028</c:v>
                </c:pt>
                <c:pt idx="203">
                  <c:v>129.30997561700028</c:v>
                </c:pt>
                <c:pt idx="204">
                  <c:v>129.30997561700028</c:v>
                </c:pt>
                <c:pt idx="205">
                  <c:v>129.30997561700028</c:v>
                </c:pt>
                <c:pt idx="206">
                  <c:v>129.30997561700028</c:v>
                </c:pt>
                <c:pt idx="207">
                  <c:v>129.30997561700028</c:v>
                </c:pt>
                <c:pt idx="208">
                  <c:v>129.30997561700028</c:v>
                </c:pt>
                <c:pt idx="209">
                  <c:v>129.30997561700028</c:v>
                </c:pt>
                <c:pt idx="210">
                  <c:v>129.30997561700028</c:v>
                </c:pt>
                <c:pt idx="211">
                  <c:v>129.30997561700028</c:v>
                </c:pt>
                <c:pt idx="212">
                  <c:v>129.30997561700028</c:v>
                </c:pt>
                <c:pt idx="213">
                  <c:v>104.0249711788601</c:v>
                </c:pt>
                <c:pt idx="214">
                  <c:v>104.0249711788601</c:v>
                </c:pt>
                <c:pt idx="215">
                  <c:v>104.0249711788601</c:v>
                </c:pt>
                <c:pt idx="216">
                  <c:v>104.0249711788601</c:v>
                </c:pt>
                <c:pt idx="217">
                  <c:v>104.0249711788601</c:v>
                </c:pt>
                <c:pt idx="218">
                  <c:v>104.0249711788601</c:v>
                </c:pt>
                <c:pt idx="219">
                  <c:v>104.0249711788601</c:v>
                </c:pt>
                <c:pt idx="220">
                  <c:v>104.0249711788601</c:v>
                </c:pt>
                <c:pt idx="221">
                  <c:v>99.332860142533121</c:v>
                </c:pt>
                <c:pt idx="222">
                  <c:v>88.647960142533108</c:v>
                </c:pt>
                <c:pt idx="223">
                  <c:v>98.173560142531244</c:v>
                </c:pt>
                <c:pt idx="224">
                  <c:v>104.0249711788601</c:v>
                </c:pt>
                <c:pt idx="225">
                  <c:v>104.0249711788601</c:v>
                </c:pt>
                <c:pt idx="226">
                  <c:v>104.0249711788601</c:v>
                </c:pt>
                <c:pt idx="227">
                  <c:v>104.0249711788601</c:v>
                </c:pt>
                <c:pt idx="228">
                  <c:v>104.0249711788601</c:v>
                </c:pt>
                <c:pt idx="229">
                  <c:v>98.103592155951262</c:v>
                </c:pt>
                <c:pt idx="230">
                  <c:v>104.0249711788601</c:v>
                </c:pt>
                <c:pt idx="231">
                  <c:v>96.202492155954985</c:v>
                </c:pt>
                <c:pt idx="232">
                  <c:v>88.739219824280596</c:v>
                </c:pt>
                <c:pt idx="233">
                  <c:v>99.634619824282453</c:v>
                </c:pt>
                <c:pt idx="234">
                  <c:v>104.0249711788601</c:v>
                </c:pt>
                <c:pt idx="235">
                  <c:v>75.814719824276864</c:v>
                </c:pt>
                <c:pt idx="236">
                  <c:v>73.434619824284312</c:v>
                </c:pt>
                <c:pt idx="237">
                  <c:v>79.599919824282452</c:v>
                </c:pt>
                <c:pt idx="238">
                  <c:v>71.389319824278729</c:v>
                </c:pt>
                <c:pt idx="239">
                  <c:v>56.780297967005524</c:v>
                </c:pt>
                <c:pt idx="240">
                  <c:v>68.078397967005529</c:v>
                </c:pt>
                <c:pt idx="241">
                  <c:v>87.433897967001798</c:v>
                </c:pt>
                <c:pt idx="242">
                  <c:v>65.949397967003662</c:v>
                </c:pt>
                <c:pt idx="243">
                  <c:v>59.973997967001793</c:v>
                </c:pt>
                <c:pt idx="244">
                  <c:v>64.512028542813908</c:v>
                </c:pt>
                <c:pt idx="245">
                  <c:v>64.512028542813908</c:v>
                </c:pt>
                <c:pt idx="246">
                  <c:v>61.905344371254742</c:v>
                </c:pt>
                <c:pt idx="247">
                  <c:v>55.473644371258473</c:v>
                </c:pt>
                <c:pt idx="248">
                  <c:v>55.85604437125847</c:v>
                </c:pt>
                <c:pt idx="249">
                  <c:v>38.13264437125661</c:v>
                </c:pt>
                <c:pt idx="250">
                  <c:v>32.878044371254745</c:v>
                </c:pt>
                <c:pt idx="251">
                  <c:v>34.727844371256609</c:v>
                </c:pt>
                <c:pt idx="252">
                  <c:v>44.663944371258459</c:v>
                </c:pt>
                <c:pt idx="253">
                  <c:v>64.512028542813908</c:v>
                </c:pt>
                <c:pt idx="254">
                  <c:v>55.397262023908645</c:v>
                </c:pt>
                <c:pt idx="255">
                  <c:v>61.927462023908653</c:v>
                </c:pt>
                <c:pt idx="256">
                  <c:v>56.816062023908643</c:v>
                </c:pt>
                <c:pt idx="257">
                  <c:v>53.090462023908643</c:v>
                </c:pt>
                <c:pt idx="258">
                  <c:v>64.512028542813908</c:v>
                </c:pt>
                <c:pt idx="259">
                  <c:v>64.512028542813908</c:v>
                </c:pt>
                <c:pt idx="260">
                  <c:v>57.908673730405049</c:v>
                </c:pt>
                <c:pt idx="261">
                  <c:v>51.14037373041063</c:v>
                </c:pt>
                <c:pt idx="262">
                  <c:v>48.942373730403183</c:v>
                </c:pt>
                <c:pt idx="263">
                  <c:v>32.105273730408769</c:v>
                </c:pt>
                <c:pt idx="264">
                  <c:v>26.652473730408776</c:v>
                </c:pt>
                <c:pt idx="265">
                  <c:v>45.374773730406915</c:v>
                </c:pt>
                <c:pt idx="266">
                  <c:v>63.074573730406904</c:v>
                </c:pt>
                <c:pt idx="267">
                  <c:v>38.710998386582361</c:v>
                </c:pt>
                <c:pt idx="268">
                  <c:v>49.306998386587949</c:v>
                </c:pt>
                <c:pt idx="269">
                  <c:v>49.329998386584222</c:v>
                </c:pt>
                <c:pt idx="270">
                  <c:v>34.305298386582365</c:v>
                </c:pt>
                <c:pt idx="271">
                  <c:v>30.354798386584225</c:v>
                </c:pt>
                <c:pt idx="272">
                  <c:v>45.563998386586086</c:v>
                </c:pt>
                <c:pt idx="273">
                  <c:v>58.461398386580491</c:v>
                </c:pt>
                <c:pt idx="274">
                  <c:v>28.410222830287367</c:v>
                </c:pt>
                <c:pt idx="275">
                  <c:v>28.410222830287367</c:v>
                </c:pt>
                <c:pt idx="276">
                  <c:v>14.066841889485346</c:v>
                </c:pt>
                <c:pt idx="277">
                  <c:v>8.3983418894853461</c:v>
                </c:pt>
                <c:pt idx="278">
                  <c:v>8.0012418894834845</c:v>
                </c:pt>
                <c:pt idx="279">
                  <c:v>17.791341889485345</c:v>
                </c:pt>
                <c:pt idx="280">
                  <c:v>25.094941889481618</c:v>
                </c:pt>
                <c:pt idx="281">
                  <c:v>28.410222830287367</c:v>
                </c:pt>
                <c:pt idx="282">
                  <c:v>27.082214404023063</c:v>
                </c:pt>
                <c:pt idx="283">
                  <c:v>21.241714404026787</c:v>
                </c:pt>
                <c:pt idx="284">
                  <c:v>17.792714404021201</c:v>
                </c:pt>
                <c:pt idx="285">
                  <c:v>8.9562144040249265</c:v>
                </c:pt>
                <c:pt idx="286">
                  <c:v>23.02581440402307</c:v>
                </c:pt>
                <c:pt idx="287">
                  <c:v>22.195214404024927</c:v>
                </c:pt>
                <c:pt idx="288">
                  <c:v>21.587164615732057</c:v>
                </c:pt>
                <c:pt idx="289">
                  <c:v>22.25656461573206</c:v>
                </c:pt>
                <c:pt idx="290">
                  <c:v>24.386564615732059</c:v>
                </c:pt>
                <c:pt idx="291">
                  <c:v>19.524964615733921</c:v>
                </c:pt>
                <c:pt idx="292">
                  <c:v>12.476364615733925</c:v>
                </c:pt>
                <c:pt idx="293">
                  <c:v>27.044864615730198</c:v>
                </c:pt>
                <c:pt idx="294">
                  <c:v>19.316464615733924</c:v>
                </c:pt>
                <c:pt idx="295">
                  <c:v>13.504691299972313</c:v>
                </c:pt>
                <c:pt idx="296">
                  <c:v>17.08589129997231</c:v>
                </c:pt>
                <c:pt idx="297">
                  <c:v>13.806591299974171</c:v>
                </c:pt>
                <c:pt idx="298">
                  <c:v>5.5891912999723132</c:v>
                </c:pt>
                <c:pt idx="299">
                  <c:v>4.0950912999760334</c:v>
                </c:pt>
                <c:pt idx="300">
                  <c:v>27.26549129997418</c:v>
                </c:pt>
                <c:pt idx="301">
                  <c:v>28.410222830287367</c:v>
                </c:pt>
                <c:pt idx="302">
                  <c:v>14.449744701170552</c:v>
                </c:pt>
                <c:pt idx="303">
                  <c:v>11.960344701170543</c:v>
                </c:pt>
                <c:pt idx="304">
                  <c:v>28.410222830287367</c:v>
                </c:pt>
                <c:pt idx="305">
                  <c:v>1.1538447011686876</c:v>
                </c:pt>
                <c:pt idx="306">
                  <c:v>2.1983447011705501</c:v>
                </c:pt>
                <c:pt idx="307">
                  <c:v>1.2358447011686804</c:v>
                </c:pt>
                <c:pt idx="308">
                  <c:v>0.99304470116868471</c:v>
                </c:pt>
                <c:pt idx="309">
                  <c:v>1.2502095372110635</c:v>
                </c:pt>
                <c:pt idx="310">
                  <c:v>5.0392095372054753</c:v>
                </c:pt>
                <c:pt idx="311">
                  <c:v>6.6257095372054753</c:v>
                </c:pt>
                <c:pt idx="312">
                  <c:v>4.2226095372110573</c:v>
                </c:pt>
                <c:pt idx="313">
                  <c:v>1.3989095372073352</c:v>
                </c:pt>
                <c:pt idx="314">
                  <c:v>1.9705095372091965</c:v>
                </c:pt>
                <c:pt idx="315">
                  <c:v>9.8279095372073346</c:v>
                </c:pt>
                <c:pt idx="316">
                  <c:v>16.179420477262887</c:v>
                </c:pt>
                <c:pt idx="317">
                  <c:v>17.313341416272394</c:v>
                </c:pt>
                <c:pt idx="318">
                  <c:v>17.313341416272394</c:v>
                </c:pt>
                <c:pt idx="319">
                  <c:v>7.3201204772628845</c:v>
                </c:pt>
                <c:pt idx="320">
                  <c:v>4.2417204772591575</c:v>
                </c:pt>
                <c:pt idx="321">
                  <c:v>15.838020477262885</c:v>
                </c:pt>
                <c:pt idx="322">
                  <c:v>17.313341416272394</c:v>
                </c:pt>
                <c:pt idx="323">
                  <c:v>6.3324321625173106</c:v>
                </c:pt>
                <c:pt idx="324">
                  <c:v>5.5617321625191689</c:v>
                </c:pt>
                <c:pt idx="325">
                  <c:v>10.257532162519173</c:v>
                </c:pt>
                <c:pt idx="326">
                  <c:v>4.6552321625173061</c:v>
                </c:pt>
                <c:pt idx="327">
                  <c:v>5.450232162517306</c:v>
                </c:pt>
                <c:pt idx="328">
                  <c:v>7.4565321625191716</c:v>
                </c:pt>
                <c:pt idx="329">
                  <c:v>17.313341416272394</c:v>
                </c:pt>
                <c:pt idx="330">
                  <c:v>17.313341416272394</c:v>
                </c:pt>
                <c:pt idx="331">
                  <c:v>11.699929551380134</c:v>
                </c:pt>
                <c:pt idx="332">
                  <c:v>7.1733295513819906</c:v>
                </c:pt>
                <c:pt idx="333">
                  <c:v>1.4501295513764052</c:v>
                </c:pt>
                <c:pt idx="334">
                  <c:v>1.4524295513838514</c:v>
                </c:pt>
                <c:pt idx="335">
                  <c:v>1.3377295513782665</c:v>
                </c:pt>
                <c:pt idx="336">
                  <c:v>9.8079295513782636</c:v>
                </c:pt>
                <c:pt idx="337">
                  <c:v>19.966084909409286</c:v>
                </c:pt>
                <c:pt idx="338">
                  <c:v>20.95959048014743</c:v>
                </c:pt>
                <c:pt idx="339">
                  <c:v>14.10968490940742</c:v>
                </c:pt>
                <c:pt idx="340">
                  <c:v>6.4796849094055577</c:v>
                </c:pt>
                <c:pt idx="341">
                  <c:v>2.191584909407422</c:v>
                </c:pt>
                <c:pt idx="342">
                  <c:v>1.8539849094055607</c:v>
                </c:pt>
                <c:pt idx="343">
                  <c:v>10.339484909407423</c:v>
                </c:pt>
                <c:pt idx="344">
                  <c:v>20.95959048014743</c:v>
                </c:pt>
                <c:pt idx="345">
                  <c:v>17.659020741325993</c:v>
                </c:pt>
                <c:pt idx="346">
                  <c:v>14.349120741322265</c:v>
                </c:pt>
                <c:pt idx="347">
                  <c:v>2.5634207413259866</c:v>
                </c:pt>
                <c:pt idx="348">
                  <c:v>1.4610207413222669</c:v>
                </c:pt>
                <c:pt idx="349">
                  <c:v>20.95959048014743</c:v>
                </c:pt>
                <c:pt idx="350">
                  <c:v>20.95959048014743</c:v>
                </c:pt>
                <c:pt idx="351">
                  <c:v>20.95959048014743</c:v>
                </c:pt>
                <c:pt idx="352">
                  <c:v>20.95959048014743</c:v>
                </c:pt>
                <c:pt idx="353">
                  <c:v>17.120136673036964</c:v>
                </c:pt>
                <c:pt idx="354">
                  <c:v>7.4920366730351011</c:v>
                </c:pt>
                <c:pt idx="355">
                  <c:v>6.3300366730351012</c:v>
                </c:pt>
                <c:pt idx="356">
                  <c:v>20.95959048014743</c:v>
                </c:pt>
                <c:pt idx="357">
                  <c:v>20.95959048014743</c:v>
                </c:pt>
                <c:pt idx="358">
                  <c:v>20.95959048014743</c:v>
                </c:pt>
                <c:pt idx="359">
                  <c:v>20.95959048014743</c:v>
                </c:pt>
                <c:pt idx="360">
                  <c:v>14.233182213735207</c:v>
                </c:pt>
                <c:pt idx="361">
                  <c:v>9.809582213731483</c:v>
                </c:pt>
                <c:pt idx="362">
                  <c:v>13.20448221373521</c:v>
                </c:pt>
                <c:pt idx="363">
                  <c:v>20.889882213735209</c:v>
                </c:pt>
                <c:pt idx="364">
                  <c:v>20.95959048014743</c:v>
                </c:pt>
                <c:pt idx="365">
                  <c:v>20.95959048014743</c:v>
                </c:pt>
                <c:pt idx="366">
                  <c:v>34.484280416399983</c:v>
                </c:pt>
                <c:pt idx="367">
                  <c:v>33.251180416401844</c:v>
                </c:pt>
                <c:pt idx="368">
                  <c:v>31.903780416398121</c:v>
                </c:pt>
                <c:pt idx="369">
                  <c:v>32.307580416400917</c:v>
                </c:pt>
                <c:pt idx="370">
                  <c:v>36.510980416400919</c:v>
                </c:pt>
                <c:pt idx="371">
                  <c:v>41.360965957335978</c:v>
                </c:pt>
                <c:pt idx="372">
                  <c:v>41.360965957335978</c:v>
                </c:pt>
                <c:pt idx="373">
                  <c:v>41.360965957335978</c:v>
                </c:pt>
                <c:pt idx="374">
                  <c:v>41.360965957335978</c:v>
                </c:pt>
                <c:pt idx="375">
                  <c:v>31.932175035482274</c:v>
                </c:pt>
                <c:pt idx="376">
                  <c:v>27.284175035484136</c:v>
                </c:pt>
                <c:pt idx="377">
                  <c:v>33.381475035482275</c:v>
                </c:pt>
                <c:pt idx="378">
                  <c:v>41.360965957335978</c:v>
                </c:pt>
                <c:pt idx="379">
                  <c:v>40.406737656433137</c:v>
                </c:pt>
                <c:pt idx="380">
                  <c:v>41.360965957335978</c:v>
                </c:pt>
                <c:pt idx="381">
                  <c:v>41.360965957335978</c:v>
                </c:pt>
                <c:pt idx="382">
                  <c:v>41.360965957335978</c:v>
                </c:pt>
                <c:pt idx="383">
                  <c:v>41.360965957335978</c:v>
                </c:pt>
                <c:pt idx="384">
                  <c:v>17.771037656431275</c:v>
                </c:pt>
                <c:pt idx="385">
                  <c:v>33.208137656433138</c:v>
                </c:pt>
                <c:pt idx="386">
                  <c:v>41.360965957335978</c:v>
                </c:pt>
                <c:pt idx="387">
                  <c:v>41.360965957335978</c:v>
                </c:pt>
                <c:pt idx="388">
                  <c:v>41.360965957335978</c:v>
                </c:pt>
                <c:pt idx="389">
                  <c:v>41.360965957335978</c:v>
                </c:pt>
                <c:pt idx="390">
                  <c:v>41.360965957335978</c:v>
                </c:pt>
                <c:pt idx="391">
                  <c:v>41.360965957335978</c:v>
                </c:pt>
                <c:pt idx="392">
                  <c:v>41.360965957335978</c:v>
                </c:pt>
                <c:pt idx="393">
                  <c:v>41.360965957335978</c:v>
                </c:pt>
                <c:pt idx="394">
                  <c:v>41.360965957335978</c:v>
                </c:pt>
                <c:pt idx="395">
                  <c:v>41.360965957335978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-3.316711270474679E-17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-0.17847769028871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5B-430F-B10B-48EDAF44BC2C}"/>
                </c:ext>
              </c:extLst>
            </c:dLbl>
            <c:dLbl>
              <c:idx val="349"/>
              <c:layout>
                <c:manualLayout>
                  <c:x val="1.8091361374943465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0"/>
              <c:layout>
                <c:manualLayout>
                  <c:x val="-1.3266845081898716E-16"/>
                  <c:y val="-7.87401574803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B-430F-B10B-48EDAF44BC2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-3.618272274988692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44.550149357058011</c:v>
                </c:pt>
                <c:pt idx="45">
                  <c:v>83.137557492553753</c:v>
                </c:pt>
                <c:pt idx="75">
                  <c:v>104.08859355090497</c:v>
                </c:pt>
                <c:pt idx="106">
                  <c:v>120.61015823780208</c:v>
                </c:pt>
                <c:pt idx="137">
                  <c:v>123.04180331015149</c:v>
                </c:pt>
                <c:pt idx="166">
                  <c:v>132.5377482022528</c:v>
                </c:pt>
                <c:pt idx="197">
                  <c:v>129.30997561700028</c:v>
                </c:pt>
                <c:pt idx="227">
                  <c:v>104.0249711788601</c:v>
                </c:pt>
                <c:pt idx="258">
                  <c:v>64.512028542813908</c:v>
                </c:pt>
                <c:pt idx="288">
                  <c:v>28.410222830287367</c:v>
                </c:pt>
                <c:pt idx="319">
                  <c:v>17.313341416272394</c:v>
                </c:pt>
                <c:pt idx="350">
                  <c:v>20.95959048014743</c:v>
                </c:pt>
                <c:pt idx="380">
                  <c:v>41.360965957335978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3'!$F$50:$F$62</c:f>
              <c:numCache>
                <c:formatCode>#,##0\ _)</c:formatCode>
                <c:ptCount val="13"/>
                <c:pt idx="0">
                  <c:v>9771.2920444499996</c:v>
                </c:pt>
                <c:pt idx="1">
                  <c:v>11172.260412899997</c:v>
                </c:pt>
                <c:pt idx="2">
                  <c:v>13395.083468899993</c:v>
                </c:pt>
                <c:pt idx="3">
                  <c:v>13025.278086900002</c:v>
                </c:pt>
                <c:pt idx="4">
                  <c:v>13282.205454749997</c:v>
                </c:pt>
                <c:pt idx="5">
                  <c:v>13779.121679499998</c:v>
                </c:pt>
                <c:pt idx="6">
                  <c:v>13901.975652950001</c:v>
                </c:pt>
                <c:pt idx="7">
                  <c:v>14115.337503700002</c:v>
                </c:pt>
                <c:pt idx="8">
                  <c:v>13804.115890500001</c:v>
                </c:pt>
                <c:pt idx="9">
                  <c:v>12335.885264499995</c:v>
                </c:pt>
                <c:pt idx="10">
                  <c:v>11008.379514400005</c:v>
                </c:pt>
                <c:pt idx="11">
                  <c:v>10216.987657999998</c:v>
                </c:pt>
                <c:pt idx="12">
                  <c:v>9860.0850484999992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3'!$G$50:$G$62</c:f>
              <c:numCache>
                <c:formatCode>#,##0\ _)</c:formatCode>
                <c:ptCount val="13"/>
                <c:pt idx="0">
                  <c:v>4419.3227575624023</c:v>
                </c:pt>
                <c:pt idx="1">
                  <c:v>4800.2412517000002</c:v>
                </c:pt>
                <c:pt idx="2">
                  <c:v>5326.3089624999975</c:v>
                </c:pt>
                <c:pt idx="3">
                  <c:v>5458.8831046999985</c:v>
                </c:pt>
                <c:pt idx="4">
                  <c:v>5560.4723572999983</c:v>
                </c:pt>
                <c:pt idx="5">
                  <c:v>5822.9730064499981</c:v>
                </c:pt>
                <c:pt idx="6">
                  <c:v>7108.0951499999992</c:v>
                </c:pt>
                <c:pt idx="7">
                  <c:v>7120.6441199999972</c:v>
                </c:pt>
                <c:pt idx="8">
                  <c:v>6599.0676786489421</c:v>
                </c:pt>
                <c:pt idx="9">
                  <c:v>5738.8141714184449</c:v>
                </c:pt>
                <c:pt idx="10">
                  <c:v>5016.2080297901548</c:v>
                </c:pt>
                <c:pt idx="11">
                  <c:v>4709.6077613773832</c:v>
                </c:pt>
                <c:pt idx="12">
                  <c:v>4443.1848832624037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3'!$H$50:$H$62</c:f>
              <c:numCache>
                <c:formatCode>#,##0\ _)</c:formatCode>
                <c:ptCount val="13"/>
                <c:pt idx="0">
                  <c:v>7790.0287429473083</c:v>
                </c:pt>
                <c:pt idx="1">
                  <c:v>8146.8772984649422</c:v>
                </c:pt>
                <c:pt idx="2">
                  <c:v>8613.6806204130498</c:v>
                </c:pt>
                <c:pt idx="3">
                  <c:v>9322.7080025003343</c:v>
                </c:pt>
                <c:pt idx="4">
                  <c:v>9851.4627672801198</c:v>
                </c:pt>
                <c:pt idx="5">
                  <c:v>10516.451776491249</c:v>
                </c:pt>
                <c:pt idx="6">
                  <c:v>11159.497806794267</c:v>
                </c:pt>
                <c:pt idx="7">
                  <c:v>11373.399940146151</c:v>
                </c:pt>
                <c:pt idx="8">
                  <c:v>10842.247789768779</c:v>
                </c:pt>
                <c:pt idx="9">
                  <c:v>9747.2628189624047</c:v>
                </c:pt>
                <c:pt idx="10">
                  <c:v>8682.152701913692</c:v>
                </c:pt>
                <c:pt idx="11">
                  <c:v>7899.635656205076</c:v>
                </c:pt>
                <c:pt idx="12">
                  <c:v>7706.6327509883004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3'!$E$50:$E$62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3'!$D$50:$D$62</c:f>
              <c:numCache>
                <c:formatCode>#,##0</c:formatCode>
                <c:ptCount val="13"/>
                <c:pt idx="0">
                  <c:v>6358.0428308198098</c:v>
                </c:pt>
                <c:pt idx="1">
                  <c:v>7808.1870513850999</c:v>
                </c:pt>
                <c:pt idx="2">
                  <c:v>9451.9329261671392</c:v>
                </c:pt>
                <c:pt idx="3">
                  <c:v>10203.8438416341</c:v>
                </c:pt>
                <c:pt idx="4">
                  <c:v>10293.721620606701</c:v>
                </c:pt>
                <c:pt idx="5">
                  <c:v>10922.4629058602</c:v>
                </c:pt>
                <c:pt idx="6">
                  <c:v>12482.965359777099</c:v>
                </c:pt>
                <c:pt idx="7">
                  <c:v>12968.344471210001</c:v>
                </c:pt>
                <c:pt idx="8">
                  <c:v>12284.2351167291</c:v>
                </c:pt>
                <c:pt idx="9">
                  <c:v>11078.2673362971</c:v>
                </c:pt>
                <c:pt idx="10">
                  <c:v>9493.5710276489899</c:v>
                </c:pt>
                <c:pt idx="11">
                  <c:v>8414.2036093792703</c:v>
                </c:pt>
                <c:pt idx="12">
                  <c:v>8468.7189392685304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983739837398362"/>
                  <c:y val="0.13124054346147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040650406504065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6991869918699185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886178861788618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016260162601626"/>
                  <c:y val="-1.9607843137254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1.1530411202683251</c:v>
                </c:pt>
                <c:pt idx="1">
                  <c:v>22.704841679646716</c:v>
                </c:pt>
                <c:pt idx="2">
                  <c:v>1.1788270381509152</c:v>
                </c:pt>
                <c:pt idx="3">
                  <c:v>13.99604129074257</c:v>
                </c:pt>
                <c:pt idx="4">
                  <c:v>11.790428676668533</c:v>
                </c:pt>
                <c:pt idx="5">
                  <c:v>0.78471468024741042</c:v>
                </c:pt>
                <c:pt idx="6">
                  <c:v>0.32574469266321215</c:v>
                </c:pt>
                <c:pt idx="7">
                  <c:v>28.422641770748925</c:v>
                </c:pt>
                <c:pt idx="8">
                  <c:v>9.4742492892110395</c:v>
                </c:pt>
                <c:pt idx="9">
                  <c:v>6.38762262843077</c:v>
                </c:pt>
                <c:pt idx="10">
                  <c:v>1.7061166273563435</c:v>
                </c:pt>
                <c:pt idx="11">
                  <c:v>2.0757305058652133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45.522673544520075</c:v>
                </c:pt>
                <c:pt idx="1">
                  <c:v>54.477326455479904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9239793009893639"/>
                  <c:y val="-0.16993464052287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51.607894485724465</c:v>
                </c:pt>
                <c:pt idx="1">
                  <c:v>48.392105514275507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02/10/2020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9.7560975609756101E-2"/>
                  <c:y val="0.16732026143790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71"/>
                  <c:y val="-0.1934640522875817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39.65586781920954</c:v>
                </c:pt>
                <c:pt idx="1">
                  <c:v>60.344132180790453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211382113821126"/>
                  <c:y val="1.045751633986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706300492926188"/>
                  <c:y val="8.0360660799752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4.878048780487805E-2"/>
                  <c:y val="0.17412999845607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-0.10980392156862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1001459573650855"/>
                  <c:y val="0.13333333333333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4636937455988733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1.7699068634053707</c:v>
                </c:pt>
                <c:pt idx="1">
                  <c:v>21.667653793804618</c:v>
                </c:pt>
                <c:pt idx="2">
                  <c:v>0.67424763507614427</c:v>
                </c:pt>
                <c:pt idx="3">
                  <c:v>4.728961586178599</c:v>
                </c:pt>
                <c:pt idx="4">
                  <c:v>10.062191529741636</c:v>
                </c:pt>
                <c:pt idx="5">
                  <c:v>0.75290641100317535</c:v>
                </c:pt>
                <c:pt idx="6">
                  <c:v>0.22771335326609099</c:v>
                </c:pt>
                <c:pt idx="7">
                  <c:v>49.684051035051382</c:v>
                </c:pt>
                <c:pt idx="8">
                  <c:v>5.759388997351202</c:v>
                </c:pt>
                <c:pt idx="9">
                  <c:v>2.7510947215780077</c:v>
                </c:pt>
                <c:pt idx="10">
                  <c:v>0.15574529828525813</c:v>
                </c:pt>
                <c:pt idx="11">
                  <c:v>1.7661387752585134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31.583055950844312</c:v>
                </c:pt>
                <c:pt idx="1">
                  <c:v>50.729750654640888</c:v>
                </c:pt>
                <c:pt idx="2">
                  <c:v>51.577597300883276</c:v>
                </c:pt>
                <c:pt idx="3">
                  <c:v>43.322173110126599</c:v>
                </c:pt>
                <c:pt idx="4">
                  <c:v>44.474561066566174</c:v>
                </c:pt>
                <c:pt idx="5">
                  <c:v>51.363551889225725</c:v>
                </c:pt>
                <c:pt idx="6">
                  <c:v>49.072485937103508</c:v>
                </c:pt>
                <c:pt idx="7">
                  <c:v>54.393193125531511</c:v>
                </c:pt>
                <c:pt idx="8">
                  <c:v>45.554714310121604</c:v>
                </c:pt>
                <c:pt idx="9">
                  <c:v>39.25321054805886</c:v>
                </c:pt>
                <c:pt idx="10">
                  <c:v>38.942145289959846</c:v>
                </c:pt>
                <c:pt idx="11">
                  <c:v>38.68938831953399</c:v>
                </c:pt>
                <c:pt idx="12">
                  <c:v>48.392105514275521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68.416944049155688</c:v>
                </c:pt>
                <c:pt idx="1">
                  <c:v>49.270249345359105</c:v>
                </c:pt>
                <c:pt idx="2">
                  <c:v>48.422402699116702</c:v>
                </c:pt>
                <c:pt idx="3">
                  <c:v>56.677826889873415</c:v>
                </c:pt>
                <c:pt idx="4">
                  <c:v>55.525438933433826</c:v>
                </c:pt>
                <c:pt idx="5">
                  <c:v>48.636448110774275</c:v>
                </c:pt>
                <c:pt idx="6">
                  <c:v>50.927514062896492</c:v>
                </c:pt>
                <c:pt idx="7">
                  <c:v>45.606806874468489</c:v>
                </c:pt>
                <c:pt idx="8">
                  <c:v>54.445285689878396</c:v>
                </c:pt>
                <c:pt idx="9">
                  <c:v>60.74678945194114</c:v>
                </c:pt>
                <c:pt idx="10">
                  <c:v>61.057854710040154</c:v>
                </c:pt>
                <c:pt idx="11">
                  <c:v>61.31061168046601</c:v>
                </c:pt>
                <c:pt idx="12">
                  <c:v>51.607894485724479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3717706.8398000002</c:v>
                </c:pt>
                <c:pt idx="1">
                  <c:v>2927826.3938500001</c:v>
                </c:pt>
                <c:pt idx="2">
                  <c:v>2317141.7811699999</c:v>
                </c:pt>
                <c:pt idx="3">
                  <c:v>2992816.7306599999</c:v>
                </c:pt>
                <c:pt idx="4">
                  <c:v>2552610.18731</c:v>
                </c:pt>
                <c:pt idx="5">
                  <c:v>1858806.98095</c:v>
                </c:pt>
                <c:pt idx="6">
                  <c:v>1712600.3109200001</c:v>
                </c:pt>
                <c:pt idx="7">
                  <c:v>1828034.54575</c:v>
                </c:pt>
                <c:pt idx="8">
                  <c:v>2535138.6102900002</c:v>
                </c:pt>
                <c:pt idx="9">
                  <c:v>3357214.5471100002</c:v>
                </c:pt>
                <c:pt idx="10">
                  <c:v>3075847.9321300001</c:v>
                </c:pt>
                <c:pt idx="11">
                  <c:v>2910674.7055299999</c:v>
                </c:pt>
                <c:pt idx="12">
                  <c:v>2190876.8239799999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54.942122349789621</c:v>
                </c:pt>
                <c:pt idx="1">
                  <c:v>67.428586410474409</c:v>
                </c:pt>
                <c:pt idx="2">
                  <c:v>73.530586605982336</c:v>
                </c:pt>
                <c:pt idx="3">
                  <c:v>68.858056737002698</c:v>
                </c:pt>
                <c:pt idx="4">
                  <c:v>70.966931893503329</c:v>
                </c:pt>
                <c:pt idx="5">
                  <c:v>78.723842110412363</c:v>
                </c:pt>
                <c:pt idx="6">
                  <c:v>75.443029276449508</c:v>
                </c:pt>
                <c:pt idx="7">
                  <c:v>73.797731280440502</c:v>
                </c:pt>
                <c:pt idx="8">
                  <c:v>66.073810879479339</c:v>
                </c:pt>
                <c:pt idx="9">
                  <c:v>62.548816903821354</c:v>
                </c:pt>
                <c:pt idx="10">
                  <c:v>63.755219698054461</c:v>
                </c:pt>
                <c:pt idx="11">
                  <c:v>63.580612737912311</c:v>
                </c:pt>
                <c:pt idx="12">
                  <c:v>72.24998831419056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45.057877650210372</c:v>
                </c:pt>
                <c:pt idx="1">
                  <c:v>32.571413589525569</c:v>
                </c:pt>
                <c:pt idx="2">
                  <c:v>26.46941339401765</c:v>
                </c:pt>
                <c:pt idx="3">
                  <c:v>31.141943262997316</c:v>
                </c:pt>
                <c:pt idx="4">
                  <c:v>29.0330681064967</c:v>
                </c:pt>
                <c:pt idx="5">
                  <c:v>21.276157889587672</c:v>
                </c:pt>
                <c:pt idx="6">
                  <c:v>24.556970723550513</c:v>
                </c:pt>
                <c:pt idx="7">
                  <c:v>26.202268719559498</c:v>
                </c:pt>
                <c:pt idx="8">
                  <c:v>33.926189120520633</c:v>
                </c:pt>
                <c:pt idx="9">
                  <c:v>37.451183096178653</c:v>
                </c:pt>
                <c:pt idx="10">
                  <c:v>36.244780301945539</c:v>
                </c:pt>
                <c:pt idx="11">
                  <c:v>36.419387262087653</c:v>
                </c:pt>
                <c:pt idx="12">
                  <c:v>27.75001168580944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1122.02994646</c:v>
                </c:pt>
                <c:pt idx="1">
                  <c:v>2663.0366552999999</c:v>
                </c:pt>
                <c:pt idx="2">
                  <c:v>4638.9097267759998</c:v>
                </c:pt>
                <c:pt idx="3">
                  <c:v>3728.0292889299999</c:v>
                </c:pt>
                <c:pt idx="4">
                  <c:v>2837.657916438</c:v>
                </c:pt>
                <c:pt idx="5">
                  <c:v>3112.6634564460001</c:v>
                </c:pt>
                <c:pt idx="6">
                  <c:v>2861.140589526</c:v>
                </c:pt>
                <c:pt idx="7">
                  <c:v>2858.8119126259999</c:v>
                </c:pt>
                <c:pt idx="8">
                  <c:v>2261.9890331500001</c:v>
                </c:pt>
                <c:pt idx="9">
                  <c:v>1836.794019208</c:v>
                </c:pt>
                <c:pt idx="10">
                  <c:v>1880.071061444</c:v>
                </c:pt>
                <c:pt idx="11">
                  <c:v>1674.6629713719999</c:v>
                </c:pt>
                <c:pt idx="12">
                  <c:v>1889.582088462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3719.9329819999998</c:v>
                </c:pt>
                <c:pt idx="1">
                  <c:v>7333.0039489999999</c:v>
                </c:pt>
                <c:pt idx="2">
                  <c:v>5408.226525</c:v>
                </c:pt>
                <c:pt idx="3">
                  <c:v>4566.2618409999995</c:v>
                </c:pt>
                <c:pt idx="4">
                  <c:v>4177.8229469999997</c:v>
                </c:pt>
                <c:pt idx="5">
                  <c:v>5503.3027240000001</c:v>
                </c:pt>
                <c:pt idx="6">
                  <c:v>3639.4121740000001</c:v>
                </c:pt>
                <c:pt idx="7">
                  <c:v>3893.3025899999998</c:v>
                </c:pt>
                <c:pt idx="8">
                  <c:v>3239.7574049999998</c:v>
                </c:pt>
                <c:pt idx="9">
                  <c:v>4098.9654170000003</c:v>
                </c:pt>
                <c:pt idx="10">
                  <c:v>3508.2136180000002</c:v>
                </c:pt>
                <c:pt idx="11">
                  <c:v>3861.739051</c:v>
                </c:pt>
                <c:pt idx="12">
                  <c:v>5668.7251050000004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764.70668699999999</c:v>
                </c:pt>
                <c:pt idx="1">
                  <c:v>501.06963000000002</c:v>
                </c:pt>
                <c:pt idx="2">
                  <c:v>494.84732300000002</c:v>
                </c:pt>
                <c:pt idx="3">
                  <c:v>600.39744800000005</c:v>
                </c:pt>
                <c:pt idx="4">
                  <c:v>944.08554600000002</c:v>
                </c:pt>
                <c:pt idx="5">
                  <c:v>1036.1513669999999</c:v>
                </c:pt>
                <c:pt idx="6">
                  <c:v>1114.1793740000001</c:v>
                </c:pt>
                <c:pt idx="7">
                  <c:v>1592.9087930000001</c:v>
                </c:pt>
                <c:pt idx="8">
                  <c:v>1758.5537770000001</c:v>
                </c:pt>
                <c:pt idx="9">
                  <c:v>1862.4341910000001</c:v>
                </c:pt>
                <c:pt idx="10">
                  <c:v>1768.5077249999999</c:v>
                </c:pt>
                <c:pt idx="11">
                  <c:v>1421.280176</c:v>
                </c:pt>
                <c:pt idx="12">
                  <c:v>1273.972949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303.08525700000001</c:v>
                </c:pt>
                <c:pt idx="1">
                  <c:v>69.970612000000003</c:v>
                </c:pt>
                <c:pt idx="2">
                  <c:v>68.978174999999993</c:v>
                </c:pt>
                <c:pt idx="3">
                  <c:v>85.969313</c:v>
                </c:pt>
                <c:pt idx="4">
                  <c:v>227.955996</c:v>
                </c:pt>
                <c:pt idx="5">
                  <c:v>235.96742</c:v>
                </c:pt>
                <c:pt idx="6">
                  <c:v>206.86543699999999</c:v>
                </c:pt>
                <c:pt idx="7">
                  <c:v>552.48475099999996</c:v>
                </c:pt>
                <c:pt idx="8">
                  <c:v>711.64684799999998</c:v>
                </c:pt>
                <c:pt idx="9">
                  <c:v>796.17204200000003</c:v>
                </c:pt>
                <c:pt idx="10">
                  <c:v>744.54166099999998</c:v>
                </c:pt>
                <c:pt idx="11">
                  <c:v>452.15903400000002</c:v>
                </c:pt>
                <c:pt idx="12">
                  <c:v>340.27470899999997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310.9246</c:v>
                </c:pt>
                <c:pt idx="1">
                  <c:v>308.17036200000001</c:v>
                </c:pt>
                <c:pt idx="2">
                  <c:v>299.96974799999998</c:v>
                </c:pt>
                <c:pt idx="3">
                  <c:v>334.00257699999997</c:v>
                </c:pt>
                <c:pt idx="4">
                  <c:v>344.27402000000001</c:v>
                </c:pt>
                <c:pt idx="5">
                  <c:v>345.27097199999997</c:v>
                </c:pt>
                <c:pt idx="6">
                  <c:v>336.454024</c:v>
                </c:pt>
                <c:pt idx="7">
                  <c:v>385.38923699999998</c:v>
                </c:pt>
                <c:pt idx="8">
                  <c:v>378.80650600000001</c:v>
                </c:pt>
                <c:pt idx="9">
                  <c:v>348.45388100000002</c:v>
                </c:pt>
                <c:pt idx="10">
                  <c:v>367.45549899999997</c:v>
                </c:pt>
                <c:pt idx="11">
                  <c:v>394.85902099999998</c:v>
                </c:pt>
                <c:pt idx="12">
                  <c:v>413.99197600000002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61.976173000000003</c:v>
                </c:pt>
                <c:pt idx="1">
                  <c:v>60.149876499999998</c:v>
                </c:pt>
                <c:pt idx="2">
                  <c:v>65.337529000000004</c:v>
                </c:pt>
                <c:pt idx="3">
                  <c:v>55.184336000000002</c:v>
                </c:pt>
                <c:pt idx="4">
                  <c:v>55.978365500000002</c:v>
                </c:pt>
                <c:pt idx="5">
                  <c:v>51.389567499999998</c:v>
                </c:pt>
                <c:pt idx="6">
                  <c:v>29.749654499999998</c:v>
                </c:pt>
                <c:pt idx="7">
                  <c:v>30.791229000000001</c:v>
                </c:pt>
                <c:pt idx="8">
                  <c:v>27.458276000000001</c:v>
                </c:pt>
                <c:pt idx="9">
                  <c:v>31.820180000000001</c:v>
                </c:pt>
                <c:pt idx="10">
                  <c:v>66.037119500000003</c:v>
                </c:pt>
                <c:pt idx="11">
                  <c:v>58.507686499999998</c:v>
                </c:pt>
                <c:pt idx="12">
                  <c:v>64.967821499999999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0.27828</cdr:x>
      <cdr:y>0.06546</cdr:y>
    </cdr:from>
    <cdr:to>
      <cdr:x>0.28446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73995" y="238167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0.27316</cdr:x>
      <cdr:y>0.09441</cdr:y>
    </cdr:from>
    <cdr:to>
      <cdr:x>0.27324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12379" y="289564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0.10884</cdr:x>
      <cdr:y>0.62722</cdr:y>
    </cdr:from>
    <cdr:to>
      <cdr:x>0.23946</cdr:x>
      <cdr:y>0.72198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998" y="1923712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38100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81150"/>
          <a:ext cx="236220" cy="1779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133350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62175"/>
          <a:ext cx="252000" cy="1413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28575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57400"/>
          <a:ext cx="238125" cy="24926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95500"/>
          <a:ext cx="252000" cy="1976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4.040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66675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00525"/>
          <a:ext cx="320675" cy="15512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91000"/>
          <a:ext cx="304800" cy="1647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8.469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57149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90999"/>
          <a:ext cx="292100" cy="15983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Octubre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Octubre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Octubre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Octubre 2020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297">
        <v>16435</v>
      </c>
      <c r="G8" s="298" t="s">
        <v>637</v>
      </c>
      <c r="H8" s="116">
        <v>18879</v>
      </c>
      <c r="I8" s="117" t="s">
        <v>606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2">
        <v>71.7</v>
      </c>
      <c r="G9" s="293" t="s">
        <v>638</v>
      </c>
      <c r="H9" s="287">
        <v>75.900000000000006</v>
      </c>
      <c r="I9" s="288" t="s">
        <v>604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9"/>
      <c r="I10" s="291"/>
      <c r="J10" s="29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4"/>
      <c r="I11" s="29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Octubre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614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17" sqref="G1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Octubre 2020</v>
      </c>
    </row>
    <row r="4" spans="2:22" ht="20.100000000000001" customHeight="1">
      <c r="B4" s="102" t="s">
        <v>569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74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Octubre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-8.5483344445498588</v>
      </c>
      <c r="O64" s="62">
        <f>'Data 3'!I60-'Data 3'!I48</f>
        <v>12.028760393951018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G26" sqref="G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Octubre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2"/>
    </row>
    <row r="29" spans="2:9">
      <c r="E29" s="322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3.1767791268261778</v>
      </c>
      <c r="E5" s="107"/>
      <c r="F5" s="108" t="s">
        <v>16</v>
      </c>
      <c r="G5" s="109">
        <f>SUM(D5:D10)</f>
        <v>45.522673544520075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6.7920713245462254</v>
      </c>
      <c r="E6" s="107"/>
      <c r="F6" s="214" t="s">
        <v>17</v>
      </c>
      <c r="G6" s="215">
        <f>SUM(D11:D16)</f>
        <v>54.477326455479904</v>
      </c>
    </row>
    <row r="7" spans="2:7">
      <c r="B7" s="108" t="s">
        <v>4</v>
      </c>
      <c r="C7" s="129">
        <f>Dat_01!B35</f>
        <v>6596.9350000000013</v>
      </c>
      <c r="D7" s="109">
        <f t="shared" si="0"/>
        <v>6.2954935155649636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23.4395261375494</v>
      </c>
      <c r="E8" s="107"/>
    </row>
    <row r="9" spans="2:7">
      <c r="B9" s="108" t="s">
        <v>9</v>
      </c>
      <c r="C9" s="129">
        <f>Dat_01!B37</f>
        <v>5655.9725000000017</v>
      </c>
      <c r="D9" s="109">
        <f t="shared" si="0"/>
        <v>5.397527518152561</v>
      </c>
      <c r="E9" s="107"/>
    </row>
    <row r="10" spans="2:7">
      <c r="B10" s="108" t="s">
        <v>70</v>
      </c>
      <c r="C10" s="129">
        <f>Dat_01!B38</f>
        <v>441.44749999999999</v>
      </c>
      <c r="D10" s="109">
        <f t="shared" si="0"/>
        <v>0.42127592188074675</v>
      </c>
      <c r="E10" s="107"/>
    </row>
    <row r="11" spans="2:7">
      <c r="B11" s="108" t="s">
        <v>69</v>
      </c>
      <c r="C11" s="129">
        <f>Dat_01!B39</f>
        <v>121.7915</v>
      </c>
      <c r="D11" s="109">
        <f t="shared" si="0"/>
        <v>0.11622633821629744</v>
      </c>
      <c r="E11" s="107"/>
    </row>
    <row r="12" spans="2:7">
      <c r="B12" s="108" t="s">
        <v>5</v>
      </c>
      <c r="C12" s="129">
        <f>Dat_01!B40</f>
        <v>26391.203500000003</v>
      </c>
      <c r="D12" s="109">
        <f t="shared" si="0"/>
        <v>25.185279300494152</v>
      </c>
      <c r="E12" s="107"/>
    </row>
    <row r="13" spans="2:7">
      <c r="B13" s="108" t="s">
        <v>2</v>
      </c>
      <c r="C13" s="129">
        <f>Dat_01!B41</f>
        <v>17083.22323</v>
      </c>
      <c r="D13" s="109">
        <f t="shared" si="0"/>
        <v>16.302619484565746</v>
      </c>
      <c r="E13" s="107"/>
    </row>
    <row r="14" spans="2:7">
      <c r="B14" s="108" t="s">
        <v>6</v>
      </c>
      <c r="C14" s="129">
        <f>Dat_01!B42</f>
        <v>10114.990316000125</v>
      </c>
      <c r="D14" s="109">
        <f t="shared" si="0"/>
        <v>9.652794205851837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2.1987330330338826</v>
      </c>
      <c r="E15" s="107"/>
    </row>
    <row r="16" spans="2:7">
      <c r="B16" s="108" t="s">
        <v>8</v>
      </c>
      <c r="C16" s="129">
        <f>Dat_01!B44</f>
        <v>1070.5939999999998</v>
      </c>
      <c r="D16" s="109">
        <f t="shared" si="0"/>
        <v>1.021674093317996</v>
      </c>
      <c r="E16" s="107"/>
    </row>
    <row r="17" spans="2:7">
      <c r="B17" s="110" t="s">
        <v>15</v>
      </c>
      <c r="C17" s="130">
        <f>SUM(C5:C16)</f>
        <v>104788.21054600015</v>
      </c>
      <c r="D17" s="111">
        <f>SUM(D5:D16)</f>
        <v>99.999999999999986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229.96712263000001</v>
      </c>
      <c r="D21" s="109">
        <f>C21/$C$33*100</f>
        <v>1.1530411202683251</v>
      </c>
      <c r="E21" s="107"/>
      <c r="F21" s="108" t="s">
        <v>16</v>
      </c>
      <c r="G21" s="109">
        <f>SUM(D21:D26)</f>
        <v>51.607894485724465</v>
      </c>
    </row>
    <row r="22" spans="2:7">
      <c r="B22" s="108" t="s">
        <v>3</v>
      </c>
      <c r="C22" s="129">
        <f>Dat_01!B51</f>
        <v>4528.3442359999999</v>
      </c>
      <c r="D22" s="109">
        <f t="shared" ref="D22:D24" si="1">C22/$C$33*100</f>
        <v>22.704841679646716</v>
      </c>
      <c r="E22" s="131"/>
      <c r="F22" s="214" t="s">
        <v>17</v>
      </c>
      <c r="G22" s="215">
        <f>SUM(D27:D32)</f>
        <v>48.392105514275507</v>
      </c>
    </row>
    <row r="23" spans="2:7">
      <c r="B23" s="108" t="s">
        <v>4</v>
      </c>
      <c r="C23" s="129">
        <f>Dat_01!B52</f>
        <v>235.10996900000001</v>
      </c>
      <c r="D23" s="109">
        <f t="shared" si="1"/>
        <v>1.1788270381509152</v>
      </c>
      <c r="E23" s="131"/>
    </row>
    <row r="24" spans="2:7">
      <c r="B24" s="108" t="s">
        <v>11</v>
      </c>
      <c r="C24" s="129">
        <f>Dat_01!B53</f>
        <v>2791.4263309999997</v>
      </c>
      <c r="D24" s="109">
        <f t="shared" si="1"/>
        <v>13.99604129074257</v>
      </c>
      <c r="E24" s="131"/>
    </row>
    <row r="25" spans="2:7">
      <c r="B25" s="108" t="s">
        <v>9</v>
      </c>
      <c r="C25" s="129">
        <f>Dat_01!B54</f>
        <v>2351.5301490000002</v>
      </c>
      <c r="D25" s="109">
        <f>C25/$C$33*100</f>
        <v>11.790428676668533</v>
      </c>
      <c r="E25" s="131"/>
    </row>
    <row r="26" spans="2:7">
      <c r="B26" s="108" t="s">
        <v>70</v>
      </c>
      <c r="C26" s="129">
        <f>Dat_01!B55</f>
        <v>156.50662750000001</v>
      </c>
      <c r="D26" s="109">
        <f>C26/$C$33*100</f>
        <v>0.78471468024741042</v>
      </c>
      <c r="E26" s="131"/>
    </row>
    <row r="27" spans="2:7">
      <c r="B27" s="108" t="s">
        <v>69</v>
      </c>
      <c r="C27" s="129">
        <f>Dat_01!B56</f>
        <v>64.967821499999999</v>
      </c>
      <c r="D27" s="109">
        <f t="shared" ref="D27:D28" si="2">C27/$C$33*100</f>
        <v>0.32574469266321215</v>
      </c>
      <c r="E27" s="131"/>
    </row>
    <row r="28" spans="2:7">
      <c r="B28" s="108" t="s">
        <v>5</v>
      </c>
      <c r="C28" s="129">
        <f>Dat_01!B57</f>
        <v>5668.7251050000004</v>
      </c>
      <c r="D28" s="109">
        <f t="shared" si="2"/>
        <v>28.422641770748925</v>
      </c>
      <c r="E28" s="131"/>
    </row>
    <row r="29" spans="2:7">
      <c r="B29" s="108" t="s">
        <v>2</v>
      </c>
      <c r="C29" s="129">
        <f>Dat_01!B58</f>
        <v>1889.582088462</v>
      </c>
      <c r="D29" s="109">
        <f>C29/$C$33*100</f>
        <v>9.4742492892110395</v>
      </c>
      <c r="E29" s="131"/>
    </row>
    <row r="30" spans="2:7">
      <c r="B30" s="108" t="s">
        <v>6</v>
      </c>
      <c r="C30" s="129">
        <f>Dat_01!B59</f>
        <v>1273.972949</v>
      </c>
      <c r="D30" s="109">
        <f t="shared" ref="D30:D32" si="3">C30/$C$33*100</f>
        <v>6.38762262843077</v>
      </c>
      <c r="E30" s="131"/>
    </row>
    <row r="31" spans="2:7">
      <c r="B31" s="108" t="s">
        <v>7</v>
      </c>
      <c r="C31" s="129">
        <f>Dat_01!B60</f>
        <v>340.27470899999997</v>
      </c>
      <c r="D31" s="109">
        <f t="shared" si="3"/>
        <v>1.7061166273563435</v>
      </c>
      <c r="E31" s="131"/>
    </row>
    <row r="32" spans="2:7">
      <c r="B32" s="108" t="s">
        <v>8</v>
      </c>
      <c r="C32" s="129">
        <f>Dat_01!B61</f>
        <v>413.99197600000002</v>
      </c>
      <c r="D32" s="109">
        <f t="shared" si="3"/>
        <v>2.0757305058652133</v>
      </c>
      <c r="E32" s="131"/>
    </row>
    <row r="33" spans="2:6">
      <c r="B33" s="110" t="s">
        <v>15</v>
      </c>
      <c r="C33" s="130">
        <f>SUM(C21:C32)</f>
        <v>19944.399084092005</v>
      </c>
      <c r="D33" s="111">
        <f>SUM(D21:D32)</f>
        <v>99.999999999999972</v>
      </c>
    </row>
    <row r="34" spans="2:6">
      <c r="B34" s="151"/>
      <c r="C34" s="167"/>
      <c r="D34" s="167"/>
      <c r="E34" s="167"/>
      <c r="F34" s="167"/>
    </row>
    <row r="35" spans="2:6">
      <c r="B35" s="151" t="s">
        <v>527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1.7699068634053707</v>
      </c>
      <c r="D37" s="107"/>
      <c r="E37" s="108" t="s">
        <v>16</v>
      </c>
      <c r="F37" s="109">
        <f>SUM(C37:C42)</f>
        <v>39.65586781920954</v>
      </c>
    </row>
    <row r="38" spans="2:6">
      <c r="B38" s="108" t="s">
        <v>3</v>
      </c>
      <c r="C38" s="109">
        <f>Dat_01!B95</f>
        <v>21.667653793804618</v>
      </c>
      <c r="D38" s="107"/>
      <c r="E38" s="214" t="s">
        <v>17</v>
      </c>
      <c r="F38" s="215">
        <f>SUM(C43:C48)</f>
        <v>60.344132180790453</v>
      </c>
    </row>
    <row r="39" spans="2:6">
      <c r="B39" s="108" t="s">
        <v>4</v>
      </c>
      <c r="C39" s="109">
        <f>Dat_01!B96</f>
        <v>0.67424763507614427</v>
      </c>
      <c r="D39" s="107"/>
    </row>
    <row r="40" spans="2:6">
      <c r="B40" s="108" t="s">
        <v>11</v>
      </c>
      <c r="C40" s="109">
        <f>Dat_01!B97</f>
        <v>4.728961586178599</v>
      </c>
      <c r="D40" s="107"/>
    </row>
    <row r="41" spans="2:6">
      <c r="B41" s="108" t="s">
        <v>9</v>
      </c>
      <c r="C41" s="109">
        <f>Dat_01!B98</f>
        <v>10.062191529741636</v>
      </c>
      <c r="D41" s="107"/>
      <c r="E41" s="107"/>
      <c r="F41" s="107"/>
    </row>
    <row r="42" spans="2:6">
      <c r="B42" s="108" t="s">
        <v>70</v>
      </c>
      <c r="C42" s="109">
        <f>Dat_01!B99</f>
        <v>0.75290641100317535</v>
      </c>
      <c r="D42" s="107"/>
      <c r="E42" s="107"/>
      <c r="F42" s="107"/>
    </row>
    <row r="43" spans="2:6">
      <c r="B43" s="108" t="s">
        <v>69</v>
      </c>
      <c r="C43" s="109">
        <f>Dat_01!B100</f>
        <v>0.22771335326609099</v>
      </c>
      <c r="D43" s="107"/>
      <c r="E43" s="107"/>
      <c r="F43" s="107"/>
    </row>
    <row r="44" spans="2:6">
      <c r="B44" s="108" t="s">
        <v>5</v>
      </c>
      <c r="C44" s="109">
        <f>Dat_01!B101</f>
        <v>49.684051035051382</v>
      </c>
      <c r="D44" s="107"/>
      <c r="E44" s="107"/>
      <c r="F44" s="107"/>
    </row>
    <row r="45" spans="2:6">
      <c r="B45" s="108" t="s">
        <v>2</v>
      </c>
      <c r="C45" s="109">
        <f>Dat_01!B102</f>
        <v>5.759388997351202</v>
      </c>
      <c r="D45" s="107"/>
      <c r="E45" s="107"/>
      <c r="F45" s="107"/>
    </row>
    <row r="46" spans="2:6">
      <c r="B46" s="108" t="s">
        <v>6</v>
      </c>
      <c r="C46" s="109">
        <f>Dat_01!B103</f>
        <v>2.7510947215780077</v>
      </c>
      <c r="D46" s="107"/>
      <c r="E46" s="107"/>
      <c r="F46" s="107"/>
    </row>
    <row r="47" spans="2:6">
      <c r="B47" s="108" t="s">
        <v>7</v>
      </c>
      <c r="C47" s="109">
        <f>Dat_01!B104</f>
        <v>0.15574529828525813</v>
      </c>
      <c r="D47" s="107"/>
      <c r="E47" s="107"/>
      <c r="F47" s="107"/>
    </row>
    <row r="48" spans="2:6">
      <c r="B48" s="108" t="s">
        <v>8</v>
      </c>
      <c r="C48" s="109">
        <f>Dat_01!B105</f>
        <v>1.7661387752585134</v>
      </c>
      <c r="D48" s="167"/>
      <c r="E48" s="167"/>
      <c r="F48" s="167"/>
    </row>
    <row r="49" spans="2:6">
      <c r="B49" s="110" t="s">
        <v>15</v>
      </c>
      <c r="C49" s="111">
        <f>SUM(C37:C48)</f>
        <v>99.999999999999986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131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O</v>
      </c>
      <c r="D68" s="219" t="str">
        <f>Dat_01!C140</f>
        <v>N</v>
      </c>
      <c r="E68" s="219" t="str">
        <f>Dat_01!D140</f>
        <v>D</v>
      </c>
      <c r="F68" s="219" t="str">
        <f>Dat_01!E140</f>
        <v>E</v>
      </c>
      <c r="G68" s="219" t="str">
        <f>Dat_01!F140</f>
        <v>F</v>
      </c>
      <c r="H68" s="219" t="str">
        <f>Dat_01!G140</f>
        <v>M</v>
      </c>
      <c r="I68" s="219" t="str">
        <f>Dat_01!H140</f>
        <v>A</v>
      </c>
      <c r="J68" s="219" t="str">
        <f>Dat_01!I140</f>
        <v>M</v>
      </c>
      <c r="K68" s="219" t="str">
        <f>Dat_01!J140</f>
        <v>J</v>
      </c>
      <c r="L68" s="219" t="str">
        <f>Dat_01!K140</f>
        <v>J</v>
      </c>
      <c r="M68" s="219" t="str">
        <f>Dat_01!L140</f>
        <v>A</v>
      </c>
      <c r="N68" s="219" t="str">
        <f>Dat_01!M140</f>
        <v>S</v>
      </c>
      <c r="O68" s="219" t="str">
        <f>Dat_01!N140</f>
        <v>O</v>
      </c>
      <c r="P68" s="220"/>
    </row>
    <row r="69" spans="2:16">
      <c r="B69" s="221" t="s">
        <v>2</v>
      </c>
      <c r="C69" s="222">
        <f>Dat_01!B142</f>
        <v>1122.02994646</v>
      </c>
      <c r="D69" s="222">
        <f>Dat_01!C142</f>
        <v>2663.0366552999999</v>
      </c>
      <c r="E69" s="222">
        <f>Dat_01!D142</f>
        <v>4638.9097267759998</v>
      </c>
      <c r="F69" s="222">
        <f>Dat_01!E142</f>
        <v>3728.0292889299999</v>
      </c>
      <c r="G69" s="222">
        <f>Dat_01!F142</f>
        <v>2837.657916438</v>
      </c>
      <c r="H69" s="222">
        <f>Dat_01!G142</f>
        <v>3112.6634564460001</v>
      </c>
      <c r="I69" s="222">
        <f>Dat_01!H142</f>
        <v>2861.140589526</v>
      </c>
      <c r="J69" s="222">
        <f>Dat_01!I142</f>
        <v>2858.8119126259999</v>
      </c>
      <c r="K69" s="222">
        <f>Dat_01!J142</f>
        <v>2261.9890331500001</v>
      </c>
      <c r="L69" s="222">
        <f>Dat_01!K142</f>
        <v>1836.794019208</v>
      </c>
      <c r="M69" s="222">
        <f>Dat_01!L142</f>
        <v>1880.071061444</v>
      </c>
      <c r="N69" s="222">
        <f>Dat_01!M142</f>
        <v>1674.6629713719999</v>
      </c>
      <c r="O69" s="222">
        <f>Dat_01!N142</f>
        <v>1889.582088462</v>
      </c>
    </row>
    <row r="70" spans="2:16">
      <c r="B70" s="221" t="s">
        <v>81</v>
      </c>
      <c r="C70" s="222">
        <f>Dat_01!B143</f>
        <v>116.03074081</v>
      </c>
      <c r="D70" s="222">
        <f>Dat_01!C143</f>
        <v>172.10635217000001</v>
      </c>
      <c r="E70" s="222">
        <f>Dat_01!D143</f>
        <v>321.94269827400001</v>
      </c>
      <c r="F70" s="222">
        <f>Dat_01!E143</f>
        <v>233.77888705199999</v>
      </c>
      <c r="G70" s="222">
        <f>Dat_01!F143</f>
        <v>229.83714941400001</v>
      </c>
      <c r="H70" s="222">
        <f>Dat_01!G143</f>
        <v>303.52379088800001</v>
      </c>
      <c r="I70" s="222">
        <f>Dat_01!H143</f>
        <v>314.35098405000002</v>
      </c>
      <c r="J70" s="222">
        <f>Dat_01!I143</f>
        <v>243.63992918599999</v>
      </c>
      <c r="K70" s="222">
        <f>Dat_01!J143</f>
        <v>152.39581989600001</v>
      </c>
      <c r="L70" s="222">
        <f>Dat_01!K143</f>
        <v>167.16093403400001</v>
      </c>
      <c r="M70" s="222">
        <f>Dat_01!L143</f>
        <v>158.85512120000001</v>
      </c>
      <c r="N70" s="222">
        <f>Dat_01!M143</f>
        <v>187.668031348</v>
      </c>
      <c r="O70" s="222">
        <f>Dat_01!N143</f>
        <v>229.96712263000001</v>
      </c>
    </row>
    <row r="71" spans="2:16">
      <c r="B71" s="221" t="s">
        <v>3</v>
      </c>
      <c r="C71" s="222">
        <f>Dat_01!B144</f>
        <v>4530.6687620000002</v>
      </c>
      <c r="D71" s="222">
        <f>Dat_01!C144</f>
        <v>3427.5262950000001</v>
      </c>
      <c r="E71" s="222">
        <f>Dat_01!D144</f>
        <v>4349.8902129999997</v>
      </c>
      <c r="F71" s="222">
        <f>Dat_01!E144</f>
        <v>5289.1958240000004</v>
      </c>
      <c r="G71" s="222">
        <f>Dat_01!F144</f>
        <v>4885.6830239999999</v>
      </c>
      <c r="H71" s="222">
        <f>Dat_01!G144</f>
        <v>5174.9451150000004</v>
      </c>
      <c r="I71" s="222">
        <f>Dat_01!H144</f>
        <v>4085.604789</v>
      </c>
      <c r="J71" s="222">
        <f>Dat_01!I144</f>
        <v>3078.9784669999999</v>
      </c>
      <c r="K71" s="222">
        <f>Dat_01!J144</f>
        <v>3621.3812859999998</v>
      </c>
      <c r="L71" s="222">
        <f>Dat_01!K144</f>
        <v>5159.0193049999998</v>
      </c>
      <c r="M71" s="222">
        <f>Dat_01!L144</f>
        <v>5151.9122530000004</v>
      </c>
      <c r="N71" s="222">
        <f>Dat_01!M144</f>
        <v>4871.2094020000004</v>
      </c>
      <c r="O71" s="222">
        <f>Dat_01!N144</f>
        <v>4528.3442359999999</v>
      </c>
    </row>
    <row r="72" spans="2:16">
      <c r="B72" s="221" t="s">
        <v>4</v>
      </c>
      <c r="C72" s="222">
        <f>Dat_01!B145</f>
        <v>675.29856600000005</v>
      </c>
      <c r="D72" s="222">
        <f>Dat_01!C145</f>
        <v>548.13411599999995</v>
      </c>
      <c r="E72" s="222">
        <f>Dat_01!D145</f>
        <v>374.11610899999999</v>
      </c>
      <c r="F72" s="222">
        <f>Dat_01!E145</f>
        <v>869.06686000000002</v>
      </c>
      <c r="G72" s="222">
        <f>Dat_01!F145</f>
        <v>822.66154500000005</v>
      </c>
      <c r="H72" s="222">
        <f>Dat_01!G145</f>
        <v>476.52099399999997</v>
      </c>
      <c r="I72" s="222">
        <f>Dat_01!H145</f>
        <v>306.83838200000002</v>
      </c>
      <c r="J72" s="222">
        <f>Dat_01!I145</f>
        <v>244.57665399999999</v>
      </c>
      <c r="K72" s="222">
        <f>Dat_01!J145</f>
        <v>362.74284999999998</v>
      </c>
      <c r="L72" s="222">
        <f>Dat_01!K145</f>
        <v>303.34445399999998</v>
      </c>
      <c r="M72" s="222">
        <f>Dat_01!L145</f>
        <v>338.34975300000002</v>
      </c>
      <c r="N72" s="222">
        <f>Dat_01!M145</f>
        <v>282.63350100000002</v>
      </c>
      <c r="O72" s="222">
        <f>Dat_01!N145</f>
        <v>235.10996900000001</v>
      </c>
    </row>
    <row r="73" spans="2:16">
      <c r="B73" s="221" t="s">
        <v>132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133</v>
      </c>
      <c r="C74" s="222">
        <f>Dat_01!B146</f>
        <v>5624.8074539999998</v>
      </c>
      <c r="D74" s="222">
        <f>Dat_01!C146</f>
        <v>3860.487071</v>
      </c>
      <c r="E74" s="222">
        <f>Dat_01!D146</f>
        <v>2755.5232569999998</v>
      </c>
      <c r="F74" s="222">
        <f>Dat_01!E146</f>
        <v>3272.2781909999999</v>
      </c>
      <c r="G74" s="222">
        <f>Dat_01!F146</f>
        <v>2388.4234710000001</v>
      </c>
      <c r="H74" s="222">
        <f>Dat_01!G146</f>
        <v>1386.2401649999999</v>
      </c>
      <c r="I74" s="222">
        <f>Dat_01!H146</f>
        <v>1731.0447300000001</v>
      </c>
      <c r="J74" s="222">
        <f>Dat_01!I146</f>
        <v>2018.170026</v>
      </c>
      <c r="K74" s="222">
        <f>Dat_01!J146</f>
        <v>3556.6723459999998</v>
      </c>
      <c r="L74" s="222">
        <f>Dat_01!K146</f>
        <v>5829.9045759999999</v>
      </c>
      <c r="M74" s="222">
        <f>Dat_01!L146</f>
        <v>5051.1759540000003</v>
      </c>
      <c r="N74" s="222">
        <f>Dat_01!M146</f>
        <v>4546.4520769999999</v>
      </c>
      <c r="O74" s="222">
        <f>Dat_01!N146</f>
        <v>2791.4263310000001</v>
      </c>
    </row>
    <row r="75" spans="2:16">
      <c r="B75" s="221" t="s">
        <v>5</v>
      </c>
      <c r="C75" s="222">
        <f>Dat_01!B147</f>
        <v>3719.9329819999998</v>
      </c>
      <c r="D75" s="222">
        <f>Dat_01!C147</f>
        <v>7333.0039489999999</v>
      </c>
      <c r="E75" s="222">
        <f>Dat_01!D147</f>
        <v>5408.226525</v>
      </c>
      <c r="F75" s="222">
        <f>Dat_01!E147</f>
        <v>4566.2618409999995</v>
      </c>
      <c r="G75" s="222">
        <f>Dat_01!F147</f>
        <v>4177.8229469999997</v>
      </c>
      <c r="H75" s="222">
        <f>Dat_01!G147</f>
        <v>5503.3027240000001</v>
      </c>
      <c r="I75" s="222">
        <f>Dat_01!H147</f>
        <v>3639.4121740000001</v>
      </c>
      <c r="J75" s="222">
        <f>Dat_01!I147</f>
        <v>3893.3025899999998</v>
      </c>
      <c r="K75" s="222">
        <f>Dat_01!J147</f>
        <v>3239.7574049999998</v>
      </c>
      <c r="L75" s="222">
        <f>Dat_01!K147</f>
        <v>4098.9654170000003</v>
      </c>
      <c r="M75" s="222">
        <f>Dat_01!L147</f>
        <v>3508.2136180000002</v>
      </c>
      <c r="N75" s="222">
        <f>Dat_01!M147</f>
        <v>3861.739051</v>
      </c>
      <c r="O75" s="222">
        <f>Dat_01!N147</f>
        <v>5668.7251050000004</v>
      </c>
    </row>
    <row r="76" spans="2:16">
      <c r="B76" s="221" t="s">
        <v>134</v>
      </c>
      <c r="C76" s="222">
        <f>Dat_01!B148</f>
        <v>764.70668699999999</v>
      </c>
      <c r="D76" s="222">
        <f>Dat_01!C148</f>
        <v>501.06963000000002</v>
      </c>
      <c r="E76" s="222">
        <f>Dat_01!D148</f>
        <v>494.84732300000002</v>
      </c>
      <c r="F76" s="222">
        <f>Dat_01!E148</f>
        <v>600.39744800000005</v>
      </c>
      <c r="G76" s="222">
        <f>Dat_01!F148</f>
        <v>944.08554600000002</v>
      </c>
      <c r="H76" s="222">
        <f>Dat_01!G148</f>
        <v>1036.1513669999999</v>
      </c>
      <c r="I76" s="222">
        <f>Dat_01!H148</f>
        <v>1114.1793740000001</v>
      </c>
      <c r="J76" s="222">
        <f>Dat_01!I148</f>
        <v>1592.9087930000001</v>
      </c>
      <c r="K76" s="222">
        <f>Dat_01!J148</f>
        <v>1758.5537770000001</v>
      </c>
      <c r="L76" s="222">
        <f>Dat_01!K148</f>
        <v>1862.4341910000001</v>
      </c>
      <c r="M76" s="222">
        <f>Dat_01!L148</f>
        <v>1768.5077249999999</v>
      </c>
      <c r="N76" s="222">
        <f>Dat_01!M148</f>
        <v>1421.280176</v>
      </c>
      <c r="O76" s="222">
        <f>Dat_01!N148</f>
        <v>1273.972949</v>
      </c>
    </row>
    <row r="77" spans="2:16">
      <c r="B77" s="221" t="s">
        <v>135</v>
      </c>
      <c r="C77" s="222">
        <f>Dat_01!B149</f>
        <v>303.08525700000001</v>
      </c>
      <c r="D77" s="222">
        <f>Dat_01!C149</f>
        <v>69.970612000000003</v>
      </c>
      <c r="E77" s="222">
        <f>Dat_01!D149</f>
        <v>68.978174999999993</v>
      </c>
      <c r="F77" s="222">
        <f>Dat_01!E149</f>
        <v>85.969313</v>
      </c>
      <c r="G77" s="222">
        <f>Dat_01!F149</f>
        <v>227.955996</v>
      </c>
      <c r="H77" s="222">
        <f>Dat_01!G149</f>
        <v>235.96742</v>
      </c>
      <c r="I77" s="222">
        <f>Dat_01!H149</f>
        <v>206.86543699999999</v>
      </c>
      <c r="J77" s="222">
        <f>Dat_01!I149</f>
        <v>552.48475099999996</v>
      </c>
      <c r="K77" s="222">
        <f>Dat_01!J149</f>
        <v>711.64684799999998</v>
      </c>
      <c r="L77" s="222">
        <f>Dat_01!K149</f>
        <v>796.17204200000003</v>
      </c>
      <c r="M77" s="222">
        <f>Dat_01!L149</f>
        <v>744.54166099999998</v>
      </c>
      <c r="N77" s="222">
        <f>Dat_01!M149</f>
        <v>452.15903400000002</v>
      </c>
      <c r="O77" s="222">
        <f>Dat_01!N149</f>
        <v>340.27470899999997</v>
      </c>
    </row>
    <row r="78" spans="2:16">
      <c r="B78" s="221" t="s">
        <v>9</v>
      </c>
      <c r="C78" s="222">
        <f>Dat_01!B151</f>
        <v>2493.6785410000002</v>
      </c>
      <c r="D78" s="222">
        <f>Dat_01!C151</f>
        <v>2467.9510030000001</v>
      </c>
      <c r="E78" s="222">
        <f>Dat_01!D151</f>
        <v>2342.3448360000002</v>
      </c>
      <c r="F78" s="222">
        <f>Dat_01!E151</f>
        <v>2436.1478390000002</v>
      </c>
      <c r="G78" s="222">
        <f>Dat_01!F151</f>
        <v>2231.4833699999999</v>
      </c>
      <c r="H78" s="222">
        <f>Dat_01!G151</f>
        <v>2231.357293</v>
      </c>
      <c r="I78" s="222">
        <f>Dat_01!H151</f>
        <v>1925.2418520000001</v>
      </c>
      <c r="J78" s="222">
        <f>Dat_01!I151</f>
        <v>2084.3367929999999</v>
      </c>
      <c r="K78" s="222">
        <f>Dat_01!J151</f>
        <v>2185.8913440000001</v>
      </c>
      <c r="L78" s="222">
        <f>Dat_01!K151</f>
        <v>2299.6183460000002</v>
      </c>
      <c r="M78" s="222">
        <f>Dat_01!L151</f>
        <v>2189.017257</v>
      </c>
      <c r="N78" s="222">
        <f>Dat_01!M151</f>
        <v>2398.8736269999999</v>
      </c>
      <c r="O78" s="222">
        <f>Dat_01!N151</f>
        <v>2351.5301490000002</v>
      </c>
    </row>
    <row r="79" spans="2:16">
      <c r="B79" s="221" t="s">
        <v>136</v>
      </c>
      <c r="C79" s="222">
        <f>Dat_01!B152</f>
        <v>169.348387</v>
      </c>
      <c r="D79" s="222">
        <f>Dat_01!C152</f>
        <v>144.5833825</v>
      </c>
      <c r="E79" s="222">
        <f>Dat_01!D152</f>
        <v>160.99247</v>
      </c>
      <c r="F79" s="222">
        <f>Dat_01!E152</f>
        <v>157.97660099999999</v>
      </c>
      <c r="G79" s="222">
        <f>Dat_01!F152</f>
        <v>163.5454105</v>
      </c>
      <c r="H79" s="222">
        <f>Dat_01!G152</f>
        <v>166.0983985</v>
      </c>
      <c r="I79" s="222">
        <f>Dat_01!H152</f>
        <v>134.23411250000001</v>
      </c>
      <c r="J79" s="222">
        <f>Dat_01!I152</f>
        <v>139.503086</v>
      </c>
      <c r="K79" s="222">
        <f>Dat_01!J152</f>
        <v>134.24086700000001</v>
      </c>
      <c r="L79" s="222">
        <f>Dat_01!K152</f>
        <v>129.766637</v>
      </c>
      <c r="M79" s="222">
        <f>Dat_01!L152</f>
        <v>178.9639675</v>
      </c>
      <c r="N79" s="222">
        <f>Dat_01!M152</f>
        <v>173.89508950000001</v>
      </c>
      <c r="O79" s="222">
        <f>Dat_01!N152</f>
        <v>156.50662750000001</v>
      </c>
    </row>
    <row r="80" spans="2:16">
      <c r="B80" s="221" t="s">
        <v>137</v>
      </c>
      <c r="C80" s="222">
        <f>Dat_01!B153</f>
        <v>61.976173000000003</v>
      </c>
      <c r="D80" s="222">
        <f>Dat_01!C153</f>
        <v>60.149876499999998</v>
      </c>
      <c r="E80" s="222">
        <f>Dat_01!D153</f>
        <v>65.337529000000004</v>
      </c>
      <c r="F80" s="222">
        <f>Dat_01!E153</f>
        <v>55.184336000000002</v>
      </c>
      <c r="G80" s="222">
        <f>Dat_01!F153</f>
        <v>55.978365500000002</v>
      </c>
      <c r="H80" s="222">
        <f>Dat_01!G153</f>
        <v>51.389567499999998</v>
      </c>
      <c r="I80" s="222">
        <f>Dat_01!H153</f>
        <v>29.749654499999998</v>
      </c>
      <c r="J80" s="222">
        <f>Dat_01!I153</f>
        <v>30.791229000000001</v>
      </c>
      <c r="K80" s="222">
        <f>Dat_01!J153</f>
        <v>27.458276000000001</v>
      </c>
      <c r="L80" s="222">
        <f>Dat_01!K153</f>
        <v>31.820180000000001</v>
      </c>
      <c r="M80" s="222">
        <f>Dat_01!L153</f>
        <v>66.037119500000003</v>
      </c>
      <c r="N80" s="222">
        <f>Dat_01!M153</f>
        <v>58.507686499999998</v>
      </c>
      <c r="O80" s="222">
        <f>Dat_01!N153</f>
        <v>64.967821499999999</v>
      </c>
    </row>
    <row r="81" spans="2:15">
      <c r="B81" s="221" t="s">
        <v>138</v>
      </c>
      <c r="C81" s="222">
        <f>Dat_01!B150</f>
        <v>310.9246</v>
      </c>
      <c r="D81" s="222">
        <f>Dat_01!C150</f>
        <v>308.17036200000001</v>
      </c>
      <c r="E81" s="222">
        <f>Dat_01!D150</f>
        <v>299.96974799999998</v>
      </c>
      <c r="F81" s="222">
        <f>Dat_01!E150</f>
        <v>334.00257699999997</v>
      </c>
      <c r="G81" s="222">
        <f>Dat_01!F150</f>
        <v>344.27402000000001</v>
      </c>
      <c r="H81" s="222">
        <f>Dat_01!G150</f>
        <v>345.27097199999997</v>
      </c>
      <c r="I81" s="222">
        <f>Dat_01!H150</f>
        <v>336.454024</v>
      </c>
      <c r="J81" s="222">
        <f>Dat_01!I150</f>
        <v>385.38923699999998</v>
      </c>
      <c r="K81" s="222">
        <f>Dat_01!J150</f>
        <v>378.80650600000001</v>
      </c>
      <c r="L81" s="222">
        <f>Dat_01!K150</f>
        <v>348.45388100000002</v>
      </c>
      <c r="M81" s="222">
        <f>Dat_01!L150</f>
        <v>367.45549899999997</v>
      </c>
      <c r="N81" s="222">
        <f>Dat_01!M150</f>
        <v>394.85902099999998</v>
      </c>
      <c r="O81" s="222">
        <f>Dat_01!N150</f>
        <v>413.99197600000002</v>
      </c>
    </row>
    <row r="82" spans="2:15">
      <c r="B82" s="221" t="s">
        <v>139</v>
      </c>
      <c r="C82" s="222">
        <f>Dat_01!B154</f>
        <v>19892.488096270001</v>
      </c>
      <c r="D82" s="222">
        <f>Dat_01!C154</f>
        <v>21556.189304470005</v>
      </c>
      <c r="E82" s="222">
        <f>Dat_01!D154</f>
        <v>21281.078610050001</v>
      </c>
      <c r="F82" s="222">
        <f>Dat_01!E154</f>
        <v>21628.289005981998</v>
      </c>
      <c r="G82" s="222">
        <f>Dat_01!F154</f>
        <v>19309.408760851995</v>
      </c>
      <c r="H82" s="222">
        <f>Dat_01!G154</f>
        <v>20023.431263333994</v>
      </c>
      <c r="I82" s="222">
        <f>Dat_01!H154</f>
        <v>16685.116102575998</v>
      </c>
      <c r="J82" s="222">
        <f>Dat_01!I154</f>
        <v>17122.893467811999</v>
      </c>
      <c r="K82" s="222">
        <f>Dat_01!J154</f>
        <v>18391.536358046003</v>
      </c>
      <c r="L82" s="222">
        <f>Dat_01!K154</f>
        <v>22863.453982241997</v>
      </c>
      <c r="M82" s="222">
        <f>Dat_01!L154</f>
        <v>21403.100989644001</v>
      </c>
      <c r="N82" s="222">
        <f>Dat_01!M154</f>
        <v>20323.939667720006</v>
      </c>
      <c r="O82" s="222">
        <f>Dat_01!N154</f>
        <v>19944.399084091998</v>
      </c>
    </row>
    <row r="83" spans="2:15">
      <c r="B83" s="221" t="s">
        <v>140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141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142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143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6282.6556454599995</v>
      </c>
      <c r="D88" s="226">
        <f t="shared" si="4"/>
        <v>10935.4010848</v>
      </c>
      <c r="E88" s="226">
        <f t="shared" si="4"/>
        <v>10976.269026775999</v>
      </c>
      <c r="F88" s="226">
        <f t="shared" si="4"/>
        <v>9369.8448039299983</v>
      </c>
      <c r="G88" s="226">
        <f t="shared" si="4"/>
        <v>8587.7747909379996</v>
      </c>
      <c r="H88" s="226">
        <f t="shared" si="4"/>
        <v>10284.745506946003</v>
      </c>
      <c r="I88" s="226">
        <f t="shared" si="4"/>
        <v>8187.8012530260012</v>
      </c>
      <c r="J88" s="226">
        <f t="shared" si="4"/>
        <v>9313.6885126260004</v>
      </c>
      <c r="K88" s="226">
        <f t="shared" si="4"/>
        <v>8378.211845150001</v>
      </c>
      <c r="L88" s="226">
        <f t="shared" si="4"/>
        <v>8974.6397302080004</v>
      </c>
      <c r="M88" s="226">
        <f t="shared" si="4"/>
        <v>8334.8266839440003</v>
      </c>
      <c r="N88" s="226">
        <f t="shared" si="4"/>
        <v>7863.2079398720007</v>
      </c>
      <c r="O88" s="226">
        <f t="shared" si="4"/>
        <v>9651.5146489620001</v>
      </c>
    </row>
    <row r="89" spans="2:15">
      <c r="B89" s="223" t="s">
        <v>16</v>
      </c>
      <c r="C89" s="224">
        <f t="shared" ref="C89:O89" si="5">SUM(C70:C74,C78:C79)</f>
        <v>13609.83245081</v>
      </c>
      <c r="D89" s="224">
        <f t="shared" si="5"/>
        <v>10620.788219670001</v>
      </c>
      <c r="E89" s="224">
        <f t="shared" si="5"/>
        <v>10304.809583273998</v>
      </c>
      <c r="F89" s="224">
        <f t="shared" si="5"/>
        <v>12258.444202052002</v>
      </c>
      <c r="G89" s="224">
        <f t="shared" si="5"/>
        <v>10721.633969914001</v>
      </c>
      <c r="H89" s="224">
        <f t="shared" si="5"/>
        <v>9738.6857563880003</v>
      </c>
      <c r="I89" s="224">
        <f t="shared" si="5"/>
        <v>8497.3148495500009</v>
      </c>
      <c r="J89" s="224">
        <f t="shared" si="5"/>
        <v>7809.2049551859991</v>
      </c>
      <c r="K89" s="224">
        <f t="shared" si="5"/>
        <v>10013.324512895999</v>
      </c>
      <c r="L89" s="224">
        <f t="shared" si="5"/>
        <v>13888.814252034001</v>
      </c>
      <c r="M89" s="224">
        <f t="shared" si="5"/>
        <v>13068.274305700001</v>
      </c>
      <c r="N89" s="224">
        <f t="shared" si="5"/>
        <v>12460.731727848002</v>
      </c>
      <c r="O89" s="224">
        <f t="shared" si="5"/>
        <v>10292.884435130001</v>
      </c>
    </row>
    <row r="91" spans="2:15">
      <c r="B91" s="225" t="s">
        <v>17</v>
      </c>
      <c r="C91" s="227">
        <f>SUM(C69/SUM(C88:C89)*100,C75/SUM(C88:C89)*100,C76/SUM(C88:C89)*100,C77/SUM(C88:C89)*100,C80/SUM(C88:C89)*100,C81/SUM(C88:C89)*100)</f>
        <v>31.583055950844315</v>
      </c>
      <c r="D91" s="227">
        <f t="shared" ref="D91:O91" si="6">SUM(D69/SUM(D88:D89)*100,D75/SUM(D88:D89)*100,D76/SUM(D88:D89)*100,D77/SUM(D88:D89)*100,D80/SUM(D88:D89)*100,D81/SUM(D88:D89)*100)</f>
        <v>50.729750654640888</v>
      </c>
      <c r="E91" s="227">
        <f t="shared" si="6"/>
        <v>51.577597300883291</v>
      </c>
      <c r="F91" s="227">
        <f t="shared" si="6"/>
        <v>43.322173110126599</v>
      </c>
      <c r="G91" s="227">
        <f t="shared" si="6"/>
        <v>44.474561066566174</v>
      </c>
      <c r="H91" s="227">
        <f t="shared" si="6"/>
        <v>51.363551889225704</v>
      </c>
      <c r="I91" s="227">
        <f t="shared" si="6"/>
        <v>49.072485937103508</v>
      </c>
      <c r="J91" s="227">
        <f t="shared" si="6"/>
        <v>54.393193125531511</v>
      </c>
      <c r="K91" s="227">
        <f t="shared" si="6"/>
        <v>45.554714310121604</v>
      </c>
      <c r="L91" s="227">
        <f t="shared" si="6"/>
        <v>39.25321054805886</v>
      </c>
      <c r="M91" s="227">
        <f t="shared" si="6"/>
        <v>38.942145289959846</v>
      </c>
      <c r="N91" s="227">
        <f t="shared" si="6"/>
        <v>38.689388319533997</v>
      </c>
      <c r="O91" s="227">
        <f t="shared" si="6"/>
        <v>48.392105514275514</v>
      </c>
    </row>
    <row r="92" spans="2:15">
      <c r="B92" s="223" t="s">
        <v>16</v>
      </c>
      <c r="C92" s="316">
        <f t="shared" ref="C92" si="7">100-C91</f>
        <v>68.416944049155688</v>
      </c>
      <c r="D92" s="316">
        <f t="shared" ref="D92:O92" si="8">100-D91</f>
        <v>49.270249345359112</v>
      </c>
      <c r="E92" s="316">
        <f t="shared" si="8"/>
        <v>48.422402699116709</v>
      </c>
      <c r="F92" s="316">
        <f t="shared" si="8"/>
        <v>56.677826889873401</v>
      </c>
      <c r="G92" s="316">
        <f t="shared" si="8"/>
        <v>55.525438933433826</v>
      </c>
      <c r="H92" s="316">
        <f t="shared" si="8"/>
        <v>48.636448110774296</v>
      </c>
      <c r="I92" s="316">
        <f t="shared" si="8"/>
        <v>50.927514062896492</v>
      </c>
      <c r="J92" s="316">
        <f t="shared" si="8"/>
        <v>45.606806874468489</v>
      </c>
      <c r="K92" s="316">
        <f t="shared" si="8"/>
        <v>54.445285689878396</v>
      </c>
      <c r="L92" s="316">
        <f t="shared" si="8"/>
        <v>60.74678945194114</v>
      </c>
      <c r="M92" s="316">
        <f t="shared" si="8"/>
        <v>61.057854710040154</v>
      </c>
      <c r="N92" s="316">
        <f t="shared" si="8"/>
        <v>61.310611680466003</v>
      </c>
      <c r="O92" s="316">
        <f t="shared" si="8"/>
        <v>51.607894485724486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144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O</v>
      </c>
      <c r="D98" s="219" t="str">
        <f>Dat_01!C140</f>
        <v>N</v>
      </c>
      <c r="E98" s="219" t="str">
        <f>Dat_01!D140</f>
        <v>D</v>
      </c>
      <c r="F98" s="219" t="str">
        <f>Dat_01!E140</f>
        <v>E</v>
      </c>
      <c r="G98" s="219" t="str">
        <f>Dat_01!F140</f>
        <v>F</v>
      </c>
      <c r="H98" s="219" t="str">
        <f>Dat_01!G140</f>
        <v>M</v>
      </c>
      <c r="I98" s="219" t="str">
        <f>Dat_01!H140</f>
        <v>A</v>
      </c>
      <c r="J98" s="219" t="str">
        <f>Dat_01!I140</f>
        <v>M</v>
      </c>
      <c r="K98" s="219" t="str">
        <f>Dat_01!J140</f>
        <v>J</v>
      </c>
      <c r="L98" s="219" t="str">
        <f>Dat_01!K140</f>
        <v>J</v>
      </c>
      <c r="M98" s="219" t="str">
        <f>Dat_01!L140</f>
        <v>A</v>
      </c>
      <c r="N98" s="219" t="str">
        <f>Dat_01!M140</f>
        <v>S</v>
      </c>
      <c r="O98" s="219" t="str">
        <f>Dat_01!N140</f>
        <v>O</v>
      </c>
      <c r="P98" s="220"/>
    </row>
    <row r="99" spans="2:16">
      <c r="B99" s="221" t="s">
        <v>2</v>
      </c>
      <c r="C99" s="222">
        <f>C69</f>
        <v>1122.02994646</v>
      </c>
      <c r="D99" s="222">
        <f t="shared" ref="D99:O99" si="9">D69</f>
        <v>2663.0366552999999</v>
      </c>
      <c r="E99" s="222">
        <f t="shared" si="9"/>
        <v>4638.9097267759998</v>
      </c>
      <c r="F99" s="222">
        <f t="shared" si="9"/>
        <v>3728.0292889299999</v>
      </c>
      <c r="G99" s="222">
        <f t="shared" si="9"/>
        <v>2837.657916438</v>
      </c>
      <c r="H99" s="222">
        <f t="shared" si="9"/>
        <v>3112.6634564460001</v>
      </c>
      <c r="I99" s="222">
        <f t="shared" si="9"/>
        <v>2861.140589526</v>
      </c>
      <c r="J99" s="222">
        <f t="shared" si="9"/>
        <v>2858.8119126259999</v>
      </c>
      <c r="K99" s="222">
        <f t="shared" si="9"/>
        <v>2261.9890331500001</v>
      </c>
      <c r="L99" s="222">
        <f t="shared" si="9"/>
        <v>1836.794019208</v>
      </c>
      <c r="M99" s="222">
        <f t="shared" si="9"/>
        <v>1880.071061444</v>
      </c>
      <c r="N99" s="222">
        <f t="shared" si="9"/>
        <v>1674.6629713719999</v>
      </c>
      <c r="O99" s="222">
        <f t="shared" si="9"/>
        <v>1889.582088462</v>
      </c>
    </row>
    <row r="100" spans="2:16">
      <c r="B100" s="221" t="s">
        <v>81</v>
      </c>
      <c r="C100" s="222">
        <f t="shared" ref="C100:O112" si="10">C70</f>
        <v>116.03074081</v>
      </c>
      <c r="D100" s="222">
        <f t="shared" si="10"/>
        <v>172.10635217000001</v>
      </c>
      <c r="E100" s="222">
        <f t="shared" si="10"/>
        <v>321.94269827400001</v>
      </c>
      <c r="F100" s="222">
        <f t="shared" si="10"/>
        <v>233.77888705199999</v>
      </c>
      <c r="G100" s="222">
        <f t="shared" si="10"/>
        <v>229.83714941400001</v>
      </c>
      <c r="H100" s="222">
        <f t="shared" si="10"/>
        <v>303.52379088800001</v>
      </c>
      <c r="I100" s="222">
        <f t="shared" si="10"/>
        <v>314.35098405000002</v>
      </c>
      <c r="J100" s="222">
        <f t="shared" si="10"/>
        <v>243.63992918599999</v>
      </c>
      <c r="K100" s="222">
        <f t="shared" si="10"/>
        <v>152.39581989600001</v>
      </c>
      <c r="L100" s="222">
        <f t="shared" si="10"/>
        <v>167.16093403400001</v>
      </c>
      <c r="M100" s="222">
        <f t="shared" si="10"/>
        <v>158.85512120000001</v>
      </c>
      <c r="N100" s="222">
        <f t="shared" si="10"/>
        <v>187.668031348</v>
      </c>
      <c r="O100" s="222">
        <f t="shared" si="10"/>
        <v>229.96712263000001</v>
      </c>
    </row>
    <row r="101" spans="2:16">
      <c r="B101" s="221" t="s">
        <v>3</v>
      </c>
      <c r="C101" s="222">
        <f t="shared" si="10"/>
        <v>4530.6687620000002</v>
      </c>
      <c r="D101" s="222">
        <f t="shared" si="10"/>
        <v>3427.5262950000001</v>
      </c>
      <c r="E101" s="222">
        <f t="shared" si="10"/>
        <v>4349.8902129999997</v>
      </c>
      <c r="F101" s="222">
        <f t="shared" si="10"/>
        <v>5289.1958240000004</v>
      </c>
      <c r="G101" s="222">
        <f t="shared" si="10"/>
        <v>4885.6830239999999</v>
      </c>
      <c r="H101" s="222">
        <f t="shared" si="10"/>
        <v>5174.9451150000004</v>
      </c>
      <c r="I101" s="222">
        <f t="shared" si="10"/>
        <v>4085.604789</v>
      </c>
      <c r="J101" s="222">
        <f t="shared" si="10"/>
        <v>3078.9784669999999</v>
      </c>
      <c r="K101" s="222">
        <f t="shared" si="10"/>
        <v>3621.3812859999998</v>
      </c>
      <c r="L101" s="222">
        <f t="shared" si="10"/>
        <v>5159.0193049999998</v>
      </c>
      <c r="M101" s="222">
        <f t="shared" si="10"/>
        <v>5151.9122530000004</v>
      </c>
      <c r="N101" s="222">
        <f t="shared" si="10"/>
        <v>4871.2094020000004</v>
      </c>
      <c r="O101" s="222">
        <f t="shared" si="10"/>
        <v>4528.3442359999999</v>
      </c>
    </row>
    <row r="102" spans="2:16">
      <c r="B102" s="221" t="s">
        <v>4</v>
      </c>
      <c r="C102" s="222">
        <f t="shared" si="10"/>
        <v>675.29856600000005</v>
      </c>
      <c r="D102" s="222">
        <f t="shared" si="10"/>
        <v>548.13411599999995</v>
      </c>
      <c r="E102" s="222">
        <f t="shared" si="10"/>
        <v>374.11610899999999</v>
      </c>
      <c r="F102" s="222">
        <f t="shared" si="10"/>
        <v>869.06686000000002</v>
      </c>
      <c r="G102" s="222">
        <f t="shared" si="10"/>
        <v>822.66154500000005</v>
      </c>
      <c r="H102" s="222">
        <f t="shared" si="10"/>
        <v>476.52099399999997</v>
      </c>
      <c r="I102" s="222">
        <f t="shared" si="10"/>
        <v>306.83838200000002</v>
      </c>
      <c r="J102" s="222">
        <f t="shared" si="10"/>
        <v>244.57665399999999</v>
      </c>
      <c r="K102" s="222">
        <f t="shared" si="10"/>
        <v>362.74284999999998</v>
      </c>
      <c r="L102" s="222">
        <f t="shared" si="10"/>
        <v>303.34445399999998</v>
      </c>
      <c r="M102" s="222">
        <f t="shared" si="10"/>
        <v>338.34975300000002</v>
      </c>
      <c r="N102" s="222">
        <f t="shared" si="10"/>
        <v>282.63350100000002</v>
      </c>
      <c r="O102" s="222">
        <f t="shared" si="10"/>
        <v>235.10996900000001</v>
      </c>
    </row>
    <row r="103" spans="2:16">
      <c r="B103" s="221" t="s">
        <v>132</v>
      </c>
      <c r="C103" s="222">
        <f t="shared" si="10"/>
        <v>0</v>
      </c>
      <c r="D103" s="222">
        <f t="shared" si="10"/>
        <v>0</v>
      </c>
      <c r="E103" s="222">
        <f t="shared" si="10"/>
        <v>0</v>
      </c>
      <c r="F103" s="222">
        <f t="shared" si="10"/>
        <v>0</v>
      </c>
      <c r="G103" s="222">
        <f t="shared" si="10"/>
        <v>0</v>
      </c>
      <c r="H103" s="222">
        <f t="shared" si="10"/>
        <v>0</v>
      </c>
      <c r="I103" s="222">
        <f t="shared" si="10"/>
        <v>0</v>
      </c>
      <c r="J103" s="222">
        <f t="shared" si="10"/>
        <v>0</v>
      </c>
      <c r="K103" s="222">
        <f t="shared" si="10"/>
        <v>0</v>
      </c>
      <c r="L103" s="222">
        <f t="shared" si="10"/>
        <v>0</v>
      </c>
      <c r="M103" s="222">
        <f t="shared" si="10"/>
        <v>0</v>
      </c>
      <c r="N103" s="222">
        <f t="shared" si="10"/>
        <v>0</v>
      </c>
      <c r="O103" s="222">
        <f t="shared" si="10"/>
        <v>0</v>
      </c>
    </row>
    <row r="104" spans="2:16">
      <c r="B104" s="221" t="s">
        <v>133</v>
      </c>
      <c r="C104" s="222">
        <f t="shared" si="10"/>
        <v>5624.8074539999998</v>
      </c>
      <c r="D104" s="222">
        <f t="shared" si="10"/>
        <v>3860.487071</v>
      </c>
      <c r="E104" s="222">
        <f t="shared" si="10"/>
        <v>2755.5232569999998</v>
      </c>
      <c r="F104" s="222">
        <f t="shared" si="10"/>
        <v>3272.2781909999999</v>
      </c>
      <c r="G104" s="222">
        <f t="shared" si="10"/>
        <v>2388.4234710000001</v>
      </c>
      <c r="H104" s="222">
        <f t="shared" si="10"/>
        <v>1386.2401649999999</v>
      </c>
      <c r="I104" s="222">
        <f t="shared" si="10"/>
        <v>1731.0447300000001</v>
      </c>
      <c r="J104" s="222">
        <f t="shared" si="10"/>
        <v>2018.170026</v>
      </c>
      <c r="K104" s="222">
        <f t="shared" si="10"/>
        <v>3556.6723459999998</v>
      </c>
      <c r="L104" s="222">
        <f t="shared" si="10"/>
        <v>5829.9045759999999</v>
      </c>
      <c r="M104" s="222">
        <f t="shared" si="10"/>
        <v>5051.1759540000003</v>
      </c>
      <c r="N104" s="222">
        <f t="shared" si="10"/>
        <v>4546.4520769999999</v>
      </c>
      <c r="O104" s="222">
        <f t="shared" si="10"/>
        <v>2791.4263310000001</v>
      </c>
    </row>
    <row r="105" spans="2:16">
      <c r="B105" s="221" t="s">
        <v>5</v>
      </c>
      <c r="C105" s="222">
        <f t="shared" si="10"/>
        <v>3719.9329819999998</v>
      </c>
      <c r="D105" s="222">
        <f t="shared" si="10"/>
        <v>7333.0039489999999</v>
      </c>
      <c r="E105" s="222">
        <f t="shared" si="10"/>
        <v>5408.226525</v>
      </c>
      <c r="F105" s="222">
        <f t="shared" si="10"/>
        <v>4566.2618409999995</v>
      </c>
      <c r="G105" s="222">
        <f t="shared" si="10"/>
        <v>4177.8229469999997</v>
      </c>
      <c r="H105" s="222">
        <f t="shared" si="10"/>
        <v>5503.3027240000001</v>
      </c>
      <c r="I105" s="222">
        <f t="shared" si="10"/>
        <v>3639.4121740000001</v>
      </c>
      <c r="J105" s="222">
        <f t="shared" si="10"/>
        <v>3893.3025899999998</v>
      </c>
      <c r="K105" s="222">
        <f t="shared" si="10"/>
        <v>3239.7574049999998</v>
      </c>
      <c r="L105" s="222">
        <f t="shared" si="10"/>
        <v>4098.9654170000003</v>
      </c>
      <c r="M105" s="222">
        <f t="shared" si="10"/>
        <v>3508.2136180000002</v>
      </c>
      <c r="N105" s="222">
        <f t="shared" si="10"/>
        <v>3861.739051</v>
      </c>
      <c r="O105" s="222">
        <f t="shared" si="10"/>
        <v>5668.7251050000004</v>
      </c>
    </row>
    <row r="106" spans="2:16">
      <c r="B106" s="221" t="s">
        <v>134</v>
      </c>
      <c r="C106" s="222">
        <f t="shared" si="10"/>
        <v>764.70668699999999</v>
      </c>
      <c r="D106" s="222">
        <f t="shared" si="10"/>
        <v>501.06963000000002</v>
      </c>
      <c r="E106" s="222">
        <f t="shared" si="10"/>
        <v>494.84732300000002</v>
      </c>
      <c r="F106" s="222">
        <f t="shared" si="10"/>
        <v>600.39744800000005</v>
      </c>
      <c r="G106" s="222">
        <f t="shared" si="10"/>
        <v>944.08554600000002</v>
      </c>
      <c r="H106" s="222">
        <f t="shared" si="10"/>
        <v>1036.1513669999999</v>
      </c>
      <c r="I106" s="222">
        <f t="shared" si="10"/>
        <v>1114.1793740000001</v>
      </c>
      <c r="J106" s="222">
        <f t="shared" si="10"/>
        <v>1592.9087930000001</v>
      </c>
      <c r="K106" s="222">
        <f t="shared" si="10"/>
        <v>1758.5537770000001</v>
      </c>
      <c r="L106" s="222">
        <f t="shared" si="10"/>
        <v>1862.4341910000001</v>
      </c>
      <c r="M106" s="222">
        <f t="shared" si="10"/>
        <v>1768.5077249999999</v>
      </c>
      <c r="N106" s="222">
        <f t="shared" si="10"/>
        <v>1421.280176</v>
      </c>
      <c r="O106" s="222">
        <f t="shared" si="10"/>
        <v>1273.972949</v>
      </c>
    </row>
    <row r="107" spans="2:16">
      <c r="B107" s="221" t="s">
        <v>135</v>
      </c>
      <c r="C107" s="222">
        <f t="shared" si="10"/>
        <v>303.08525700000001</v>
      </c>
      <c r="D107" s="222">
        <f t="shared" si="10"/>
        <v>69.970612000000003</v>
      </c>
      <c r="E107" s="222">
        <f t="shared" si="10"/>
        <v>68.978174999999993</v>
      </c>
      <c r="F107" s="222">
        <f t="shared" si="10"/>
        <v>85.969313</v>
      </c>
      <c r="G107" s="222">
        <f t="shared" si="10"/>
        <v>227.955996</v>
      </c>
      <c r="H107" s="222">
        <f t="shared" si="10"/>
        <v>235.96742</v>
      </c>
      <c r="I107" s="222">
        <f t="shared" si="10"/>
        <v>206.86543699999999</v>
      </c>
      <c r="J107" s="222">
        <f t="shared" si="10"/>
        <v>552.48475099999996</v>
      </c>
      <c r="K107" s="222">
        <f t="shared" si="10"/>
        <v>711.64684799999998</v>
      </c>
      <c r="L107" s="222">
        <f t="shared" si="10"/>
        <v>796.17204200000003</v>
      </c>
      <c r="M107" s="222">
        <f t="shared" si="10"/>
        <v>744.54166099999998</v>
      </c>
      <c r="N107" s="222">
        <f t="shared" si="10"/>
        <v>452.15903400000002</v>
      </c>
      <c r="O107" s="222">
        <f t="shared" si="10"/>
        <v>340.27470899999997</v>
      </c>
    </row>
    <row r="108" spans="2:16">
      <c r="B108" s="221" t="s">
        <v>9</v>
      </c>
      <c r="C108" s="222">
        <f t="shared" si="10"/>
        <v>2493.6785410000002</v>
      </c>
      <c r="D108" s="222">
        <f t="shared" si="10"/>
        <v>2467.9510030000001</v>
      </c>
      <c r="E108" s="222">
        <f t="shared" si="10"/>
        <v>2342.3448360000002</v>
      </c>
      <c r="F108" s="222">
        <f t="shared" si="10"/>
        <v>2436.1478390000002</v>
      </c>
      <c r="G108" s="222">
        <f t="shared" si="10"/>
        <v>2231.4833699999999</v>
      </c>
      <c r="H108" s="222">
        <f t="shared" si="10"/>
        <v>2231.357293</v>
      </c>
      <c r="I108" s="222">
        <f t="shared" si="10"/>
        <v>1925.2418520000001</v>
      </c>
      <c r="J108" s="222">
        <f t="shared" si="10"/>
        <v>2084.3367929999999</v>
      </c>
      <c r="K108" s="222">
        <f t="shared" si="10"/>
        <v>2185.8913440000001</v>
      </c>
      <c r="L108" s="222">
        <f t="shared" si="10"/>
        <v>2299.6183460000002</v>
      </c>
      <c r="M108" s="222">
        <f t="shared" si="10"/>
        <v>2189.017257</v>
      </c>
      <c r="N108" s="222">
        <f t="shared" si="10"/>
        <v>2398.8736269999999</v>
      </c>
      <c r="O108" s="222">
        <f t="shared" si="10"/>
        <v>2351.5301490000002</v>
      </c>
    </row>
    <row r="109" spans="2:16">
      <c r="B109" s="221" t="s">
        <v>136</v>
      </c>
      <c r="C109" s="222">
        <f t="shared" si="10"/>
        <v>169.348387</v>
      </c>
      <c r="D109" s="222">
        <f t="shared" si="10"/>
        <v>144.5833825</v>
      </c>
      <c r="E109" s="222">
        <f t="shared" si="10"/>
        <v>160.99247</v>
      </c>
      <c r="F109" s="222">
        <f t="shared" si="10"/>
        <v>157.97660099999999</v>
      </c>
      <c r="G109" s="222">
        <f t="shared" si="10"/>
        <v>163.5454105</v>
      </c>
      <c r="H109" s="222">
        <f t="shared" si="10"/>
        <v>166.0983985</v>
      </c>
      <c r="I109" s="222">
        <f t="shared" si="10"/>
        <v>134.23411250000001</v>
      </c>
      <c r="J109" s="222">
        <f t="shared" si="10"/>
        <v>139.503086</v>
      </c>
      <c r="K109" s="222">
        <f t="shared" si="10"/>
        <v>134.24086700000001</v>
      </c>
      <c r="L109" s="222">
        <f t="shared" si="10"/>
        <v>129.766637</v>
      </c>
      <c r="M109" s="222">
        <f t="shared" si="10"/>
        <v>178.9639675</v>
      </c>
      <c r="N109" s="222">
        <f t="shared" si="10"/>
        <v>173.89508950000001</v>
      </c>
      <c r="O109" s="222">
        <f t="shared" si="10"/>
        <v>156.50662750000001</v>
      </c>
    </row>
    <row r="110" spans="2:16">
      <c r="B110" s="221" t="s">
        <v>137</v>
      </c>
      <c r="C110" s="222">
        <f t="shared" si="10"/>
        <v>61.976173000000003</v>
      </c>
      <c r="D110" s="222">
        <f t="shared" si="10"/>
        <v>60.149876499999998</v>
      </c>
      <c r="E110" s="222">
        <f t="shared" si="10"/>
        <v>65.337529000000004</v>
      </c>
      <c r="F110" s="222">
        <f t="shared" si="10"/>
        <v>55.184336000000002</v>
      </c>
      <c r="G110" s="222">
        <f t="shared" si="10"/>
        <v>55.978365500000002</v>
      </c>
      <c r="H110" s="222">
        <f t="shared" si="10"/>
        <v>51.389567499999998</v>
      </c>
      <c r="I110" s="222">
        <f t="shared" si="10"/>
        <v>29.749654499999998</v>
      </c>
      <c r="J110" s="222">
        <f t="shared" si="10"/>
        <v>30.791229000000001</v>
      </c>
      <c r="K110" s="222">
        <f t="shared" si="10"/>
        <v>27.458276000000001</v>
      </c>
      <c r="L110" s="222">
        <f t="shared" si="10"/>
        <v>31.820180000000001</v>
      </c>
      <c r="M110" s="222">
        <f t="shared" si="10"/>
        <v>66.037119500000003</v>
      </c>
      <c r="N110" s="222">
        <f t="shared" si="10"/>
        <v>58.507686499999998</v>
      </c>
      <c r="O110" s="222">
        <f t="shared" si="10"/>
        <v>64.967821499999999</v>
      </c>
    </row>
    <row r="111" spans="2:16">
      <c r="B111" s="221" t="s">
        <v>138</v>
      </c>
      <c r="C111" s="222">
        <f t="shared" si="10"/>
        <v>310.9246</v>
      </c>
      <c r="D111" s="222">
        <f t="shared" si="10"/>
        <v>308.17036200000001</v>
      </c>
      <c r="E111" s="222">
        <f t="shared" si="10"/>
        <v>299.96974799999998</v>
      </c>
      <c r="F111" s="222">
        <f t="shared" si="10"/>
        <v>334.00257699999997</v>
      </c>
      <c r="G111" s="222">
        <f t="shared" si="10"/>
        <v>344.27402000000001</v>
      </c>
      <c r="H111" s="222">
        <f t="shared" si="10"/>
        <v>345.27097199999997</v>
      </c>
      <c r="I111" s="222">
        <f t="shared" si="10"/>
        <v>336.454024</v>
      </c>
      <c r="J111" s="222">
        <f t="shared" si="10"/>
        <v>385.38923699999998</v>
      </c>
      <c r="K111" s="222">
        <f t="shared" si="10"/>
        <v>378.80650600000001</v>
      </c>
      <c r="L111" s="222">
        <f t="shared" si="10"/>
        <v>348.45388100000002</v>
      </c>
      <c r="M111" s="222">
        <f t="shared" si="10"/>
        <v>367.45549899999997</v>
      </c>
      <c r="N111" s="222">
        <f t="shared" si="10"/>
        <v>394.85902099999998</v>
      </c>
      <c r="O111" s="222">
        <f t="shared" si="10"/>
        <v>413.99197600000002</v>
      </c>
    </row>
    <row r="112" spans="2:16">
      <c r="B112" s="221" t="s">
        <v>139</v>
      </c>
      <c r="C112" s="222">
        <f t="shared" si="10"/>
        <v>19892.488096270001</v>
      </c>
      <c r="D112" s="222">
        <f t="shared" si="10"/>
        <v>21556.189304470005</v>
      </c>
      <c r="E112" s="222">
        <f t="shared" si="10"/>
        <v>21281.078610050001</v>
      </c>
      <c r="F112" s="222">
        <f t="shared" si="10"/>
        <v>21628.289005981998</v>
      </c>
      <c r="G112" s="222">
        <f t="shared" si="10"/>
        <v>19309.408760851995</v>
      </c>
      <c r="H112" s="222">
        <f t="shared" si="10"/>
        <v>20023.431263333994</v>
      </c>
      <c r="I112" s="222">
        <f t="shared" si="10"/>
        <v>16685.116102575998</v>
      </c>
      <c r="J112" s="222">
        <f t="shared" si="10"/>
        <v>17122.893467811999</v>
      </c>
      <c r="K112" s="222">
        <f t="shared" si="10"/>
        <v>18391.536358046003</v>
      </c>
      <c r="L112" s="222">
        <f t="shared" si="10"/>
        <v>22863.453982241997</v>
      </c>
      <c r="M112" s="222">
        <f t="shared" si="10"/>
        <v>21403.100989644001</v>
      </c>
      <c r="N112" s="222">
        <f t="shared" si="10"/>
        <v>20323.939667720006</v>
      </c>
      <c r="O112" s="222">
        <f t="shared" si="10"/>
        <v>19944.399084091998</v>
      </c>
    </row>
    <row r="113" spans="2:18">
      <c r="B113" s="221" t="s">
        <v>140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141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142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143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594</v>
      </c>
      <c r="C118" s="226">
        <f>SUM(C99:C101,C105:C107,C110:C111)</f>
        <v>10929.35514827</v>
      </c>
      <c r="D118" s="226">
        <f t="shared" ref="D118:O118" si="11">SUM(D99:D101,D105:D107,D110:D111)</f>
        <v>14535.033731969999</v>
      </c>
      <c r="E118" s="226">
        <f t="shared" si="11"/>
        <v>15648.10193805</v>
      </c>
      <c r="F118" s="226">
        <f t="shared" si="11"/>
        <v>14892.819514981999</v>
      </c>
      <c r="G118" s="226">
        <f t="shared" si="11"/>
        <v>13703.294964352001</v>
      </c>
      <c r="H118" s="226">
        <f t="shared" si="11"/>
        <v>15763.214412834002</v>
      </c>
      <c r="I118" s="226">
        <f t="shared" si="11"/>
        <v>12587.757026075999</v>
      </c>
      <c r="J118" s="226">
        <f t="shared" si="11"/>
        <v>12636.306908811999</v>
      </c>
      <c r="K118" s="226">
        <f t="shared" si="11"/>
        <v>12151.988951046</v>
      </c>
      <c r="L118" s="226">
        <f t="shared" si="11"/>
        <v>14300.819969242</v>
      </c>
      <c r="M118" s="226">
        <f t="shared" si="11"/>
        <v>13645.594058143999</v>
      </c>
      <c r="N118" s="226">
        <f t="shared" si="11"/>
        <v>12922.085373220001</v>
      </c>
      <c r="O118" s="226">
        <f t="shared" si="11"/>
        <v>14409.826007591999</v>
      </c>
    </row>
    <row r="119" spans="2:18">
      <c r="B119" s="223" t="s">
        <v>595</v>
      </c>
      <c r="C119" s="224">
        <f>SUM(C102:C104,C108:C109)</f>
        <v>8963.1329480000004</v>
      </c>
      <c r="D119" s="224">
        <f t="shared" ref="D119:O119" si="12">SUM(D102:D104,D108:D109)</f>
        <v>7021.1555724999998</v>
      </c>
      <c r="E119" s="224">
        <f t="shared" si="12"/>
        <v>5632.9766719999998</v>
      </c>
      <c r="F119" s="224">
        <f t="shared" si="12"/>
        <v>6735.4694910000007</v>
      </c>
      <c r="G119" s="224">
        <f t="shared" si="12"/>
        <v>5606.1137964999998</v>
      </c>
      <c r="H119" s="224">
        <f t="shared" si="12"/>
        <v>4260.2168505</v>
      </c>
      <c r="I119" s="224">
        <f t="shared" si="12"/>
        <v>4097.3590764999999</v>
      </c>
      <c r="J119" s="224">
        <f t="shared" si="12"/>
        <v>4486.5865590000003</v>
      </c>
      <c r="K119" s="224">
        <f t="shared" si="12"/>
        <v>6239.547407</v>
      </c>
      <c r="L119" s="224">
        <f t="shared" si="12"/>
        <v>8562.6340130000008</v>
      </c>
      <c r="M119" s="224">
        <f t="shared" si="12"/>
        <v>7757.5069315000001</v>
      </c>
      <c r="N119" s="224">
        <f t="shared" si="12"/>
        <v>7401.8542944999999</v>
      </c>
      <c r="O119" s="224">
        <f t="shared" si="12"/>
        <v>5534.5730764999998</v>
      </c>
      <c r="R119" s="228"/>
    </row>
    <row r="121" spans="2:18">
      <c r="B121" s="225" t="s">
        <v>593</v>
      </c>
      <c r="C121" s="227">
        <f>SUM(C99/SUM(C118:C119)*100,C100/SUM(C118:C119)*100,C101/SUM(C118:C119)*100,C105/SUM(C118:C119)*100,C106/SUM(C118:C119)*100,C107/SUM(C118:C119)*100,C111/SUM(C118:C119)*100,C110/SUM(C118:C119)*100)</f>
        <v>54.942122349789621</v>
      </c>
      <c r="D121" s="227">
        <f t="shared" ref="D121:O121" si="13">SUM(D99/SUM(D118:D119)*100,D100/SUM(D118:D119)*100,D101/SUM(D118:D119)*100,D105/SUM(D118:D119)*100,D106/SUM(D118:D119)*100,D107/SUM(D118:D119)*100,D111/SUM(D118:D119)*100,D110/SUM(D118:D119)*100)</f>
        <v>67.428586410474438</v>
      </c>
      <c r="E121" s="227">
        <f t="shared" si="13"/>
        <v>73.530586605982336</v>
      </c>
      <c r="F121" s="227">
        <f t="shared" si="13"/>
        <v>68.858056737002698</v>
      </c>
      <c r="G121" s="227">
        <f t="shared" si="13"/>
        <v>70.9669318935033</v>
      </c>
      <c r="H121" s="227">
        <f t="shared" si="13"/>
        <v>78.723842110412335</v>
      </c>
      <c r="I121" s="227">
        <f t="shared" si="13"/>
        <v>75.443029276449508</v>
      </c>
      <c r="J121" s="227">
        <f t="shared" si="13"/>
        <v>73.797731280440487</v>
      </c>
      <c r="K121" s="227">
        <f t="shared" si="13"/>
        <v>66.073810879479353</v>
      </c>
      <c r="L121" s="227">
        <f t="shared" si="13"/>
        <v>62.548816903821347</v>
      </c>
      <c r="M121" s="227">
        <f t="shared" si="13"/>
        <v>63.755219698054454</v>
      </c>
      <c r="N121" s="227">
        <f t="shared" si="13"/>
        <v>63.580612737912325</v>
      </c>
      <c r="O121" s="227">
        <f t="shared" si="13"/>
        <v>72.24998831419056</v>
      </c>
    </row>
    <row r="122" spans="2:18">
      <c r="B122" s="223" t="s">
        <v>596</v>
      </c>
      <c r="C122" s="316">
        <f t="shared" ref="C122:O122" si="14">100-C121</f>
        <v>45.057877650210379</v>
      </c>
      <c r="D122" s="316">
        <f t="shared" si="14"/>
        <v>32.571413589525562</v>
      </c>
      <c r="E122" s="316">
        <f t="shared" si="14"/>
        <v>26.469413394017664</v>
      </c>
      <c r="F122" s="316">
        <f t="shared" si="14"/>
        <v>31.141943262997302</v>
      </c>
      <c r="G122" s="316">
        <f t="shared" si="14"/>
        <v>29.0330681064967</v>
      </c>
      <c r="H122" s="316">
        <f t="shared" si="14"/>
        <v>21.276157889587665</v>
      </c>
      <c r="I122" s="316">
        <f t="shared" si="14"/>
        <v>24.556970723550492</v>
      </c>
      <c r="J122" s="316">
        <f t="shared" si="14"/>
        <v>26.202268719559513</v>
      </c>
      <c r="K122" s="316">
        <f t="shared" si="14"/>
        <v>33.926189120520647</v>
      </c>
      <c r="L122" s="316">
        <f t="shared" si="14"/>
        <v>37.451183096178653</v>
      </c>
      <c r="M122" s="316">
        <f t="shared" si="14"/>
        <v>36.244780301945546</v>
      </c>
      <c r="N122" s="316">
        <f t="shared" si="14"/>
        <v>36.419387262087675</v>
      </c>
      <c r="O122" s="316">
        <f t="shared" si="14"/>
        <v>27.75001168580944</v>
      </c>
    </row>
    <row r="124" spans="2:18">
      <c r="B124" s="151" t="s">
        <v>145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2:18">
      <c r="B125" s="218"/>
      <c r="C125" s="219" t="str">
        <f>Dat_01!B140</f>
        <v>O</v>
      </c>
      <c r="D125" s="219" t="str">
        <f>Dat_01!C140</f>
        <v>N</v>
      </c>
      <c r="E125" s="219" t="str">
        <f>Dat_01!D140</f>
        <v>D</v>
      </c>
      <c r="F125" s="219" t="str">
        <f>Dat_01!E140</f>
        <v>E</v>
      </c>
      <c r="G125" s="219" t="str">
        <f>Dat_01!F140</f>
        <v>F</v>
      </c>
      <c r="H125" s="219" t="str">
        <f>Dat_01!G140</f>
        <v>M</v>
      </c>
      <c r="I125" s="219" t="str">
        <f>Dat_01!H140</f>
        <v>A</v>
      </c>
      <c r="J125" s="219" t="str">
        <f>Dat_01!I140</f>
        <v>M</v>
      </c>
      <c r="K125" s="219" t="str">
        <f>Dat_01!J140</f>
        <v>J</v>
      </c>
      <c r="L125" s="219" t="str">
        <f>Dat_01!K140</f>
        <v>J</v>
      </c>
      <c r="M125" s="219" t="str">
        <f>Dat_01!L140</f>
        <v>A</v>
      </c>
      <c r="N125" s="219" t="str">
        <f>Dat_01!M140</f>
        <v>S</v>
      </c>
      <c r="O125" s="219" t="str">
        <f>Dat_01!N140</f>
        <v>O</v>
      </c>
    </row>
    <row r="126" spans="2:18">
      <c r="B126" s="221" t="s">
        <v>2</v>
      </c>
      <c r="C126" s="222">
        <f>C69</f>
        <v>1122.02994646</v>
      </c>
      <c r="D126" s="222">
        <f t="shared" ref="D126:O126" si="15">D69</f>
        <v>2663.0366552999999</v>
      </c>
      <c r="E126" s="222">
        <f t="shared" si="15"/>
        <v>4638.9097267759998</v>
      </c>
      <c r="F126" s="222">
        <f t="shared" si="15"/>
        <v>3728.0292889299999</v>
      </c>
      <c r="G126" s="222">
        <f t="shared" si="15"/>
        <v>2837.657916438</v>
      </c>
      <c r="H126" s="222">
        <f t="shared" si="15"/>
        <v>3112.6634564460001</v>
      </c>
      <c r="I126" s="222">
        <f t="shared" si="15"/>
        <v>2861.140589526</v>
      </c>
      <c r="J126" s="222">
        <f t="shared" si="15"/>
        <v>2858.8119126259999</v>
      </c>
      <c r="K126" s="222">
        <f t="shared" si="15"/>
        <v>2261.9890331500001</v>
      </c>
      <c r="L126" s="222">
        <f t="shared" si="15"/>
        <v>1836.794019208</v>
      </c>
      <c r="M126" s="222">
        <f t="shared" si="15"/>
        <v>1880.071061444</v>
      </c>
      <c r="N126" s="222">
        <f t="shared" si="15"/>
        <v>1674.6629713719999</v>
      </c>
      <c r="O126" s="222">
        <f t="shared" si="15"/>
        <v>1889.582088462</v>
      </c>
      <c r="P126" s="230"/>
    </row>
    <row r="127" spans="2:18">
      <c r="B127" s="221" t="s">
        <v>81</v>
      </c>
      <c r="C127" s="222">
        <f t="shared" ref="C127:O139" si="16">C70</f>
        <v>116.03074081</v>
      </c>
      <c r="D127" s="222">
        <f t="shared" si="16"/>
        <v>172.10635217000001</v>
      </c>
      <c r="E127" s="222">
        <f t="shared" si="16"/>
        <v>321.94269827400001</v>
      </c>
      <c r="F127" s="222">
        <f t="shared" si="16"/>
        <v>233.77888705199999</v>
      </c>
      <c r="G127" s="222">
        <f t="shared" si="16"/>
        <v>229.83714941400001</v>
      </c>
      <c r="H127" s="222">
        <f t="shared" si="16"/>
        <v>303.52379088800001</v>
      </c>
      <c r="I127" s="222">
        <f t="shared" si="16"/>
        <v>314.35098405000002</v>
      </c>
      <c r="J127" s="222">
        <f t="shared" si="16"/>
        <v>243.63992918599999</v>
      </c>
      <c r="K127" s="222">
        <f t="shared" si="16"/>
        <v>152.39581989600001</v>
      </c>
      <c r="L127" s="222">
        <f t="shared" si="16"/>
        <v>167.16093403400001</v>
      </c>
      <c r="M127" s="222">
        <f t="shared" si="16"/>
        <v>158.85512120000001</v>
      </c>
      <c r="N127" s="222">
        <f t="shared" si="16"/>
        <v>187.668031348</v>
      </c>
      <c r="O127" s="222">
        <f t="shared" si="16"/>
        <v>229.96712263000001</v>
      </c>
    </row>
    <row r="128" spans="2:18">
      <c r="B128" s="221" t="s">
        <v>3</v>
      </c>
      <c r="C128" s="222">
        <f t="shared" si="16"/>
        <v>4530.6687620000002</v>
      </c>
      <c r="D128" s="222">
        <f t="shared" si="16"/>
        <v>3427.5262950000001</v>
      </c>
      <c r="E128" s="222">
        <f t="shared" si="16"/>
        <v>4349.8902129999997</v>
      </c>
      <c r="F128" s="222">
        <f t="shared" si="16"/>
        <v>5289.1958240000004</v>
      </c>
      <c r="G128" s="222">
        <f t="shared" si="16"/>
        <v>4885.6830239999999</v>
      </c>
      <c r="H128" s="222">
        <f t="shared" si="16"/>
        <v>5174.9451150000004</v>
      </c>
      <c r="I128" s="222">
        <f t="shared" si="16"/>
        <v>4085.604789</v>
      </c>
      <c r="J128" s="222">
        <f t="shared" si="16"/>
        <v>3078.9784669999999</v>
      </c>
      <c r="K128" s="222">
        <f t="shared" si="16"/>
        <v>3621.3812859999998</v>
      </c>
      <c r="L128" s="222">
        <f t="shared" si="16"/>
        <v>5159.0193049999998</v>
      </c>
      <c r="M128" s="222">
        <f t="shared" si="16"/>
        <v>5151.9122530000004</v>
      </c>
      <c r="N128" s="222">
        <f t="shared" si="16"/>
        <v>4871.2094020000004</v>
      </c>
      <c r="O128" s="222">
        <f t="shared" si="16"/>
        <v>4528.3442359999999</v>
      </c>
    </row>
    <row r="129" spans="2:15">
      <c r="B129" s="221" t="s">
        <v>4</v>
      </c>
      <c r="C129" s="222">
        <f t="shared" si="16"/>
        <v>675.29856600000005</v>
      </c>
      <c r="D129" s="222">
        <f t="shared" si="16"/>
        <v>548.13411599999995</v>
      </c>
      <c r="E129" s="222">
        <f t="shared" si="16"/>
        <v>374.11610899999999</v>
      </c>
      <c r="F129" s="222">
        <f t="shared" si="16"/>
        <v>869.06686000000002</v>
      </c>
      <c r="G129" s="222">
        <f t="shared" si="16"/>
        <v>822.66154500000005</v>
      </c>
      <c r="H129" s="222">
        <f t="shared" si="16"/>
        <v>476.52099399999997</v>
      </c>
      <c r="I129" s="222">
        <f t="shared" si="16"/>
        <v>306.83838200000002</v>
      </c>
      <c r="J129" s="222">
        <f t="shared" si="16"/>
        <v>244.57665399999999</v>
      </c>
      <c r="K129" s="222">
        <f t="shared" si="16"/>
        <v>362.74284999999998</v>
      </c>
      <c r="L129" s="222">
        <f t="shared" si="16"/>
        <v>303.34445399999998</v>
      </c>
      <c r="M129" s="222">
        <f t="shared" si="16"/>
        <v>338.34975300000002</v>
      </c>
      <c r="N129" s="222">
        <f t="shared" si="16"/>
        <v>282.63350100000002</v>
      </c>
      <c r="O129" s="222">
        <f t="shared" si="16"/>
        <v>235.10996900000001</v>
      </c>
    </row>
    <row r="130" spans="2:15">
      <c r="B130" s="221" t="s">
        <v>132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133</v>
      </c>
      <c r="C131" s="222">
        <f t="shared" si="16"/>
        <v>5624.8074539999998</v>
      </c>
      <c r="D131" s="222">
        <f t="shared" si="16"/>
        <v>3860.487071</v>
      </c>
      <c r="E131" s="222">
        <f t="shared" si="16"/>
        <v>2755.5232569999998</v>
      </c>
      <c r="F131" s="222">
        <f t="shared" si="16"/>
        <v>3272.2781909999999</v>
      </c>
      <c r="G131" s="222">
        <f t="shared" si="16"/>
        <v>2388.4234710000001</v>
      </c>
      <c r="H131" s="222">
        <f t="shared" si="16"/>
        <v>1386.2401649999999</v>
      </c>
      <c r="I131" s="222">
        <f t="shared" si="16"/>
        <v>1731.0447300000001</v>
      </c>
      <c r="J131" s="222">
        <f t="shared" si="16"/>
        <v>2018.170026</v>
      </c>
      <c r="K131" s="222">
        <f t="shared" si="16"/>
        <v>3556.6723459999998</v>
      </c>
      <c r="L131" s="222">
        <f t="shared" si="16"/>
        <v>5829.9045759999999</v>
      </c>
      <c r="M131" s="222">
        <f t="shared" si="16"/>
        <v>5051.1759540000003</v>
      </c>
      <c r="N131" s="222">
        <f t="shared" si="16"/>
        <v>4546.4520769999999</v>
      </c>
      <c r="O131" s="222">
        <f t="shared" si="16"/>
        <v>2791.4263310000001</v>
      </c>
    </row>
    <row r="132" spans="2:15">
      <c r="B132" s="221" t="s">
        <v>5</v>
      </c>
      <c r="C132" s="222">
        <f t="shared" si="16"/>
        <v>3719.9329819999998</v>
      </c>
      <c r="D132" s="222">
        <f t="shared" si="16"/>
        <v>7333.0039489999999</v>
      </c>
      <c r="E132" s="222">
        <f t="shared" si="16"/>
        <v>5408.226525</v>
      </c>
      <c r="F132" s="222">
        <f t="shared" si="16"/>
        <v>4566.2618409999995</v>
      </c>
      <c r="G132" s="222">
        <f t="shared" si="16"/>
        <v>4177.8229469999997</v>
      </c>
      <c r="H132" s="222">
        <f t="shared" si="16"/>
        <v>5503.3027240000001</v>
      </c>
      <c r="I132" s="222">
        <f t="shared" si="16"/>
        <v>3639.4121740000001</v>
      </c>
      <c r="J132" s="222">
        <f t="shared" si="16"/>
        <v>3893.3025899999998</v>
      </c>
      <c r="K132" s="222">
        <f t="shared" si="16"/>
        <v>3239.7574049999998</v>
      </c>
      <c r="L132" s="222">
        <f t="shared" si="16"/>
        <v>4098.9654170000003</v>
      </c>
      <c r="M132" s="222">
        <f t="shared" si="16"/>
        <v>3508.2136180000002</v>
      </c>
      <c r="N132" s="222">
        <f t="shared" si="16"/>
        <v>3861.739051</v>
      </c>
      <c r="O132" s="222">
        <f t="shared" si="16"/>
        <v>5668.7251050000004</v>
      </c>
    </row>
    <row r="133" spans="2:15">
      <c r="B133" s="221" t="s">
        <v>134</v>
      </c>
      <c r="C133" s="222">
        <f t="shared" si="16"/>
        <v>764.70668699999999</v>
      </c>
      <c r="D133" s="222">
        <f t="shared" si="16"/>
        <v>501.06963000000002</v>
      </c>
      <c r="E133" s="222">
        <f t="shared" si="16"/>
        <v>494.84732300000002</v>
      </c>
      <c r="F133" s="222">
        <f t="shared" si="16"/>
        <v>600.39744800000005</v>
      </c>
      <c r="G133" s="222">
        <f t="shared" si="16"/>
        <v>944.08554600000002</v>
      </c>
      <c r="H133" s="222">
        <f t="shared" si="16"/>
        <v>1036.1513669999999</v>
      </c>
      <c r="I133" s="222">
        <f t="shared" si="16"/>
        <v>1114.1793740000001</v>
      </c>
      <c r="J133" s="222">
        <f t="shared" si="16"/>
        <v>1592.9087930000001</v>
      </c>
      <c r="K133" s="222">
        <f t="shared" si="16"/>
        <v>1758.5537770000001</v>
      </c>
      <c r="L133" s="222">
        <f t="shared" si="16"/>
        <v>1862.4341910000001</v>
      </c>
      <c r="M133" s="222">
        <f t="shared" si="16"/>
        <v>1768.5077249999999</v>
      </c>
      <c r="N133" s="222">
        <f t="shared" si="16"/>
        <v>1421.280176</v>
      </c>
      <c r="O133" s="222">
        <f t="shared" si="16"/>
        <v>1273.972949</v>
      </c>
    </row>
    <row r="134" spans="2:15">
      <c r="B134" s="221" t="s">
        <v>135</v>
      </c>
      <c r="C134" s="222">
        <f t="shared" si="16"/>
        <v>303.08525700000001</v>
      </c>
      <c r="D134" s="222">
        <f t="shared" si="16"/>
        <v>69.970612000000003</v>
      </c>
      <c r="E134" s="222">
        <f t="shared" si="16"/>
        <v>68.978174999999993</v>
      </c>
      <c r="F134" s="222">
        <f t="shared" si="16"/>
        <v>85.969313</v>
      </c>
      <c r="G134" s="222">
        <f t="shared" si="16"/>
        <v>227.955996</v>
      </c>
      <c r="H134" s="222">
        <f t="shared" si="16"/>
        <v>235.96742</v>
      </c>
      <c r="I134" s="222">
        <f t="shared" si="16"/>
        <v>206.86543699999999</v>
      </c>
      <c r="J134" s="222">
        <f t="shared" si="16"/>
        <v>552.48475099999996</v>
      </c>
      <c r="K134" s="222">
        <f t="shared" si="16"/>
        <v>711.64684799999998</v>
      </c>
      <c r="L134" s="222">
        <f t="shared" si="16"/>
        <v>796.17204200000003</v>
      </c>
      <c r="M134" s="222">
        <f t="shared" si="16"/>
        <v>744.54166099999998</v>
      </c>
      <c r="N134" s="222">
        <f t="shared" si="16"/>
        <v>452.15903400000002</v>
      </c>
      <c r="O134" s="222">
        <f t="shared" si="16"/>
        <v>340.27470899999997</v>
      </c>
    </row>
    <row r="135" spans="2:15">
      <c r="B135" s="221" t="s">
        <v>9</v>
      </c>
      <c r="C135" s="222">
        <f t="shared" si="16"/>
        <v>2493.6785410000002</v>
      </c>
      <c r="D135" s="222">
        <f t="shared" si="16"/>
        <v>2467.9510030000001</v>
      </c>
      <c r="E135" s="222">
        <f t="shared" si="16"/>
        <v>2342.3448360000002</v>
      </c>
      <c r="F135" s="222">
        <f t="shared" si="16"/>
        <v>2436.1478390000002</v>
      </c>
      <c r="G135" s="222">
        <f t="shared" si="16"/>
        <v>2231.4833699999999</v>
      </c>
      <c r="H135" s="222">
        <f t="shared" si="16"/>
        <v>2231.357293</v>
      </c>
      <c r="I135" s="222">
        <f t="shared" si="16"/>
        <v>1925.2418520000001</v>
      </c>
      <c r="J135" s="222">
        <f t="shared" si="16"/>
        <v>2084.3367929999999</v>
      </c>
      <c r="K135" s="222">
        <f t="shared" si="16"/>
        <v>2185.8913440000001</v>
      </c>
      <c r="L135" s="222">
        <f t="shared" si="16"/>
        <v>2299.6183460000002</v>
      </c>
      <c r="M135" s="222">
        <f t="shared" si="16"/>
        <v>2189.017257</v>
      </c>
      <c r="N135" s="222">
        <f t="shared" si="16"/>
        <v>2398.8736269999999</v>
      </c>
      <c r="O135" s="222">
        <f t="shared" si="16"/>
        <v>2351.5301490000002</v>
      </c>
    </row>
    <row r="136" spans="2:15">
      <c r="B136" s="221" t="s">
        <v>136</v>
      </c>
      <c r="C136" s="222">
        <f t="shared" si="16"/>
        <v>169.348387</v>
      </c>
      <c r="D136" s="222">
        <f t="shared" si="16"/>
        <v>144.5833825</v>
      </c>
      <c r="E136" s="222">
        <f t="shared" si="16"/>
        <v>160.99247</v>
      </c>
      <c r="F136" s="222">
        <f t="shared" si="16"/>
        <v>157.97660099999999</v>
      </c>
      <c r="G136" s="222">
        <f t="shared" si="16"/>
        <v>163.5454105</v>
      </c>
      <c r="H136" s="222">
        <f t="shared" si="16"/>
        <v>166.0983985</v>
      </c>
      <c r="I136" s="222">
        <f t="shared" si="16"/>
        <v>134.23411250000001</v>
      </c>
      <c r="J136" s="222">
        <f t="shared" si="16"/>
        <v>139.503086</v>
      </c>
      <c r="K136" s="222">
        <f t="shared" si="16"/>
        <v>134.24086700000001</v>
      </c>
      <c r="L136" s="222">
        <f t="shared" si="16"/>
        <v>129.766637</v>
      </c>
      <c r="M136" s="222">
        <f t="shared" si="16"/>
        <v>178.9639675</v>
      </c>
      <c r="N136" s="222">
        <f t="shared" si="16"/>
        <v>173.89508950000001</v>
      </c>
      <c r="O136" s="222">
        <f t="shared" si="16"/>
        <v>156.50662750000001</v>
      </c>
    </row>
    <row r="137" spans="2:15">
      <c r="B137" s="221" t="s">
        <v>137</v>
      </c>
      <c r="C137" s="222">
        <f t="shared" si="16"/>
        <v>61.976173000000003</v>
      </c>
      <c r="D137" s="222">
        <f t="shared" si="16"/>
        <v>60.149876499999998</v>
      </c>
      <c r="E137" s="222">
        <f t="shared" si="16"/>
        <v>65.337529000000004</v>
      </c>
      <c r="F137" s="222">
        <f t="shared" si="16"/>
        <v>55.184336000000002</v>
      </c>
      <c r="G137" s="222">
        <f t="shared" si="16"/>
        <v>55.978365500000002</v>
      </c>
      <c r="H137" s="222">
        <f t="shared" si="16"/>
        <v>51.389567499999998</v>
      </c>
      <c r="I137" s="222">
        <f t="shared" si="16"/>
        <v>29.749654499999998</v>
      </c>
      <c r="J137" s="222">
        <f t="shared" si="16"/>
        <v>30.791229000000001</v>
      </c>
      <c r="K137" s="222">
        <f t="shared" si="16"/>
        <v>27.458276000000001</v>
      </c>
      <c r="L137" s="222">
        <f t="shared" si="16"/>
        <v>31.820180000000001</v>
      </c>
      <c r="M137" s="222">
        <f t="shared" si="16"/>
        <v>66.037119500000003</v>
      </c>
      <c r="N137" s="222">
        <f t="shared" si="16"/>
        <v>58.507686499999998</v>
      </c>
      <c r="O137" s="222">
        <f t="shared" si="16"/>
        <v>64.967821499999999</v>
      </c>
    </row>
    <row r="138" spans="2:15">
      <c r="B138" s="221" t="s">
        <v>138</v>
      </c>
      <c r="C138" s="222">
        <f t="shared" si="16"/>
        <v>310.9246</v>
      </c>
      <c r="D138" s="222">
        <f t="shared" si="16"/>
        <v>308.17036200000001</v>
      </c>
      <c r="E138" s="222">
        <f t="shared" si="16"/>
        <v>299.96974799999998</v>
      </c>
      <c r="F138" s="222">
        <f t="shared" si="16"/>
        <v>334.00257699999997</v>
      </c>
      <c r="G138" s="222">
        <f t="shared" si="16"/>
        <v>344.27402000000001</v>
      </c>
      <c r="H138" s="222">
        <f t="shared" si="16"/>
        <v>345.27097199999997</v>
      </c>
      <c r="I138" s="222">
        <f t="shared" si="16"/>
        <v>336.454024</v>
      </c>
      <c r="J138" s="222">
        <f t="shared" si="16"/>
        <v>385.38923699999998</v>
      </c>
      <c r="K138" s="222">
        <f t="shared" si="16"/>
        <v>378.80650600000001</v>
      </c>
      <c r="L138" s="222">
        <f t="shared" si="16"/>
        <v>348.45388100000002</v>
      </c>
      <c r="M138" s="222">
        <f t="shared" si="16"/>
        <v>367.45549899999997</v>
      </c>
      <c r="N138" s="222">
        <f t="shared" si="16"/>
        <v>394.85902099999998</v>
      </c>
      <c r="O138" s="222">
        <f t="shared" si="16"/>
        <v>413.99197600000002</v>
      </c>
    </row>
    <row r="139" spans="2:15">
      <c r="B139" s="221" t="s">
        <v>139</v>
      </c>
      <c r="C139" s="222">
        <f t="shared" si="16"/>
        <v>19892.488096270001</v>
      </c>
      <c r="D139" s="222">
        <f t="shared" si="16"/>
        <v>21556.189304470005</v>
      </c>
      <c r="E139" s="222">
        <f t="shared" si="16"/>
        <v>21281.078610050001</v>
      </c>
      <c r="F139" s="222">
        <f t="shared" si="16"/>
        <v>21628.289005981998</v>
      </c>
      <c r="G139" s="222">
        <f t="shared" si="16"/>
        <v>19309.408760851995</v>
      </c>
      <c r="H139" s="222">
        <f t="shared" si="16"/>
        <v>20023.431263333994</v>
      </c>
      <c r="I139" s="222">
        <f t="shared" si="16"/>
        <v>16685.116102575998</v>
      </c>
      <c r="J139" s="222">
        <f t="shared" si="16"/>
        <v>17122.893467811999</v>
      </c>
      <c r="K139" s="222">
        <f t="shared" si="16"/>
        <v>18391.536358046003</v>
      </c>
      <c r="L139" s="222">
        <f t="shared" si="16"/>
        <v>22863.453982241997</v>
      </c>
      <c r="M139" s="222">
        <f t="shared" si="16"/>
        <v>21403.100989644001</v>
      </c>
      <c r="N139" s="222">
        <f t="shared" si="16"/>
        <v>20323.939667720006</v>
      </c>
      <c r="O139" s="222">
        <f t="shared" si="16"/>
        <v>19944.399084091998</v>
      </c>
    </row>
    <row r="140" spans="2:15">
      <c r="B140" s="221" t="s">
        <v>140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141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142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143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6282.6556454599995</v>
      </c>
      <c r="D145" s="226">
        <f t="shared" ref="D145:N145" si="17">SUM(D126,D132:D134,D137:D138)</f>
        <v>10935.4010848</v>
      </c>
      <c r="E145" s="226">
        <f t="shared" si="17"/>
        <v>10976.269026775999</v>
      </c>
      <c r="F145" s="226">
        <f t="shared" si="17"/>
        <v>9369.8448039299983</v>
      </c>
      <c r="G145" s="226">
        <f t="shared" si="17"/>
        <v>8587.7747909379996</v>
      </c>
      <c r="H145" s="226">
        <f t="shared" si="17"/>
        <v>10284.745506946003</v>
      </c>
      <c r="I145" s="226">
        <f t="shared" si="17"/>
        <v>8187.8012530260012</v>
      </c>
      <c r="J145" s="226">
        <f t="shared" si="17"/>
        <v>9313.6885126260004</v>
      </c>
      <c r="K145" s="226">
        <f t="shared" si="17"/>
        <v>8378.211845150001</v>
      </c>
      <c r="L145" s="226">
        <f t="shared" si="17"/>
        <v>8974.6397302080004</v>
      </c>
      <c r="M145" s="226">
        <f t="shared" si="17"/>
        <v>8334.8266839440003</v>
      </c>
      <c r="N145" s="226">
        <f t="shared" si="17"/>
        <v>7863.2079398720007</v>
      </c>
      <c r="O145" s="226">
        <f>SUM(O126,O132:O134,O137:O138)</f>
        <v>9651.5146489620001</v>
      </c>
    </row>
    <row r="146" spans="2:15">
      <c r="B146" s="223" t="s">
        <v>16</v>
      </c>
      <c r="C146" s="224">
        <f>SUM(C127:C131,C135:C136)</f>
        <v>13609.83245081</v>
      </c>
      <c r="D146" s="224">
        <f t="shared" ref="D146:O146" si="18">SUM(D127:D131,D135:D136)</f>
        <v>10620.788219670001</v>
      </c>
      <c r="E146" s="224">
        <f t="shared" si="18"/>
        <v>10304.809583273998</v>
      </c>
      <c r="F146" s="224">
        <f t="shared" si="18"/>
        <v>12258.444202052002</v>
      </c>
      <c r="G146" s="224">
        <f t="shared" si="18"/>
        <v>10721.633969914001</v>
      </c>
      <c r="H146" s="224">
        <f t="shared" si="18"/>
        <v>9738.6857563880003</v>
      </c>
      <c r="I146" s="224">
        <f t="shared" si="18"/>
        <v>8497.3148495500009</v>
      </c>
      <c r="J146" s="224">
        <f t="shared" si="18"/>
        <v>7809.2049551859991</v>
      </c>
      <c r="K146" s="224">
        <f t="shared" si="18"/>
        <v>10013.324512895999</v>
      </c>
      <c r="L146" s="224">
        <f t="shared" si="18"/>
        <v>13888.814252034001</v>
      </c>
      <c r="M146" s="224">
        <f t="shared" si="18"/>
        <v>13068.274305700001</v>
      </c>
      <c r="N146" s="224">
        <f t="shared" si="18"/>
        <v>12460.731727848002</v>
      </c>
      <c r="O146" s="224">
        <f t="shared" si="18"/>
        <v>10292.884435130001</v>
      </c>
    </row>
    <row r="148" spans="2:15">
      <c r="B148" s="225" t="s">
        <v>17</v>
      </c>
      <c r="C148" s="227">
        <f>SUM(C126/SUM(C145:C146)*100,C132/SUM(C145:C146)*100,C133/SUM(C145:C146)*100,C134/SUM(C145:C146)*100,C137/SUM(C145:C146)*100,C138/SUM(C145:C146)*100)</f>
        <v>31.583055950844315</v>
      </c>
      <c r="D148" s="227">
        <f t="shared" ref="D148:I148" si="19">SUM(D126/SUM(D145:D146)*100,D132/SUM(D145:D146)*100,D133/SUM(D145:D146)*100,D134/SUM(D145:D146)*100,D137/SUM(D145:D146)*100,D138/SUM(D145:D146)*100)</f>
        <v>50.729750654640888</v>
      </c>
      <c r="E148" s="227">
        <f t="shared" si="19"/>
        <v>51.577597300883291</v>
      </c>
      <c r="F148" s="227">
        <f t="shared" si="19"/>
        <v>43.322173110126599</v>
      </c>
      <c r="G148" s="227">
        <f t="shared" si="19"/>
        <v>44.474561066566174</v>
      </c>
      <c r="H148" s="227">
        <f t="shared" si="19"/>
        <v>51.363551889225704</v>
      </c>
      <c r="I148" s="227">
        <f t="shared" si="19"/>
        <v>49.072485937103508</v>
      </c>
      <c r="J148" s="227">
        <f>SUM(J126/SUM(J145:J146)*100,J132/SUM(J145:J146)*100,J133/SUM(J145:J146)*100,J134/SUM(J145:J146)*100,J137/SUM(J145:J146)*100,J138/SUM(J145:J146)*100)</f>
        <v>54.393193125531511</v>
      </c>
      <c r="K148" s="227">
        <f t="shared" ref="K148:O148" si="20">SUM(K126/SUM(K145:K146)*100,K132/SUM(K145:K146)*100,K133/SUM(K145:K146)*100,K134/SUM(K145:K146)*100,K137/SUM(K145:K146)*100,K138/SUM(K145:K146)*100)</f>
        <v>45.554714310121604</v>
      </c>
      <c r="L148" s="227">
        <f t="shared" si="20"/>
        <v>39.25321054805886</v>
      </c>
      <c r="M148" s="227">
        <f t="shared" si="20"/>
        <v>38.942145289959846</v>
      </c>
      <c r="N148" s="227">
        <f t="shared" si="20"/>
        <v>38.689388319533997</v>
      </c>
      <c r="O148" s="227">
        <f t="shared" si="20"/>
        <v>48.392105514275514</v>
      </c>
    </row>
    <row r="149" spans="2:15">
      <c r="B149" s="223" t="s">
        <v>16</v>
      </c>
      <c r="C149" s="316">
        <f t="shared" ref="C149" si="21">100-C148</f>
        <v>68.416944049155688</v>
      </c>
      <c r="D149" s="316">
        <f t="shared" ref="D149:J149" si="22">100-D148</f>
        <v>49.270249345359112</v>
      </c>
      <c r="E149" s="316">
        <f t="shared" si="22"/>
        <v>48.422402699116709</v>
      </c>
      <c r="F149" s="316">
        <f t="shared" si="22"/>
        <v>56.677826889873401</v>
      </c>
      <c r="G149" s="316">
        <f t="shared" si="22"/>
        <v>55.525438933433826</v>
      </c>
      <c r="H149" s="316">
        <f t="shared" si="22"/>
        <v>48.636448110774296</v>
      </c>
      <c r="I149" s="316">
        <f t="shared" si="22"/>
        <v>50.927514062896492</v>
      </c>
      <c r="J149" s="316">
        <f t="shared" si="22"/>
        <v>45.606806874468489</v>
      </c>
      <c r="K149" s="316">
        <f t="shared" ref="K149:O149" si="23">100-K148</f>
        <v>54.445285689878396</v>
      </c>
      <c r="L149" s="316">
        <f t="shared" si="23"/>
        <v>60.74678945194114</v>
      </c>
      <c r="M149" s="316">
        <f t="shared" si="23"/>
        <v>61.057854710040154</v>
      </c>
      <c r="N149" s="316">
        <f t="shared" si="23"/>
        <v>61.310611680466003</v>
      </c>
      <c r="O149" s="316">
        <f t="shared" si="23"/>
        <v>51.607894485724486</v>
      </c>
    </row>
    <row r="153" spans="2:15">
      <c r="B153" s="151" t="s">
        <v>24</v>
      </c>
    </row>
    <row r="154" spans="2:15">
      <c r="B154" s="225"/>
      <c r="C154" s="225"/>
      <c r="D154" s="333" t="s">
        <v>22</v>
      </c>
      <c r="E154" s="333" t="s">
        <v>23</v>
      </c>
    </row>
    <row r="155" spans="2:15">
      <c r="B155" s="223" t="s">
        <v>146</v>
      </c>
      <c r="C155" s="223" t="s">
        <v>147</v>
      </c>
      <c r="D155" s="334"/>
      <c r="E155" s="334"/>
    </row>
    <row r="156" spans="2:15">
      <c r="B156" s="231">
        <f>DATE(YEAR(Dat_01!B$2),MONTH(Dat_01!B$2),Dat_01!A180)</f>
        <v>44105</v>
      </c>
      <c r="C156" s="221">
        <f>Dat_01!A180</f>
        <v>1</v>
      </c>
      <c r="D156" s="232">
        <f>Dat_01!W180</f>
        <v>202.06940400000002</v>
      </c>
      <c r="E156" s="233">
        <f>Dat_01!V180</f>
        <v>29.719228039014688</v>
      </c>
    </row>
    <row r="157" spans="2:15">
      <c r="B157" s="231">
        <f>DATE(YEAR(Dat_01!B$2),MONTH(Dat_01!B$2),Dat_01!A181)</f>
        <v>44106</v>
      </c>
      <c r="C157" s="221">
        <f>Dat_01!A181</f>
        <v>2</v>
      </c>
      <c r="D157" s="232">
        <f>Dat_01!W181</f>
        <v>362.14211</v>
      </c>
      <c r="E157" s="233">
        <f>Dat_01!V181</f>
        <v>49.684051035051382</v>
      </c>
    </row>
    <row r="158" spans="2:15">
      <c r="B158" s="231">
        <f>DATE(YEAR(Dat_01!B$2),MONTH(Dat_01!B$2),Dat_01!A182)</f>
        <v>44107</v>
      </c>
      <c r="C158" s="221">
        <f>Dat_01!A182</f>
        <v>3</v>
      </c>
      <c r="D158" s="232">
        <f>Dat_01!W182</f>
        <v>313.48092099999997</v>
      </c>
      <c r="E158" s="233">
        <f>Dat_01!V182</f>
        <v>45.30993516924417</v>
      </c>
    </row>
    <row r="159" spans="2:15">
      <c r="B159" s="231">
        <f>DATE(YEAR(Dat_01!B$2),MONTH(Dat_01!B$2),Dat_01!A183)</f>
        <v>44108</v>
      </c>
      <c r="C159" s="221">
        <f>Dat_01!A183</f>
        <v>4</v>
      </c>
      <c r="D159" s="232">
        <f>Dat_01!W183</f>
        <v>260.74266299999999</v>
      </c>
      <c r="E159" s="233">
        <f>Dat_01!V183</f>
        <v>42.498347289338476</v>
      </c>
    </row>
    <row r="160" spans="2:15">
      <c r="B160" s="231">
        <f>DATE(YEAR(Dat_01!B$2),MONTH(Dat_01!B$2),Dat_01!A184)</f>
        <v>44109</v>
      </c>
      <c r="C160" s="221">
        <f>Dat_01!A184</f>
        <v>5</v>
      </c>
      <c r="D160" s="232">
        <f>Dat_01!W184</f>
        <v>174.008025</v>
      </c>
      <c r="E160" s="233">
        <f>Dat_01!V184</f>
        <v>28.334084334572363</v>
      </c>
    </row>
    <row r="161" spans="2:5">
      <c r="B161" s="231">
        <f>DATE(YEAR(Dat_01!B$2),MONTH(Dat_01!B$2),Dat_01!A185)</f>
        <v>44110</v>
      </c>
      <c r="C161" s="221">
        <f>Dat_01!A185</f>
        <v>6</v>
      </c>
      <c r="D161" s="232">
        <f>Dat_01!W185</f>
        <v>159.32368199999999</v>
      </c>
      <c r="E161" s="233">
        <f>Dat_01!V185</f>
        <v>25.277267321948216</v>
      </c>
    </row>
    <row r="162" spans="2:5">
      <c r="B162" s="231">
        <f>DATE(YEAR(Dat_01!B$2),MONTH(Dat_01!B$2),Dat_01!A186)</f>
        <v>44111</v>
      </c>
      <c r="C162" s="221">
        <f>Dat_01!A186</f>
        <v>7</v>
      </c>
      <c r="D162" s="232">
        <f>Dat_01!W186</f>
        <v>104.70095500000001</v>
      </c>
      <c r="E162" s="233">
        <f>Dat_01!V186</f>
        <v>16.329373139400182</v>
      </c>
    </row>
    <row r="163" spans="2:5">
      <c r="B163" s="231">
        <f>DATE(YEAR(Dat_01!B$2),MONTH(Dat_01!B$2),Dat_01!A187)</f>
        <v>44112</v>
      </c>
      <c r="C163" s="221">
        <f>Dat_01!A187</f>
        <v>8</v>
      </c>
      <c r="D163" s="232">
        <f>Dat_01!W187</f>
        <v>60.809453999999995</v>
      </c>
      <c r="E163" s="233">
        <f>Dat_01!V187</f>
        <v>9.9390422894931696</v>
      </c>
    </row>
    <row r="164" spans="2:5">
      <c r="B164" s="231">
        <f>DATE(YEAR(Dat_01!B$2),MONTH(Dat_01!B$2),Dat_01!A188)</f>
        <v>44113</v>
      </c>
      <c r="C164" s="221">
        <f>Dat_01!A188</f>
        <v>9</v>
      </c>
      <c r="D164" s="232">
        <f>Dat_01!W188</f>
        <v>47.700453000000003</v>
      </c>
      <c r="E164" s="233">
        <f>Dat_01!V188</f>
        <v>7.8428822532304512</v>
      </c>
    </row>
    <row r="165" spans="2:5">
      <c r="B165" s="231">
        <f>DATE(YEAR(Dat_01!B$2),MONTH(Dat_01!B$2),Dat_01!A189)</f>
        <v>44114</v>
      </c>
      <c r="C165" s="221">
        <f>Dat_01!A189</f>
        <v>10</v>
      </c>
      <c r="D165" s="232">
        <f>Dat_01!W189</f>
        <v>207.73515700000002</v>
      </c>
      <c r="E165" s="233">
        <f>Dat_01!V189</f>
        <v>33.632886192931153</v>
      </c>
    </row>
    <row r="166" spans="2:5">
      <c r="B166" s="231">
        <f>DATE(YEAR(Dat_01!B$2),MONTH(Dat_01!B$2),Dat_01!A190)</f>
        <v>44115</v>
      </c>
      <c r="C166" s="221">
        <f>Dat_01!A190</f>
        <v>11</v>
      </c>
      <c r="D166" s="232">
        <f>Dat_01!W190</f>
        <v>240.55782199999999</v>
      </c>
      <c r="E166" s="233">
        <f>Dat_01!V190</f>
        <v>37.753378942941715</v>
      </c>
    </row>
    <row r="167" spans="2:5">
      <c r="B167" s="231">
        <f>DATE(YEAR(Dat_01!B$2),MONTH(Dat_01!B$2),Dat_01!A191)</f>
        <v>44116</v>
      </c>
      <c r="C167" s="221">
        <f>Dat_01!A191</f>
        <v>12</v>
      </c>
      <c r="D167" s="232">
        <f>Dat_01!W191</f>
        <v>182.52980400000001</v>
      </c>
      <c r="E167" s="233">
        <f>Dat_01!V191</f>
        <v>29.951638293182153</v>
      </c>
    </row>
    <row r="168" spans="2:5">
      <c r="B168" s="231">
        <f>DATE(YEAR(Dat_01!B$2),MONTH(Dat_01!B$2),Dat_01!A192)</f>
        <v>44117</v>
      </c>
      <c r="C168" s="221">
        <f>Dat_01!A192</f>
        <v>13</v>
      </c>
      <c r="D168" s="232">
        <f>Dat_01!W192</f>
        <v>160.89604800000001</v>
      </c>
      <c r="E168" s="233">
        <f>Dat_01!V192</f>
        <v>24.429569546652107</v>
      </c>
    </row>
    <row r="169" spans="2:5">
      <c r="B169" s="231">
        <f>DATE(YEAR(Dat_01!B$2),MONTH(Dat_01!B$2),Dat_01!A193)</f>
        <v>44118</v>
      </c>
      <c r="C169" s="221">
        <f>Dat_01!A193</f>
        <v>14</v>
      </c>
      <c r="D169" s="232">
        <f>Dat_01!W193</f>
        <v>202.96444299999999</v>
      </c>
      <c r="E169" s="233">
        <f>Dat_01!V193</f>
        <v>30.301750652038834</v>
      </c>
    </row>
    <row r="170" spans="2:5">
      <c r="B170" s="231">
        <f>DATE(YEAR(Dat_01!B$2),MONTH(Dat_01!B$2),Dat_01!A194)</f>
        <v>44119</v>
      </c>
      <c r="C170" s="221">
        <f>Dat_01!A194</f>
        <v>15</v>
      </c>
      <c r="D170" s="232">
        <f>Dat_01!W194</f>
        <v>178.39632500000002</v>
      </c>
      <c r="E170" s="233">
        <f>Dat_01!V194</f>
        <v>26.00904181851817</v>
      </c>
    </row>
    <row r="171" spans="2:5">
      <c r="B171" s="231">
        <f>DATE(YEAR(Dat_01!B$2),MONTH(Dat_01!B$2),Dat_01!A195)</f>
        <v>44120</v>
      </c>
      <c r="C171" s="221">
        <f>Dat_01!A195</f>
        <v>16</v>
      </c>
      <c r="D171" s="232">
        <f>Dat_01!W195</f>
        <v>108.654749</v>
      </c>
      <c r="E171" s="233">
        <f>Dat_01!V195</f>
        <v>16.266318644273337</v>
      </c>
    </row>
    <row r="172" spans="2:5">
      <c r="B172" s="231">
        <f>DATE(YEAR(Dat_01!B$2),MONTH(Dat_01!B$2),Dat_01!A196)</f>
        <v>44121</v>
      </c>
      <c r="C172" s="221">
        <f>Dat_01!A196</f>
        <v>17</v>
      </c>
      <c r="D172" s="232">
        <f>Dat_01!W196</f>
        <v>50.603324000000001</v>
      </c>
      <c r="E172" s="233">
        <f>Dat_01!V196</f>
        <v>8.9119039011020877</v>
      </c>
    </row>
    <row r="173" spans="2:5">
      <c r="B173" s="231">
        <f>DATE(YEAR(Dat_01!B$2),MONTH(Dat_01!B$2),Dat_01!A197)</f>
        <v>44122</v>
      </c>
      <c r="C173" s="221">
        <f>Dat_01!A197</f>
        <v>18</v>
      </c>
      <c r="D173" s="232">
        <f>Dat_01!W197</f>
        <v>61.568376999999998</v>
      </c>
      <c r="E173" s="233">
        <f>Dat_01!V197</f>
        <v>11.462176253565319</v>
      </c>
    </row>
    <row r="174" spans="2:5">
      <c r="B174" s="231">
        <f>DATE(YEAR(Dat_01!B$2),MONTH(Dat_01!B$2),Dat_01!A198)</f>
        <v>44123</v>
      </c>
      <c r="C174" s="221">
        <f>Dat_01!A198</f>
        <v>19</v>
      </c>
      <c r="D174" s="232">
        <f>Dat_01!W198</f>
        <v>285.91090000000003</v>
      </c>
      <c r="E174" s="233">
        <f>Dat_01!V198</f>
        <v>40.674083096148244</v>
      </c>
    </row>
    <row r="175" spans="2:5">
      <c r="B175" s="231">
        <f>DATE(YEAR(Dat_01!B$2),MONTH(Dat_01!B$2),Dat_01!A199)</f>
        <v>44124</v>
      </c>
      <c r="C175" s="221">
        <f>Dat_01!A199</f>
        <v>20</v>
      </c>
      <c r="D175" s="232">
        <f>Dat_01!W199</f>
        <v>337.54698400000001</v>
      </c>
      <c r="E175" s="233">
        <f>Dat_01!V199</f>
        <v>45.616202486903525</v>
      </c>
    </row>
    <row r="176" spans="2:5">
      <c r="B176" s="231">
        <f>DATE(YEAR(Dat_01!B$2),MONTH(Dat_01!B$2),Dat_01!A200)</f>
        <v>44125</v>
      </c>
      <c r="C176" s="221">
        <f>Dat_01!A200</f>
        <v>21</v>
      </c>
      <c r="D176" s="232">
        <f>Dat_01!W200</f>
        <v>248.21931799999999</v>
      </c>
      <c r="E176" s="233">
        <f>Dat_01!V200</f>
        <v>36.45464330851258</v>
      </c>
    </row>
    <row r="177" spans="2:27">
      <c r="B177" s="231">
        <f>DATE(YEAR(Dat_01!B$2),MONTH(Dat_01!B$2),Dat_01!A201)</f>
        <v>44126</v>
      </c>
      <c r="C177" s="221">
        <f>Dat_01!A201</f>
        <v>22</v>
      </c>
      <c r="D177" s="232">
        <f>Dat_01!W201</f>
        <v>139.59756200000001</v>
      </c>
      <c r="E177" s="233">
        <f>Dat_01!V201</f>
        <v>21.568173403251897</v>
      </c>
    </row>
    <row r="178" spans="2:27">
      <c r="B178" s="231">
        <f>DATE(YEAR(Dat_01!B$2),MONTH(Dat_01!B$2),Dat_01!A202)</f>
        <v>44127</v>
      </c>
      <c r="C178" s="221">
        <f>Dat_01!A202</f>
        <v>23</v>
      </c>
      <c r="D178" s="232">
        <f>Dat_01!W202</f>
        <v>164.75299200000001</v>
      </c>
      <c r="E178" s="233">
        <f>Dat_01!V202</f>
        <v>25.394788398742886</v>
      </c>
    </row>
    <row r="179" spans="2:27">
      <c r="B179" s="231">
        <f>DATE(YEAR(Dat_01!B$2),MONTH(Dat_01!B$2),Dat_01!A203)</f>
        <v>44128</v>
      </c>
      <c r="C179" s="221">
        <f>Dat_01!A203</f>
        <v>24</v>
      </c>
      <c r="D179" s="232">
        <f>Dat_01!W203</f>
        <v>217.88818700000002</v>
      </c>
      <c r="E179" s="233">
        <f>Dat_01!V203</f>
        <v>35.364927612029575</v>
      </c>
    </row>
    <row r="180" spans="2:27">
      <c r="B180" s="231">
        <f>DATE(YEAR(Dat_01!B$2),MONTH(Dat_01!B$2),Dat_01!A204)</f>
        <v>44129</v>
      </c>
      <c r="C180" s="221">
        <f>Dat_01!A204</f>
        <v>25</v>
      </c>
      <c r="D180" s="232">
        <f>Dat_01!W204</f>
        <v>293.93009999999998</v>
      </c>
      <c r="E180" s="233">
        <f>Dat_01!V204</f>
        <v>44.545873418954116</v>
      </c>
    </row>
    <row r="181" spans="2:27">
      <c r="B181" s="231">
        <f>DATE(YEAR(Dat_01!B$2),MONTH(Dat_01!B$2),Dat_01!A205)</f>
        <v>44130</v>
      </c>
      <c r="C181" s="221">
        <f>Dat_01!A205</f>
        <v>26</v>
      </c>
      <c r="D181" s="232">
        <f>Dat_01!W205</f>
        <v>272.886551</v>
      </c>
      <c r="E181" s="233">
        <f>Dat_01!V205</f>
        <v>38.38149355085077</v>
      </c>
    </row>
    <row r="182" spans="2:27">
      <c r="B182" s="231">
        <f>DATE(YEAR(Dat_01!B$2),MONTH(Dat_01!B$2),Dat_01!A206)</f>
        <v>44131</v>
      </c>
      <c r="C182" s="221">
        <f>Dat_01!A206</f>
        <v>27</v>
      </c>
      <c r="D182" s="232">
        <f>Dat_01!W206</f>
        <v>242.14263200000002</v>
      </c>
      <c r="E182" s="233">
        <f>Dat_01!V206</f>
        <v>35.213912259076508</v>
      </c>
    </row>
    <row r="183" spans="2:27">
      <c r="B183" s="231">
        <f>DATE(YEAR(Dat_01!B$2),MONTH(Dat_01!B$2),Dat_01!A207)</f>
        <v>44132</v>
      </c>
      <c r="C183" s="221">
        <f>Dat_01!A207</f>
        <v>28</v>
      </c>
      <c r="D183" s="232">
        <f>Dat_01!W207</f>
        <v>117.432166</v>
      </c>
      <c r="E183" s="233">
        <f>Dat_01!V207</f>
        <v>19.079182895147433</v>
      </c>
    </row>
    <row r="184" spans="2:27">
      <c r="B184" s="231">
        <f>DATE(YEAR(Dat_01!B$2),MONTH(Dat_01!B$2),Dat_01!A208)</f>
        <v>44133</v>
      </c>
      <c r="C184" s="221">
        <f>Dat_01!A208</f>
        <v>29</v>
      </c>
      <c r="D184" s="232">
        <f>Dat_01!W208</f>
        <v>58.549872000000001</v>
      </c>
      <c r="E184" s="233">
        <f>Dat_01!V208</f>
        <v>9.6492411688148003</v>
      </c>
    </row>
    <row r="185" spans="2:27">
      <c r="B185" s="231">
        <f>DATE(YEAR(Dat_01!B$2),MONTH(Dat_01!B$2),Dat_01!A209)</f>
        <v>44134</v>
      </c>
      <c r="C185" s="221">
        <f>Dat_01!A209</f>
        <v>30</v>
      </c>
      <c r="D185" s="232">
        <f>Dat_01!W209</f>
        <v>87.580316999999994</v>
      </c>
      <c r="E185" s="233">
        <f>Dat_01!V209</f>
        <v>14.319511135885532</v>
      </c>
    </row>
    <row r="186" spans="2:27">
      <c r="B186" s="231">
        <f>DATE(YEAR(Dat_01!B$2),MONTH(Dat_01!B$2),Dat_01!A210)</f>
        <v>44135</v>
      </c>
      <c r="C186" s="221">
        <f>Dat_01!A210</f>
        <v>31</v>
      </c>
      <c r="D186" s="232">
        <f>Dat_01!W210</f>
        <v>123.403808</v>
      </c>
      <c r="E186" s="233">
        <f>Dat_01!V210</f>
        <v>22.652813782552393</v>
      </c>
    </row>
    <row r="187" spans="2:27">
      <c r="B187" s="234"/>
      <c r="C187" s="221"/>
      <c r="D187" s="232"/>
      <c r="E187" s="232"/>
    </row>
    <row r="188" spans="2:27">
      <c r="B188" s="221"/>
      <c r="C188" s="221"/>
      <c r="D188" s="221"/>
      <c r="E188" s="221"/>
    </row>
    <row r="189" spans="2:27">
      <c r="B189" s="223" t="s">
        <v>148</v>
      </c>
      <c r="C189" s="223"/>
      <c r="D189" s="235">
        <f>MAX(D156:D186)</f>
        <v>362.14211</v>
      </c>
      <c r="E189" s="236">
        <f>VLOOKUP(D189,D156:E186,2)</f>
        <v>22.652813782552393</v>
      </c>
    </row>
    <row r="191" spans="2:27">
      <c r="B191" s="151" t="s">
        <v>149</v>
      </c>
    </row>
    <row r="192" spans="2:27">
      <c r="B192" s="237"/>
      <c r="C192" s="238">
        <v>1</v>
      </c>
      <c r="D192" s="238">
        <v>2</v>
      </c>
      <c r="E192" s="238">
        <v>3</v>
      </c>
      <c r="F192" s="238">
        <v>4</v>
      </c>
      <c r="G192" s="238">
        <v>5</v>
      </c>
      <c r="H192" s="238">
        <v>6</v>
      </c>
      <c r="I192" s="238">
        <v>7</v>
      </c>
      <c r="J192" s="238">
        <v>8</v>
      </c>
      <c r="K192" s="238">
        <v>9</v>
      </c>
      <c r="L192" s="238">
        <v>10</v>
      </c>
      <c r="M192" s="238">
        <v>11</v>
      </c>
      <c r="N192" s="238">
        <v>12</v>
      </c>
      <c r="O192" s="238">
        <v>13</v>
      </c>
      <c r="P192" s="238">
        <v>14</v>
      </c>
      <c r="Q192" s="238">
        <v>15</v>
      </c>
      <c r="R192" s="238">
        <v>16</v>
      </c>
      <c r="S192" s="238">
        <v>17</v>
      </c>
      <c r="T192" s="238">
        <v>18</v>
      </c>
      <c r="U192" s="238">
        <v>19</v>
      </c>
      <c r="V192" s="238">
        <v>20</v>
      </c>
      <c r="W192" s="238">
        <v>21</v>
      </c>
      <c r="X192" s="238">
        <v>22</v>
      </c>
      <c r="Y192" s="238">
        <v>23</v>
      </c>
      <c r="Z192" s="238">
        <v>24</v>
      </c>
      <c r="AA192" s="239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4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4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127</v>
      </c>
      <c r="C197" s="240">
        <f>C193/C194*100</f>
        <v>36.470616326871728</v>
      </c>
      <c r="D197" s="240">
        <f t="shared" ref="D197:AA197" si="25">D193/D194*100</f>
        <v>36.002488773910443</v>
      </c>
      <c r="E197" s="240">
        <f t="shared" si="25"/>
        <v>37.087683636699623</v>
      </c>
      <c r="F197" s="240">
        <f t="shared" si="25"/>
        <v>36.838019330547176</v>
      </c>
      <c r="G197" s="240">
        <f t="shared" si="25"/>
        <v>36.722643767342163</v>
      </c>
      <c r="H197" s="240">
        <f t="shared" si="25"/>
        <v>36.443272140229546</v>
      </c>
      <c r="I197" s="240">
        <f t="shared" si="25"/>
        <v>36.528317389005188</v>
      </c>
      <c r="J197" s="240">
        <f t="shared" si="25"/>
        <v>36.068265152372909</v>
      </c>
      <c r="K197" s="240">
        <f t="shared" si="25"/>
        <v>32.897180339040801</v>
      </c>
      <c r="L197" s="240">
        <f t="shared" si="25"/>
        <v>30.175996778091026</v>
      </c>
      <c r="M197" s="240">
        <f t="shared" si="25"/>
        <v>27.90742778433064</v>
      </c>
      <c r="N197" s="240">
        <f t="shared" si="25"/>
        <v>25.660784552969524</v>
      </c>
      <c r="O197" s="240">
        <f t="shared" si="25"/>
        <v>21.726590385204979</v>
      </c>
      <c r="P197" s="240">
        <f t="shared" si="25"/>
        <v>20.165676481061528</v>
      </c>
      <c r="Q197" s="240">
        <f t="shared" si="25"/>
        <v>18.370685180136611</v>
      </c>
      <c r="R197" s="240">
        <f t="shared" si="25"/>
        <v>20.148629471954592</v>
      </c>
      <c r="S197" s="240">
        <f t="shared" si="25"/>
        <v>20.62848240187877</v>
      </c>
      <c r="T197" s="240">
        <f t="shared" si="25"/>
        <v>21.841300873558943</v>
      </c>
      <c r="U197" s="240">
        <f t="shared" si="25"/>
        <v>22.288581166796583</v>
      </c>
      <c r="V197" s="240">
        <f t="shared" si="25"/>
        <v>23.372528000998528</v>
      </c>
      <c r="W197" s="240">
        <f t="shared" si="25"/>
        <v>24.590277146751475</v>
      </c>
      <c r="X197" s="240">
        <f t="shared" si="25"/>
        <v>25.222170927347221</v>
      </c>
      <c r="Y197" s="240">
        <f t="shared" si="25"/>
        <v>26.451385471824214</v>
      </c>
      <c r="Z197" s="240">
        <f t="shared" si="25"/>
        <v>28.780537764017232</v>
      </c>
      <c r="AA197" s="240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241" zoomScale="85" zoomScaleNormal="85" workbookViewId="0">
      <selection activeCell="Q263" sqref="Q263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623</v>
      </c>
      <c r="B2" s="180" t="s">
        <v>624</v>
      </c>
    </row>
    <row r="4" spans="1:13">
      <c r="A4" s="177" t="s">
        <v>30</v>
      </c>
      <c r="B4" s="335" t="s">
        <v>623</v>
      </c>
      <c r="C4" s="336"/>
      <c r="D4" s="336"/>
      <c r="E4" s="336"/>
      <c r="F4" s="336"/>
      <c r="G4" s="336"/>
      <c r="H4" s="336"/>
      <c r="I4" s="336"/>
      <c r="J4" s="336"/>
      <c r="L4" s="177" t="s">
        <v>30</v>
      </c>
      <c r="M4" s="315" t="s">
        <v>618</v>
      </c>
    </row>
    <row r="5" spans="1:13">
      <c r="A5" s="177" t="s">
        <v>105</v>
      </c>
      <c r="B5" s="337" t="s">
        <v>98</v>
      </c>
      <c r="C5" s="338"/>
      <c r="D5" s="338"/>
      <c r="E5" s="338"/>
      <c r="F5" s="338"/>
      <c r="G5" s="338"/>
      <c r="H5" s="338"/>
      <c r="I5" s="338"/>
      <c r="J5" s="338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591</v>
      </c>
      <c r="D6" s="178" t="s">
        <v>100</v>
      </c>
      <c r="E6" s="178" t="s">
        <v>101</v>
      </c>
      <c r="F6" s="178" t="s">
        <v>578</v>
      </c>
      <c r="G6" s="178" t="s">
        <v>102</v>
      </c>
      <c r="H6" s="178" t="s">
        <v>103</v>
      </c>
      <c r="I6" s="178" t="s">
        <v>592</v>
      </c>
      <c r="J6" s="178" t="s">
        <v>104</v>
      </c>
      <c r="L6" s="177" t="s">
        <v>106</v>
      </c>
      <c r="M6" s="178" t="s">
        <v>598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1889582.088462</v>
      </c>
      <c r="C8" s="210">
        <v>1122029.94646</v>
      </c>
      <c r="D8" s="182">
        <v>0.68407456010000001</v>
      </c>
      <c r="E8" s="210">
        <v>24941402.337602001</v>
      </c>
      <c r="F8" s="210">
        <v>17413559.364436001</v>
      </c>
      <c r="G8" s="182">
        <v>0.43229777530000002</v>
      </c>
      <c r="H8" s="210">
        <v>32243348.719678</v>
      </c>
      <c r="I8" s="210">
        <v>22061763.680893999</v>
      </c>
      <c r="J8" s="182">
        <v>0.46150367599999997</v>
      </c>
      <c r="L8" s="180" t="s">
        <v>2</v>
      </c>
      <c r="M8" s="181">
        <v>17083.22323</v>
      </c>
    </row>
    <row r="9" spans="1:13">
      <c r="A9" s="180" t="s">
        <v>81</v>
      </c>
      <c r="B9" s="210">
        <v>229967.12263</v>
      </c>
      <c r="C9" s="210">
        <v>116030.74081</v>
      </c>
      <c r="D9" s="182">
        <v>0.98194996450000005</v>
      </c>
      <c r="E9" s="210">
        <v>2221177.769698</v>
      </c>
      <c r="F9" s="210">
        <v>1151456.005898</v>
      </c>
      <c r="G9" s="182">
        <v>0.92901661749999997</v>
      </c>
      <c r="H9" s="210">
        <v>2715226.820142</v>
      </c>
      <c r="I9" s="210">
        <v>1422695.142362</v>
      </c>
      <c r="J9" s="182">
        <v>0.90850923669999994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4528344.2359999996</v>
      </c>
      <c r="C10" s="210">
        <v>4530668.7620000001</v>
      </c>
      <c r="D10" s="182">
        <v>-5.1306469999999995E-4</v>
      </c>
      <c r="E10" s="210">
        <v>45846273.700999998</v>
      </c>
      <c r="F10" s="210">
        <v>48046810.266999997</v>
      </c>
      <c r="G10" s="182">
        <v>-4.5799847099999999E-2</v>
      </c>
      <c r="H10" s="210">
        <v>53623690.208999999</v>
      </c>
      <c r="I10" s="210">
        <v>56163554.390000001</v>
      </c>
      <c r="J10" s="182">
        <v>-4.5222639600000003E-2</v>
      </c>
      <c r="L10" s="180" t="s">
        <v>3</v>
      </c>
      <c r="M10" s="181">
        <v>7117.29</v>
      </c>
    </row>
    <row r="11" spans="1:13">
      <c r="A11" s="180" t="s">
        <v>4</v>
      </c>
      <c r="B11" s="210">
        <v>235109.96900000001</v>
      </c>
      <c r="C11" s="210">
        <v>675298.56599999999</v>
      </c>
      <c r="D11" s="182">
        <v>-0.65184293159999995</v>
      </c>
      <c r="E11" s="210">
        <v>4241844.9620000003</v>
      </c>
      <c r="F11" s="210">
        <v>9748447.4780000001</v>
      </c>
      <c r="G11" s="182">
        <v>-0.56486969109999996</v>
      </c>
      <c r="H11" s="210">
        <v>5164095.1869999999</v>
      </c>
      <c r="I11" s="210">
        <v>16468876.221999999</v>
      </c>
      <c r="J11" s="182">
        <v>-0.68643305610000005</v>
      </c>
      <c r="L11" s="180" t="s">
        <v>4</v>
      </c>
      <c r="M11" s="181">
        <v>6596.9350000000013</v>
      </c>
    </row>
    <row r="12" spans="1:13">
      <c r="A12" s="180" t="s">
        <v>95</v>
      </c>
      <c r="B12" s="210">
        <v>0</v>
      </c>
      <c r="C12" s="210">
        <v>-1E-3</v>
      </c>
      <c r="D12" s="182">
        <v>-1</v>
      </c>
      <c r="E12" s="210">
        <v>0</v>
      </c>
      <c r="F12" s="210">
        <v>-1E-3</v>
      </c>
      <c r="G12" s="182">
        <v>-1</v>
      </c>
      <c r="H12" s="210">
        <v>0</v>
      </c>
      <c r="I12" s="210">
        <v>-1E-3</v>
      </c>
      <c r="J12" s="182">
        <v>-1</v>
      </c>
      <c r="L12" s="180" t="s">
        <v>95</v>
      </c>
      <c r="M12" s="181">
        <v>0</v>
      </c>
    </row>
    <row r="13" spans="1:13">
      <c r="A13" s="180" t="s">
        <v>11</v>
      </c>
      <c r="B13" s="210">
        <v>2791426.3309999998</v>
      </c>
      <c r="C13" s="210">
        <v>5624807.4539999999</v>
      </c>
      <c r="D13" s="182">
        <v>-0.50372944249999996</v>
      </c>
      <c r="E13" s="210">
        <v>32571787.866999999</v>
      </c>
      <c r="F13" s="210">
        <v>44527245.291000001</v>
      </c>
      <c r="G13" s="182">
        <v>-0.26849757590000001</v>
      </c>
      <c r="H13" s="210">
        <v>39187798.195</v>
      </c>
      <c r="I13" s="210">
        <v>50584793.740999997</v>
      </c>
      <c r="J13" s="182">
        <v>-0.2253047745</v>
      </c>
      <c r="L13" s="180" t="s">
        <v>11</v>
      </c>
      <c r="M13" s="181">
        <v>24561.86</v>
      </c>
    </row>
    <row r="14" spans="1:13">
      <c r="A14" s="180" t="s">
        <v>5</v>
      </c>
      <c r="B14" s="210">
        <v>5668725.1050000004</v>
      </c>
      <c r="C14" s="210">
        <v>3719932.9819999998</v>
      </c>
      <c r="D14" s="182">
        <v>0.52387828820000004</v>
      </c>
      <c r="E14" s="210">
        <v>42157502.872000001</v>
      </c>
      <c r="F14" s="210">
        <v>40359624.030000001</v>
      </c>
      <c r="G14" s="182">
        <v>4.4546471499999997E-2</v>
      </c>
      <c r="H14" s="210">
        <v>54898733.346000001</v>
      </c>
      <c r="I14" s="210">
        <v>49204664.420000002</v>
      </c>
      <c r="J14" s="182">
        <v>0.11572213720000001</v>
      </c>
      <c r="L14" s="180" t="s">
        <v>5</v>
      </c>
      <c r="M14" s="181">
        <v>26391.203500000003</v>
      </c>
    </row>
    <row r="15" spans="1:13">
      <c r="A15" s="180" t="s">
        <v>6</v>
      </c>
      <c r="B15" s="210">
        <v>1273972.949</v>
      </c>
      <c r="C15" s="210">
        <v>764706.68700000003</v>
      </c>
      <c r="D15" s="182">
        <v>0.66596287259999998</v>
      </c>
      <c r="E15" s="210">
        <v>13372471.346000001</v>
      </c>
      <c r="F15" s="210">
        <v>7856056.4239999996</v>
      </c>
      <c r="G15" s="182">
        <v>0.70218626549999996</v>
      </c>
      <c r="H15" s="210">
        <v>14368388.299000001</v>
      </c>
      <c r="I15" s="210">
        <v>8615057.1970000006</v>
      </c>
      <c r="J15" s="182">
        <v>0.66782273989999996</v>
      </c>
      <c r="L15" s="180" t="s">
        <v>6</v>
      </c>
      <c r="M15" s="181">
        <v>10114.990316000125</v>
      </c>
    </row>
    <row r="16" spans="1:13">
      <c r="A16" s="180" t="s">
        <v>7</v>
      </c>
      <c r="B16" s="210">
        <v>340274.70899999997</v>
      </c>
      <c r="C16" s="210">
        <v>303085.25699999998</v>
      </c>
      <c r="D16" s="182">
        <v>0.1227029397</v>
      </c>
      <c r="E16" s="210">
        <v>4354037.2110000001</v>
      </c>
      <c r="F16" s="210">
        <v>5027482.358</v>
      </c>
      <c r="G16" s="182">
        <v>-0.13395276179999999</v>
      </c>
      <c r="H16" s="210">
        <v>4492985.9979999997</v>
      </c>
      <c r="I16" s="210">
        <v>5215633.3490000004</v>
      </c>
      <c r="J16" s="182">
        <v>-0.13855409360000001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413991.97600000002</v>
      </c>
      <c r="C17" s="210">
        <v>310924.59999999998</v>
      </c>
      <c r="D17" s="182">
        <v>0.33148672060000001</v>
      </c>
      <c r="E17" s="210">
        <v>3648957.713</v>
      </c>
      <c r="F17" s="210">
        <v>2998662.1770000001</v>
      </c>
      <c r="G17" s="182">
        <v>0.2168618863</v>
      </c>
      <c r="H17" s="210">
        <v>4257097.8229999999</v>
      </c>
      <c r="I17" s="210">
        <v>3590646.0090000001</v>
      </c>
      <c r="J17" s="182">
        <v>0.1856077743</v>
      </c>
      <c r="L17" s="180" t="s">
        <v>8</v>
      </c>
      <c r="M17" s="181">
        <v>1070.5939999999998</v>
      </c>
    </row>
    <row r="18" spans="1:13">
      <c r="A18" s="180" t="s">
        <v>9</v>
      </c>
      <c r="B18" s="210">
        <v>2351530.1490000002</v>
      </c>
      <c r="C18" s="210">
        <v>2493678.5410000002</v>
      </c>
      <c r="D18" s="182">
        <v>-5.70034949E-2</v>
      </c>
      <c r="E18" s="210">
        <v>22333497.870000001</v>
      </c>
      <c r="F18" s="210">
        <v>24770415.739999998</v>
      </c>
      <c r="G18" s="182">
        <v>-9.8380176400000005E-2</v>
      </c>
      <c r="H18" s="210">
        <v>27143793.708999999</v>
      </c>
      <c r="I18" s="210">
        <v>29772543.57</v>
      </c>
      <c r="J18" s="182">
        <v>-8.8294433300000003E-2</v>
      </c>
      <c r="L18" s="180" t="s">
        <v>9</v>
      </c>
      <c r="M18" s="181">
        <v>5655.9725000000017</v>
      </c>
    </row>
    <row r="19" spans="1:13">
      <c r="A19" s="180" t="s">
        <v>69</v>
      </c>
      <c r="B19" s="210">
        <v>64967.821499999998</v>
      </c>
      <c r="C19" s="210">
        <v>61976.173000000003</v>
      </c>
      <c r="D19" s="182">
        <v>4.8270946000000002E-2</v>
      </c>
      <c r="E19" s="210">
        <v>471884.23599999998</v>
      </c>
      <c r="F19" s="210">
        <v>613466.08499999996</v>
      </c>
      <c r="G19" s="182">
        <v>-0.23079001830000001</v>
      </c>
      <c r="H19" s="210">
        <v>597371.64150000003</v>
      </c>
      <c r="I19" s="210">
        <v>744972.80200000003</v>
      </c>
      <c r="J19" s="182">
        <v>-0.19812959629999999</v>
      </c>
      <c r="L19" s="180" t="s">
        <v>69</v>
      </c>
      <c r="M19" s="181">
        <v>121.7915</v>
      </c>
    </row>
    <row r="20" spans="1:13">
      <c r="A20" s="180" t="s">
        <v>70</v>
      </c>
      <c r="B20" s="210">
        <v>156506.6275</v>
      </c>
      <c r="C20" s="210">
        <v>169348.38699999999</v>
      </c>
      <c r="D20" s="182">
        <v>-7.5830421100000003E-2</v>
      </c>
      <c r="E20" s="210">
        <v>1534730.797</v>
      </c>
      <c r="F20" s="210">
        <v>1766027.1950000001</v>
      </c>
      <c r="G20" s="182">
        <v>-0.130969896</v>
      </c>
      <c r="H20" s="210">
        <v>1840306.6495000001</v>
      </c>
      <c r="I20" s="210">
        <v>2148737.06</v>
      </c>
      <c r="J20" s="182">
        <v>-0.14354032250000001</v>
      </c>
      <c r="L20" s="180" t="s">
        <v>70</v>
      </c>
      <c r="M20" s="181">
        <v>441.44749999999999</v>
      </c>
    </row>
    <row r="21" spans="1:13">
      <c r="A21" s="183" t="s">
        <v>10</v>
      </c>
      <c r="B21" s="211">
        <v>19944399.084091999</v>
      </c>
      <c r="C21" s="211">
        <v>19892488.09527</v>
      </c>
      <c r="D21" s="185">
        <v>2.6095774999999998E-3</v>
      </c>
      <c r="E21" s="211">
        <v>197695568.6823</v>
      </c>
      <c r="F21" s="211">
        <v>204279252.414334</v>
      </c>
      <c r="G21" s="185">
        <v>-3.2228841899999999E-2</v>
      </c>
      <c r="H21" s="211">
        <v>240532836.59682</v>
      </c>
      <c r="I21" s="211">
        <v>245993937.58225599</v>
      </c>
      <c r="J21" s="185">
        <v>-2.2200144599999999E-2</v>
      </c>
      <c r="L21" s="183" t="s">
        <v>10</v>
      </c>
      <c r="M21" s="285">
        <f>SUM(M8:M20)</f>
        <v>104788.21054600015</v>
      </c>
    </row>
    <row r="22" spans="1:13">
      <c r="A22" s="180" t="s">
        <v>123</v>
      </c>
      <c r="B22" s="210">
        <v>-360260.88199999998</v>
      </c>
      <c r="C22" s="210">
        <v>-180300.897</v>
      </c>
      <c r="D22" s="182">
        <v>0.99810920520000002</v>
      </c>
      <c r="E22" s="210">
        <v>-3848348.0831249999</v>
      </c>
      <c r="F22" s="210">
        <v>-1974031.5942460001</v>
      </c>
      <c r="G22" s="182">
        <v>0.94948657069999998</v>
      </c>
      <c r="H22" s="210">
        <v>-4901627.112125</v>
      </c>
      <c r="I22" s="210">
        <v>-2417653.1691020001</v>
      </c>
      <c r="J22" s="182">
        <v>1.027431881</v>
      </c>
    </row>
    <row r="23" spans="1:13">
      <c r="A23" s="180" t="s">
        <v>97</v>
      </c>
      <c r="B23" s="210">
        <v>-105943.50599999999</v>
      </c>
      <c r="C23" s="210">
        <v>-137665.57</v>
      </c>
      <c r="D23" s="182">
        <v>-0.2304284506</v>
      </c>
      <c r="E23" s="210">
        <v>-1191948.3060000001</v>
      </c>
      <c r="F23" s="210">
        <v>-1483829.41</v>
      </c>
      <c r="G23" s="182">
        <v>-0.19670799219999999</v>
      </c>
      <c r="H23" s="210">
        <v>-1402959.4180000001</v>
      </c>
      <c r="I23" s="210">
        <v>-1661473.166</v>
      </c>
      <c r="J23" s="182">
        <v>-0.1555930925</v>
      </c>
    </row>
    <row r="24" spans="1:13">
      <c r="A24" s="180" t="s">
        <v>124</v>
      </c>
      <c r="B24" s="210">
        <v>108164.98299999999</v>
      </c>
      <c r="C24" s="210">
        <v>580941.92099999997</v>
      </c>
      <c r="D24" s="182">
        <v>-0.81381102120000004</v>
      </c>
      <c r="E24" s="210">
        <v>2988968.6460000002</v>
      </c>
      <c r="F24" s="210">
        <v>6710912.2419999996</v>
      </c>
      <c r="G24" s="182">
        <v>-0.55461067909999995</v>
      </c>
      <c r="H24" s="210">
        <v>3140381.4530000002</v>
      </c>
      <c r="I24" s="210">
        <v>7694777.6440000003</v>
      </c>
      <c r="J24" s="182">
        <v>-0.59188145540000003</v>
      </c>
    </row>
    <row r="25" spans="1:13">
      <c r="A25" s="183" t="s">
        <v>125</v>
      </c>
      <c r="B25" s="211">
        <v>19586359.679092001</v>
      </c>
      <c r="C25" s="211">
        <v>20155463.54927</v>
      </c>
      <c r="D25" s="185">
        <v>-2.82357123E-2</v>
      </c>
      <c r="E25" s="211">
        <v>195644240.93917501</v>
      </c>
      <c r="F25" s="211">
        <v>207532303.65208799</v>
      </c>
      <c r="G25" s="185">
        <v>-5.7282950700000002E-2</v>
      </c>
      <c r="H25" s="211">
        <v>237368631.51969501</v>
      </c>
      <c r="I25" s="211">
        <v>249609588.89115399</v>
      </c>
      <c r="J25" s="185">
        <v>-4.9040413200000001E-2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3.1767791268261778</v>
      </c>
      <c r="D33" s="107"/>
      <c r="E33" s="170" t="s">
        <v>16</v>
      </c>
      <c r="F33" s="171">
        <f>SUM(C33:C38)</f>
        <v>45.522673544520075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6.7920713245462254</v>
      </c>
      <c r="D34" s="107"/>
      <c r="E34" s="174" t="s">
        <v>17</v>
      </c>
      <c r="F34" s="175">
        <f>SUM(C39:C44)</f>
        <v>54.477326455479904</v>
      </c>
      <c r="I34" s="44"/>
    </row>
    <row r="35" spans="1:9">
      <c r="A35" s="108" t="s">
        <v>4</v>
      </c>
      <c r="B35" s="129">
        <f t="shared" si="1"/>
        <v>6596.9350000000013</v>
      </c>
      <c r="C35" s="109">
        <f t="shared" si="0"/>
        <v>6.2954935155649636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23.4395261375494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5655.9725000000017</v>
      </c>
      <c r="C37" s="109">
        <f t="shared" si="0"/>
        <v>5.397527518152561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441.44749999999999</v>
      </c>
      <c r="C38" s="109">
        <f t="shared" si="0"/>
        <v>0.42127592188074675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121.7915</v>
      </c>
      <c r="C39" s="109">
        <f t="shared" si="0"/>
        <v>0.11622633821629744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26391.203500000003</v>
      </c>
      <c r="C40" s="109">
        <f t="shared" si="0"/>
        <v>25.185279300494152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17083.22323</v>
      </c>
      <c r="C41" s="109">
        <f t="shared" si="0"/>
        <v>16.302619484565746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10114.990316000125</v>
      </c>
      <c r="C42" s="109">
        <f t="shared" si="0"/>
        <v>9.652794205851837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2.1987330330338826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1070.5939999999998</v>
      </c>
      <c r="C44" s="109">
        <f t="shared" si="0"/>
        <v>1.021674093317996</v>
      </c>
      <c r="D44" s="107"/>
      <c r="E44" s="168"/>
      <c r="F44" s="168"/>
    </row>
    <row r="45" spans="1:9">
      <c r="A45" s="110" t="s">
        <v>15</v>
      </c>
      <c r="B45" s="130">
        <f>SUM(B33:B44)</f>
        <v>104788.21054600015</v>
      </c>
      <c r="C45" s="111">
        <f>SUM(C33:C44)</f>
        <v>99.999999999999986</v>
      </c>
      <c r="D45" s="107" t="str">
        <f>CONCATENATE(TEXT(B45,"#.##0")," MW")</f>
        <v>104.788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229.96712263000001</v>
      </c>
      <c r="C50" s="109">
        <f t="shared" ref="C50:C61" si="2">B50/$B$62*100</f>
        <v>1.1530411202683251</v>
      </c>
      <c r="D50" s="131"/>
      <c r="E50" s="170" t="s">
        <v>16</v>
      </c>
      <c r="F50" s="171">
        <f>SUM(C50:C55)</f>
        <v>51.607894485724465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4528.3442359999999</v>
      </c>
      <c r="C51" s="109">
        <f t="shared" si="2"/>
        <v>22.704841679646716</v>
      </c>
      <c r="D51" s="131"/>
      <c r="E51" s="174" t="s">
        <v>17</v>
      </c>
      <c r="F51" s="175">
        <f>SUM(C56:C61)</f>
        <v>48.392105514275507</v>
      </c>
      <c r="J51" s="44"/>
    </row>
    <row r="52" spans="1:10">
      <c r="A52" s="108" t="s">
        <v>4</v>
      </c>
      <c r="B52" s="176">
        <f t="shared" si="3"/>
        <v>235.10996900000001</v>
      </c>
      <c r="C52" s="109">
        <f t="shared" si="2"/>
        <v>1.1788270381509152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2791.4263309999997</v>
      </c>
      <c r="C53" s="109">
        <f t="shared" si="2"/>
        <v>13.99604129074257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2351.5301490000002</v>
      </c>
      <c r="C54" s="109">
        <f t="shared" si="2"/>
        <v>11.790428676668533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156.50662750000001</v>
      </c>
      <c r="C55" s="109">
        <f t="shared" si="2"/>
        <v>0.78471468024741042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64.967821499999999</v>
      </c>
      <c r="C56" s="109">
        <f t="shared" si="2"/>
        <v>0.32574469266321215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5668.7251050000004</v>
      </c>
      <c r="C57" s="109">
        <f t="shared" si="2"/>
        <v>28.422641770748925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1889.582088462</v>
      </c>
      <c r="C58" s="109">
        <f t="shared" si="2"/>
        <v>9.4742492892110395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1273.972949</v>
      </c>
      <c r="C59" s="109">
        <f t="shared" si="2"/>
        <v>6.38762262843077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340.27470899999997</v>
      </c>
      <c r="C60" s="109">
        <f t="shared" si="2"/>
        <v>1.7061166273563435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413.99197600000002</v>
      </c>
      <c r="C61" s="109">
        <f t="shared" si="2"/>
        <v>2.0757305058652133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19944.399084092005</v>
      </c>
      <c r="C62" s="111">
        <f>SUM(C50:C61)</f>
        <v>99.999999999999972</v>
      </c>
      <c r="D62" s="168"/>
      <c r="E62" s="168"/>
      <c r="F62" s="168"/>
    </row>
    <row r="66" spans="1:8">
      <c r="A66" s="177" t="s">
        <v>31</v>
      </c>
      <c r="B66" s="317" t="s">
        <v>627</v>
      </c>
      <c r="G66" s="177" t="s">
        <v>31</v>
      </c>
      <c r="H66" s="317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41.979613987999997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12.90067522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157.93337500000001</v>
      </c>
      <c r="G71" s="180" t="s">
        <v>3</v>
      </c>
      <c r="H71" s="181">
        <v>145.826773</v>
      </c>
    </row>
    <row r="72" spans="1:8">
      <c r="A72" s="180" t="s">
        <v>4</v>
      </c>
      <c r="B72" s="181">
        <v>4.9145240000000001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34.468930999999998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362.14211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20.052455999999999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1.1352120000000001</v>
      </c>
      <c r="G77" s="180" t="s">
        <v>7</v>
      </c>
      <c r="H77" s="181">
        <v>11.256307</v>
      </c>
    </row>
    <row r="78" spans="1:8">
      <c r="A78" s="180" t="s">
        <v>8</v>
      </c>
      <c r="B78" s="181">
        <v>12.87321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73.342314000000002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1.65978</v>
      </c>
      <c r="G80" s="180" t="s">
        <v>69</v>
      </c>
      <c r="H80" s="181">
        <v>2.128638</v>
      </c>
    </row>
    <row r="81" spans="1:11">
      <c r="A81" s="180" t="s">
        <v>70</v>
      </c>
      <c r="B81" s="181">
        <v>5.4878600000000004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728.89006120800002</v>
      </c>
      <c r="G82" s="183" t="s">
        <v>10</v>
      </c>
      <c r="H82" s="184">
        <v>855.26462900000001</v>
      </c>
    </row>
    <row r="83" spans="1:11">
      <c r="A83" s="180" t="s">
        <v>123</v>
      </c>
      <c r="B83" s="181">
        <v>-14.034508000000001</v>
      </c>
      <c r="G83" s="180" t="s">
        <v>123</v>
      </c>
      <c r="H83" s="181">
        <v>-16.683171999999999</v>
      </c>
    </row>
    <row r="84" spans="1:11">
      <c r="A84" s="180" t="s">
        <v>97</v>
      </c>
      <c r="B84" s="181">
        <v>-3.6508750000000001</v>
      </c>
      <c r="G84" s="180" t="s">
        <v>97</v>
      </c>
      <c r="H84" s="181">
        <v>-2.1485099999999999</v>
      </c>
    </row>
    <row r="85" spans="1:11">
      <c r="A85" s="180" t="s">
        <v>124</v>
      </c>
      <c r="B85" s="181">
        <v>-49.834589000000001</v>
      </c>
      <c r="G85" s="180" t="s">
        <v>124</v>
      </c>
      <c r="H85" s="181">
        <v>-47.434305999999999</v>
      </c>
    </row>
    <row r="86" spans="1:11">
      <c r="A86" s="183" t="s">
        <v>125</v>
      </c>
      <c r="B86" s="184">
        <v>661.37008920799997</v>
      </c>
      <c r="G86" s="183" t="s">
        <v>125</v>
      </c>
      <c r="H86" s="184">
        <v>788.99864100000002</v>
      </c>
    </row>
    <row r="91" spans="1:11">
      <c r="B91" s="191" t="str">
        <f>"Mes " &amp;B66</f>
        <v>Mes 02/10/2020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02/10/2020</v>
      </c>
      <c r="B92" s="167"/>
      <c r="C92" s="167"/>
      <c r="D92" s="167"/>
      <c r="E92" s="190" t="str">
        <f>CONCATENATE("Mes",CHAR(13),MID(A92,66,10))</f>
        <v>Mes_x000D_02/10/2020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1.7699068634053707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21.667653793804618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0.67424763507614427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4.728961586178599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10.062191529741636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0.75290641100317535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0.22771335326609099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49.684051035051382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5.759388997351202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2.7510947215780077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0.15574529828525813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1.7661387752585134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99.999999999999986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39.65586781920954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60.344132180790453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35" t="s">
        <v>98</v>
      </c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</row>
    <row r="116" spans="1:26">
      <c r="A116" s="177" t="s">
        <v>106</v>
      </c>
      <c r="B116" s="339" t="s">
        <v>109</v>
      </c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</row>
    <row r="117" spans="1:26">
      <c r="A117" s="186" t="s">
        <v>30</v>
      </c>
      <c r="B117" s="317" t="s">
        <v>560</v>
      </c>
      <c r="C117" s="317" t="s">
        <v>561</v>
      </c>
      <c r="D117" s="317" t="s">
        <v>562</v>
      </c>
      <c r="E117" s="317" t="s">
        <v>563</v>
      </c>
      <c r="F117" s="317" t="s">
        <v>564</v>
      </c>
      <c r="G117" s="317" t="s">
        <v>565</v>
      </c>
      <c r="H117" s="317" t="s">
        <v>567</v>
      </c>
      <c r="I117" s="317" t="s">
        <v>568</v>
      </c>
      <c r="J117" s="317" t="s">
        <v>590</v>
      </c>
      <c r="K117" s="317" t="s">
        <v>597</v>
      </c>
      <c r="L117" s="317" t="s">
        <v>599</v>
      </c>
      <c r="M117" s="317" t="s">
        <v>601</v>
      </c>
      <c r="N117" s="317" t="s">
        <v>602</v>
      </c>
      <c r="O117" s="317" t="s">
        <v>603</v>
      </c>
      <c r="P117" s="317" t="s">
        <v>605</v>
      </c>
      <c r="Q117" s="317" t="s">
        <v>609</v>
      </c>
      <c r="R117" s="317" t="s">
        <v>610</v>
      </c>
      <c r="S117" s="317" t="s">
        <v>612</v>
      </c>
      <c r="T117" s="317" t="s">
        <v>616</v>
      </c>
      <c r="U117" s="317" t="s">
        <v>617</v>
      </c>
      <c r="V117" s="317" t="s">
        <v>618</v>
      </c>
      <c r="W117" s="317" t="s">
        <v>619</v>
      </c>
      <c r="X117" s="317" t="s">
        <v>620</v>
      </c>
      <c r="Y117" s="317" t="s">
        <v>621</v>
      </c>
      <c r="Z117" s="317" t="s">
        <v>623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1462.4150283280001</v>
      </c>
      <c r="C119" s="181">
        <v>2161.7754838139999</v>
      </c>
      <c r="D119" s="181">
        <v>2486.4288326440001</v>
      </c>
      <c r="E119" s="181">
        <v>2126.922141256</v>
      </c>
      <c r="F119" s="181">
        <v>2483.1404345719998</v>
      </c>
      <c r="G119" s="181">
        <v>2132.3689869519999</v>
      </c>
      <c r="H119" s="181">
        <v>1925.7686431879999</v>
      </c>
      <c r="I119" s="181">
        <v>1935.0616367759999</v>
      </c>
      <c r="J119" s="181">
        <v>1626.6262979099999</v>
      </c>
      <c r="K119" s="181">
        <v>1581.9464948259999</v>
      </c>
      <c r="L119" s="181">
        <v>1254.7128498279999</v>
      </c>
      <c r="M119" s="181">
        <v>1224.9819326679999</v>
      </c>
      <c r="N119" s="181">
        <v>1122.02994646</v>
      </c>
      <c r="O119" s="181">
        <v>2663.0366552999999</v>
      </c>
      <c r="P119" s="181">
        <v>4638.9097267759998</v>
      </c>
      <c r="Q119" s="181">
        <v>3728.0292889299999</v>
      </c>
      <c r="R119" s="181">
        <v>2837.657916438</v>
      </c>
      <c r="S119" s="181">
        <v>3112.6634564460001</v>
      </c>
      <c r="T119" s="181">
        <v>2861.140589526</v>
      </c>
      <c r="U119" s="181">
        <v>2858.8119126259999</v>
      </c>
      <c r="V119" s="181">
        <v>2261.9890331500001</v>
      </c>
      <c r="W119" s="181">
        <v>1836.794019208</v>
      </c>
      <c r="X119" s="181">
        <v>1880.071061444</v>
      </c>
      <c r="Y119" s="181">
        <v>1674.6629713719999</v>
      </c>
      <c r="Z119" s="181">
        <v>1889.582088462</v>
      </c>
    </row>
    <row r="120" spans="1:26">
      <c r="A120" s="180" t="s">
        <v>81</v>
      </c>
      <c r="B120" s="181">
        <v>206.75095075799999</v>
      </c>
      <c r="C120" s="181">
        <v>138.76057288800001</v>
      </c>
      <c r="D120" s="181">
        <v>132.478563576</v>
      </c>
      <c r="E120" s="181">
        <v>160.23613672600001</v>
      </c>
      <c r="F120" s="181">
        <v>184.627649926</v>
      </c>
      <c r="G120" s="181">
        <v>182.227465258</v>
      </c>
      <c r="H120" s="181">
        <v>129.46685282000001</v>
      </c>
      <c r="I120" s="181">
        <v>124.931396316</v>
      </c>
      <c r="J120" s="181">
        <v>54.725804748000002</v>
      </c>
      <c r="K120" s="181">
        <v>24.305235333999999</v>
      </c>
      <c r="L120" s="181">
        <v>70.640000060000006</v>
      </c>
      <c r="M120" s="181">
        <v>104.26472390000001</v>
      </c>
      <c r="N120" s="181">
        <v>116.03074081</v>
      </c>
      <c r="O120" s="181">
        <v>172.10635217000001</v>
      </c>
      <c r="P120" s="181">
        <v>321.94269827400001</v>
      </c>
      <c r="Q120" s="181">
        <v>233.77888705199999</v>
      </c>
      <c r="R120" s="181">
        <v>229.83714941400001</v>
      </c>
      <c r="S120" s="181">
        <v>303.52379088800001</v>
      </c>
      <c r="T120" s="181">
        <v>314.35098405000002</v>
      </c>
      <c r="U120" s="181">
        <v>243.63992918599999</v>
      </c>
      <c r="V120" s="181">
        <v>152.39581989600001</v>
      </c>
      <c r="W120" s="181">
        <v>167.16093403400001</v>
      </c>
      <c r="X120" s="181">
        <v>158.85512120000001</v>
      </c>
      <c r="Y120" s="181">
        <v>187.668031348</v>
      </c>
      <c r="Z120" s="181">
        <v>229.96712263000001</v>
      </c>
    </row>
    <row r="121" spans="1:26">
      <c r="A121" s="180" t="s">
        <v>3</v>
      </c>
      <c r="B121" s="181">
        <v>5150.6718030000002</v>
      </c>
      <c r="C121" s="181">
        <v>3829.983448</v>
      </c>
      <c r="D121" s="181">
        <v>4286.7606750000004</v>
      </c>
      <c r="E121" s="181">
        <v>5041.3888260000003</v>
      </c>
      <c r="F121" s="181">
        <v>4766.7856579999998</v>
      </c>
      <c r="G121" s="181">
        <v>5274.7472820000003</v>
      </c>
      <c r="H121" s="181">
        <v>4621.6629220000004</v>
      </c>
      <c r="I121" s="181">
        <v>3976.917465</v>
      </c>
      <c r="J121" s="181">
        <v>4647.8769560000001</v>
      </c>
      <c r="K121" s="181">
        <v>5123.1117279999999</v>
      </c>
      <c r="L121" s="181">
        <v>5068.1443870000003</v>
      </c>
      <c r="M121" s="181">
        <v>4995.5062809999999</v>
      </c>
      <c r="N121" s="181">
        <v>4530.6687620000002</v>
      </c>
      <c r="O121" s="181">
        <v>3427.5262950000001</v>
      </c>
      <c r="P121" s="181">
        <v>4349.8902129999997</v>
      </c>
      <c r="Q121" s="181">
        <v>5289.1958240000004</v>
      </c>
      <c r="R121" s="181">
        <v>4885.6830239999999</v>
      </c>
      <c r="S121" s="181">
        <v>5174.9451150000004</v>
      </c>
      <c r="T121" s="181">
        <v>4085.604789</v>
      </c>
      <c r="U121" s="181">
        <v>3078.9784669999999</v>
      </c>
      <c r="V121" s="181">
        <v>3621.3812859999998</v>
      </c>
      <c r="W121" s="181">
        <v>5159.0193049999998</v>
      </c>
      <c r="X121" s="181">
        <v>5151.9122530000004</v>
      </c>
      <c r="Y121" s="181">
        <v>4871.2094020000004</v>
      </c>
      <c r="Z121" s="181">
        <v>4528.3442359999999</v>
      </c>
    </row>
    <row r="122" spans="1:26">
      <c r="A122" s="180" t="s">
        <v>4</v>
      </c>
      <c r="B122" s="181">
        <v>3364.3719850000002</v>
      </c>
      <c r="C122" s="181">
        <v>3875.2183620000001</v>
      </c>
      <c r="D122" s="181">
        <v>2845.2103820000002</v>
      </c>
      <c r="E122" s="181">
        <v>3075.0126260000002</v>
      </c>
      <c r="F122" s="181">
        <v>2246.7762189999999</v>
      </c>
      <c r="G122" s="181">
        <v>824.57770700000003</v>
      </c>
      <c r="H122" s="181">
        <v>722.87866599999995</v>
      </c>
      <c r="I122" s="181">
        <v>342.70352400000002</v>
      </c>
      <c r="J122" s="181">
        <v>416.29855400000002</v>
      </c>
      <c r="K122" s="181">
        <v>660.87899600000003</v>
      </c>
      <c r="L122" s="181">
        <v>340.84407900000002</v>
      </c>
      <c r="M122" s="181">
        <v>443.178541</v>
      </c>
      <c r="N122" s="181">
        <v>675.29856600000005</v>
      </c>
      <c r="O122" s="181">
        <v>548.13411599999995</v>
      </c>
      <c r="P122" s="181">
        <v>374.11610899999999</v>
      </c>
      <c r="Q122" s="181">
        <v>869.06686000000002</v>
      </c>
      <c r="R122" s="181">
        <v>822.66154500000005</v>
      </c>
      <c r="S122" s="181">
        <v>476.52099399999997</v>
      </c>
      <c r="T122" s="181">
        <v>306.83838200000002</v>
      </c>
      <c r="U122" s="181">
        <v>244.57665399999999</v>
      </c>
      <c r="V122" s="181">
        <v>362.74284999999998</v>
      </c>
      <c r="W122" s="181">
        <v>303.34445399999998</v>
      </c>
      <c r="X122" s="181">
        <v>338.34975300000002</v>
      </c>
      <c r="Y122" s="181">
        <v>282.63350100000002</v>
      </c>
      <c r="Z122" s="181">
        <v>235.10996900000001</v>
      </c>
    </row>
    <row r="123" spans="1:26">
      <c r="A123" s="180" t="s">
        <v>95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1">
        <v>9.9999999999999995E-7</v>
      </c>
      <c r="I123" s="181">
        <v>-9.9999999999999995E-7</v>
      </c>
      <c r="J123" s="181">
        <v>0</v>
      </c>
      <c r="K123" s="181">
        <v>0</v>
      </c>
      <c r="L123" s="181">
        <v>-9.9999999999999995E-7</v>
      </c>
      <c r="M123" s="181">
        <v>9.9999999999999995E-7</v>
      </c>
      <c r="N123" s="181">
        <v>-9.9999999999999995E-7</v>
      </c>
      <c r="O123" s="181">
        <v>0</v>
      </c>
      <c r="P123" s="181">
        <v>0</v>
      </c>
      <c r="Q123" s="181">
        <v>0</v>
      </c>
      <c r="R123" s="181">
        <v>0</v>
      </c>
      <c r="S123" s="181">
        <v>9.9999999999999995E-7</v>
      </c>
      <c r="T123" s="181">
        <v>0</v>
      </c>
      <c r="U123" s="181">
        <v>-9.9999999999999995E-7</v>
      </c>
      <c r="V123" s="181">
        <v>0</v>
      </c>
      <c r="W123" s="181">
        <v>0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2501.819391</v>
      </c>
      <c r="C124" s="181">
        <v>3160.857532</v>
      </c>
      <c r="D124" s="181">
        <v>2896.6909179999998</v>
      </c>
      <c r="E124" s="181">
        <v>3198.741031</v>
      </c>
      <c r="F124" s="181">
        <v>2453.2141339999998</v>
      </c>
      <c r="G124" s="181">
        <v>2128.911576</v>
      </c>
      <c r="H124" s="181">
        <v>2714.2505219999998</v>
      </c>
      <c r="I124" s="181">
        <v>3899.400517</v>
      </c>
      <c r="J124" s="181">
        <v>5107.4552830000002</v>
      </c>
      <c r="K124" s="181">
        <v>6956.6262459999998</v>
      </c>
      <c r="L124" s="181">
        <v>7016.5746319999998</v>
      </c>
      <c r="M124" s="181">
        <v>5427.2638960000004</v>
      </c>
      <c r="N124" s="181">
        <v>5624.8074539999998</v>
      </c>
      <c r="O124" s="181">
        <v>3860.487071</v>
      </c>
      <c r="P124" s="181">
        <v>2755.5232569999998</v>
      </c>
      <c r="Q124" s="181">
        <v>3272.2781909999999</v>
      </c>
      <c r="R124" s="181">
        <v>2388.4234710000001</v>
      </c>
      <c r="S124" s="181">
        <v>1386.2401649999999</v>
      </c>
      <c r="T124" s="181">
        <v>1731.0447300000001</v>
      </c>
      <c r="U124" s="181">
        <v>2018.170026</v>
      </c>
      <c r="V124" s="181">
        <v>3556.6723459999998</v>
      </c>
      <c r="W124" s="181">
        <v>5829.9045759999999</v>
      </c>
      <c r="X124" s="181">
        <v>5051.1759540000003</v>
      </c>
      <c r="Y124" s="181">
        <v>4546.4520769999999</v>
      </c>
      <c r="Z124" s="181">
        <v>2791.4263310000001</v>
      </c>
    </row>
    <row r="125" spans="1:26">
      <c r="A125" s="180" t="s">
        <v>5</v>
      </c>
      <c r="B125" s="181">
        <v>4298.9980910000004</v>
      </c>
      <c r="C125" s="181">
        <v>4526.0070180000002</v>
      </c>
      <c r="D125" s="181">
        <v>4319.0333719999999</v>
      </c>
      <c r="E125" s="181">
        <v>5970.6822620000003</v>
      </c>
      <c r="F125" s="181">
        <v>3646.796961</v>
      </c>
      <c r="G125" s="181">
        <v>4823.647892</v>
      </c>
      <c r="H125" s="181">
        <v>4595.9458759999998</v>
      </c>
      <c r="I125" s="181">
        <v>4580.991387</v>
      </c>
      <c r="J125" s="181">
        <v>3212.811933</v>
      </c>
      <c r="K125" s="181">
        <v>3282.4549670000001</v>
      </c>
      <c r="L125" s="181">
        <v>2731.9189540000002</v>
      </c>
      <c r="M125" s="181">
        <v>3794.4408159999998</v>
      </c>
      <c r="N125" s="181">
        <v>3719.9329819999998</v>
      </c>
      <c r="O125" s="181">
        <v>7333.0039489999999</v>
      </c>
      <c r="P125" s="181">
        <v>5408.226525</v>
      </c>
      <c r="Q125" s="181">
        <v>4566.2618409999995</v>
      </c>
      <c r="R125" s="181">
        <v>4177.8229469999997</v>
      </c>
      <c r="S125" s="181">
        <v>5503.3027240000001</v>
      </c>
      <c r="T125" s="181">
        <v>3639.4121740000001</v>
      </c>
      <c r="U125" s="181">
        <v>3893.3025899999998</v>
      </c>
      <c r="V125" s="181">
        <v>3239.7574049999998</v>
      </c>
      <c r="W125" s="181">
        <v>4098.9654170000003</v>
      </c>
      <c r="X125" s="181">
        <v>3508.2136180000002</v>
      </c>
      <c r="Y125" s="181">
        <v>3861.739051</v>
      </c>
      <c r="Z125" s="181">
        <v>5668.7251050000004</v>
      </c>
    </row>
    <row r="126" spans="1:26">
      <c r="A126" s="180" t="s">
        <v>6</v>
      </c>
      <c r="B126" s="181">
        <v>544.35415599999999</v>
      </c>
      <c r="C126" s="181">
        <v>354.26862799999998</v>
      </c>
      <c r="D126" s="181">
        <v>404.732145</v>
      </c>
      <c r="E126" s="181">
        <v>482.13161500000001</v>
      </c>
      <c r="F126" s="181">
        <v>604.07747800000004</v>
      </c>
      <c r="G126" s="181">
        <v>776.41137100000003</v>
      </c>
      <c r="H126" s="181">
        <v>668.27649899999994</v>
      </c>
      <c r="I126" s="181">
        <v>898.00119700000005</v>
      </c>
      <c r="J126" s="181">
        <v>897.87639000000001</v>
      </c>
      <c r="K126" s="181">
        <v>961.45264399999996</v>
      </c>
      <c r="L126" s="181">
        <v>975.19046400000002</v>
      </c>
      <c r="M126" s="181">
        <v>827.93207900000004</v>
      </c>
      <c r="N126" s="181">
        <v>764.70668699999999</v>
      </c>
      <c r="O126" s="181">
        <v>501.06963000000002</v>
      </c>
      <c r="P126" s="181">
        <v>494.84732300000002</v>
      </c>
      <c r="Q126" s="181">
        <v>600.39744800000005</v>
      </c>
      <c r="R126" s="181">
        <v>944.08554600000002</v>
      </c>
      <c r="S126" s="181">
        <v>1036.1513669999999</v>
      </c>
      <c r="T126" s="181">
        <v>1114.1793740000001</v>
      </c>
      <c r="U126" s="181">
        <v>1592.9087930000001</v>
      </c>
      <c r="V126" s="181">
        <v>1758.5537770000001</v>
      </c>
      <c r="W126" s="181">
        <v>1862.4341910000001</v>
      </c>
      <c r="X126" s="181">
        <v>1768.5077249999999</v>
      </c>
      <c r="Y126" s="181">
        <v>1421.280176</v>
      </c>
      <c r="Z126" s="181">
        <v>1273.972949</v>
      </c>
    </row>
    <row r="127" spans="1:26">
      <c r="A127" s="180" t="s">
        <v>7</v>
      </c>
      <c r="B127" s="181">
        <v>292.49343099999999</v>
      </c>
      <c r="C127" s="181">
        <v>78.576116999999996</v>
      </c>
      <c r="D127" s="181">
        <v>109.57487399999999</v>
      </c>
      <c r="E127" s="181">
        <v>166.15012899999999</v>
      </c>
      <c r="F127" s="181">
        <v>261.97860300000002</v>
      </c>
      <c r="G127" s="181">
        <v>477.846093</v>
      </c>
      <c r="H127" s="181">
        <v>379.26881700000001</v>
      </c>
      <c r="I127" s="181">
        <v>740.99772700000005</v>
      </c>
      <c r="J127" s="181">
        <v>775.05760599999996</v>
      </c>
      <c r="K127" s="181">
        <v>722.86748999999998</v>
      </c>
      <c r="L127" s="181">
        <v>745.49877100000003</v>
      </c>
      <c r="M127" s="181">
        <v>454.73186500000003</v>
      </c>
      <c r="N127" s="181">
        <v>303.08525700000001</v>
      </c>
      <c r="O127" s="181">
        <v>69.970612000000003</v>
      </c>
      <c r="P127" s="181">
        <v>68.978174999999993</v>
      </c>
      <c r="Q127" s="181">
        <v>85.969313</v>
      </c>
      <c r="R127" s="181">
        <v>227.955996</v>
      </c>
      <c r="S127" s="181">
        <v>235.96742</v>
      </c>
      <c r="T127" s="181">
        <v>206.86543699999999</v>
      </c>
      <c r="U127" s="181">
        <v>552.48475099999996</v>
      </c>
      <c r="V127" s="181">
        <v>711.64684799999998</v>
      </c>
      <c r="W127" s="181">
        <v>796.17204200000003</v>
      </c>
      <c r="X127" s="181">
        <v>744.54166099999998</v>
      </c>
      <c r="Y127" s="181">
        <v>452.15903400000002</v>
      </c>
      <c r="Z127" s="181">
        <v>340.27470899999997</v>
      </c>
    </row>
    <row r="128" spans="1:26">
      <c r="A128" s="180" t="s">
        <v>8</v>
      </c>
      <c r="B128" s="181">
        <v>296.89508599999999</v>
      </c>
      <c r="C128" s="181">
        <v>292.56813</v>
      </c>
      <c r="D128" s="181">
        <v>299.41570200000001</v>
      </c>
      <c r="E128" s="181">
        <v>303.48312600000003</v>
      </c>
      <c r="F128" s="181">
        <v>284.79867300000001</v>
      </c>
      <c r="G128" s="181">
        <v>309.41400099999998</v>
      </c>
      <c r="H128" s="181">
        <v>274.24438400000003</v>
      </c>
      <c r="I128" s="181">
        <v>282.125969</v>
      </c>
      <c r="J128" s="181">
        <v>285.68225699999999</v>
      </c>
      <c r="K128" s="181">
        <v>325.85171400000002</v>
      </c>
      <c r="L128" s="181">
        <v>320.61878899999999</v>
      </c>
      <c r="M128" s="181">
        <v>301.518664</v>
      </c>
      <c r="N128" s="181">
        <v>310.9246</v>
      </c>
      <c r="O128" s="181">
        <v>308.17036200000001</v>
      </c>
      <c r="P128" s="181">
        <v>299.96974799999998</v>
      </c>
      <c r="Q128" s="181">
        <v>334.00257699999997</v>
      </c>
      <c r="R128" s="181">
        <v>344.27402000000001</v>
      </c>
      <c r="S128" s="181">
        <v>345.27097199999997</v>
      </c>
      <c r="T128" s="181">
        <v>336.454024</v>
      </c>
      <c r="U128" s="181">
        <v>385.38923699999998</v>
      </c>
      <c r="V128" s="181">
        <v>378.80650600000001</v>
      </c>
      <c r="W128" s="181">
        <v>348.45388100000002</v>
      </c>
      <c r="X128" s="181">
        <v>367.45549899999997</v>
      </c>
      <c r="Y128" s="181">
        <v>394.85902099999998</v>
      </c>
      <c r="Z128" s="181">
        <v>413.99197600000002</v>
      </c>
    </row>
    <row r="129" spans="1:26">
      <c r="A129" s="180" t="s">
        <v>9</v>
      </c>
      <c r="B129" s="181">
        <v>2520.0724319999999</v>
      </c>
      <c r="C129" s="181">
        <v>2472.1865079999998</v>
      </c>
      <c r="D129" s="181">
        <v>2529.9413220000001</v>
      </c>
      <c r="E129" s="181">
        <v>2671.4589550000001</v>
      </c>
      <c r="F129" s="181">
        <v>2391.3661729999999</v>
      </c>
      <c r="G129" s="181">
        <v>2591.3057229999999</v>
      </c>
      <c r="H129" s="181">
        <v>2489.5602039999999</v>
      </c>
      <c r="I129" s="181">
        <v>2544.944947</v>
      </c>
      <c r="J129" s="181">
        <v>2420.4633720000002</v>
      </c>
      <c r="K129" s="181">
        <v>2458.0859449999998</v>
      </c>
      <c r="L129" s="181">
        <v>2355.228345</v>
      </c>
      <c r="M129" s="181">
        <v>2354.323535</v>
      </c>
      <c r="N129" s="181">
        <v>2493.6785410000002</v>
      </c>
      <c r="O129" s="181">
        <v>2467.9510030000001</v>
      </c>
      <c r="P129" s="181">
        <v>2342.3448360000002</v>
      </c>
      <c r="Q129" s="181">
        <v>2436.1478390000002</v>
      </c>
      <c r="R129" s="181">
        <v>2231.4833699999999</v>
      </c>
      <c r="S129" s="181">
        <v>2231.357293</v>
      </c>
      <c r="T129" s="181">
        <v>1925.2418520000001</v>
      </c>
      <c r="U129" s="181">
        <v>2084.3367929999999</v>
      </c>
      <c r="V129" s="181">
        <v>2185.8913440000001</v>
      </c>
      <c r="W129" s="181">
        <v>2299.6183460000002</v>
      </c>
      <c r="X129" s="181">
        <v>2189.017257</v>
      </c>
      <c r="Y129" s="181">
        <v>2398.8736269999999</v>
      </c>
      <c r="Z129" s="181">
        <v>2351.5301490000002</v>
      </c>
    </row>
    <row r="130" spans="1:26">
      <c r="A130" s="180" t="s">
        <v>69</v>
      </c>
      <c r="B130" s="181">
        <v>66.706254000000001</v>
      </c>
      <c r="C130" s="181">
        <v>61.593868999999998</v>
      </c>
      <c r="D130" s="181">
        <v>69.912847999999997</v>
      </c>
      <c r="E130" s="181">
        <v>63.503646000000003</v>
      </c>
      <c r="F130" s="181">
        <v>61.891773000000001</v>
      </c>
      <c r="G130" s="181">
        <v>67.360605500000005</v>
      </c>
      <c r="H130" s="181">
        <v>64.179035999999996</v>
      </c>
      <c r="I130" s="181">
        <v>36.450611000000002</v>
      </c>
      <c r="J130" s="181">
        <v>62.621202500000003</v>
      </c>
      <c r="K130" s="181">
        <v>65.608477500000006</v>
      </c>
      <c r="L130" s="181">
        <v>66.150598000000002</v>
      </c>
      <c r="M130" s="181">
        <v>63.723962499999999</v>
      </c>
      <c r="N130" s="181">
        <v>61.976173000000003</v>
      </c>
      <c r="O130" s="181">
        <v>60.149876499999998</v>
      </c>
      <c r="P130" s="181">
        <v>65.337529000000004</v>
      </c>
      <c r="Q130" s="181">
        <v>55.184336000000002</v>
      </c>
      <c r="R130" s="181">
        <v>55.978365500000002</v>
      </c>
      <c r="S130" s="181">
        <v>51.389567499999998</v>
      </c>
      <c r="T130" s="181">
        <v>29.749654499999998</v>
      </c>
      <c r="U130" s="181">
        <v>30.791229000000001</v>
      </c>
      <c r="V130" s="181">
        <v>27.458276000000001</v>
      </c>
      <c r="W130" s="181">
        <v>31.820180000000001</v>
      </c>
      <c r="X130" s="181">
        <v>66.037119500000003</v>
      </c>
      <c r="Y130" s="181">
        <v>58.507686499999998</v>
      </c>
      <c r="Z130" s="181">
        <v>64.967821499999999</v>
      </c>
    </row>
    <row r="131" spans="1:26">
      <c r="A131" s="180" t="s">
        <v>70</v>
      </c>
      <c r="B131" s="181">
        <v>201.64528799999999</v>
      </c>
      <c r="C131" s="181">
        <v>191.94905</v>
      </c>
      <c r="D131" s="181">
        <v>190.76081500000001</v>
      </c>
      <c r="E131" s="181">
        <v>196.595054</v>
      </c>
      <c r="F131" s="181">
        <v>180.749244</v>
      </c>
      <c r="G131" s="181">
        <v>200.77951049999999</v>
      </c>
      <c r="H131" s="181">
        <v>175.342614</v>
      </c>
      <c r="I131" s="181">
        <v>154.68218999999999</v>
      </c>
      <c r="J131" s="181">
        <v>156.89450450000001</v>
      </c>
      <c r="K131" s="181">
        <v>161.3076265</v>
      </c>
      <c r="L131" s="181">
        <v>182.311137</v>
      </c>
      <c r="M131" s="181">
        <v>188.01692750000001</v>
      </c>
      <c r="N131" s="181">
        <v>169.348387</v>
      </c>
      <c r="O131" s="181">
        <v>144.5833825</v>
      </c>
      <c r="P131" s="181">
        <v>160.99247</v>
      </c>
      <c r="Q131" s="181">
        <v>157.97660099999999</v>
      </c>
      <c r="R131" s="181">
        <v>163.5454105</v>
      </c>
      <c r="S131" s="181">
        <v>166.0983985</v>
      </c>
      <c r="T131" s="181">
        <v>134.23411250000001</v>
      </c>
      <c r="U131" s="181">
        <v>139.503086</v>
      </c>
      <c r="V131" s="181">
        <v>134.24086700000001</v>
      </c>
      <c r="W131" s="181">
        <v>129.766637</v>
      </c>
      <c r="X131" s="181">
        <v>178.9639675</v>
      </c>
      <c r="Y131" s="181">
        <v>173.89508950000001</v>
      </c>
      <c r="Z131" s="181">
        <v>156.50662750000001</v>
      </c>
    </row>
    <row r="132" spans="1:26">
      <c r="A132" s="183" t="s">
        <v>10</v>
      </c>
      <c r="B132" s="184">
        <v>20907.193896085999</v>
      </c>
      <c r="C132" s="184">
        <v>21143.744718702001</v>
      </c>
      <c r="D132" s="184">
        <v>20570.940449220001</v>
      </c>
      <c r="E132" s="184">
        <v>23456.305547982</v>
      </c>
      <c r="F132" s="184">
        <v>19566.203000498001</v>
      </c>
      <c r="G132" s="184">
        <v>19789.59821321</v>
      </c>
      <c r="H132" s="184">
        <v>18760.845037007999</v>
      </c>
      <c r="I132" s="184">
        <v>19517.208566091998</v>
      </c>
      <c r="J132" s="184">
        <v>19664.390160658</v>
      </c>
      <c r="K132" s="184">
        <v>22324.497564159999</v>
      </c>
      <c r="L132" s="184">
        <v>21127.833004888002</v>
      </c>
      <c r="M132" s="184">
        <v>20179.883224567999</v>
      </c>
      <c r="N132" s="184">
        <v>19892.48809527</v>
      </c>
      <c r="O132" s="184">
        <v>21556.189304470001</v>
      </c>
      <c r="P132" s="184">
        <v>21281.078610050001</v>
      </c>
      <c r="Q132" s="184">
        <v>21628.289005981998</v>
      </c>
      <c r="R132" s="184">
        <v>19309.408760851999</v>
      </c>
      <c r="S132" s="184">
        <v>20023.431264334002</v>
      </c>
      <c r="T132" s="184">
        <v>16685.116102576001</v>
      </c>
      <c r="U132" s="184">
        <v>17122.893466811998</v>
      </c>
      <c r="V132" s="184">
        <v>18391.536358046</v>
      </c>
      <c r="W132" s="184">
        <v>22863.453982242001</v>
      </c>
      <c r="X132" s="184">
        <v>21403.100989644001</v>
      </c>
      <c r="Y132" s="184">
        <v>20323.939667719998</v>
      </c>
      <c r="Z132" s="184">
        <v>19944.399084092001</v>
      </c>
    </row>
    <row r="133" spans="1:26">
      <c r="A133" s="180" t="s">
        <v>123</v>
      </c>
      <c r="B133" s="181">
        <v>-343.46447804799999</v>
      </c>
      <c r="C133" s="181">
        <v>-220.547036048</v>
      </c>
      <c r="D133" s="181">
        <v>-223.074538808</v>
      </c>
      <c r="E133" s="181">
        <v>-268.75495043199999</v>
      </c>
      <c r="F133" s="181">
        <v>-304.12485214399999</v>
      </c>
      <c r="G133" s="181">
        <v>-332.55576095800001</v>
      </c>
      <c r="H133" s="181">
        <v>-213.481917952</v>
      </c>
      <c r="I133" s="181">
        <v>-222.71179390399999</v>
      </c>
      <c r="J133" s="181">
        <v>-70.794484952000005</v>
      </c>
      <c r="K133" s="181">
        <v>-79.229421951999996</v>
      </c>
      <c r="L133" s="181">
        <v>-113.611379904</v>
      </c>
      <c r="M133" s="181">
        <v>-188.46613504800001</v>
      </c>
      <c r="N133" s="181">
        <v>-180.30089699999999</v>
      </c>
      <c r="O133" s="181">
        <v>-350.171471</v>
      </c>
      <c r="P133" s="181">
        <v>-703.10755800000004</v>
      </c>
      <c r="Q133" s="181">
        <v>-399.378153</v>
      </c>
      <c r="R133" s="181">
        <v>-392.60482500000001</v>
      </c>
      <c r="S133" s="181">
        <v>-600.24192497599995</v>
      </c>
      <c r="T133" s="181">
        <v>-679.70917919199997</v>
      </c>
      <c r="U133" s="181">
        <v>-366.54343990900003</v>
      </c>
      <c r="V133" s="181">
        <v>-213.878454</v>
      </c>
      <c r="W133" s="181">
        <v>-303.17795204800001</v>
      </c>
      <c r="X133" s="181">
        <v>-310.87359900000001</v>
      </c>
      <c r="Y133" s="181">
        <v>-221.67967400000001</v>
      </c>
      <c r="Z133" s="181">
        <v>-360.26088199999998</v>
      </c>
    </row>
    <row r="134" spans="1:26">
      <c r="A134" s="180" t="s">
        <v>97</v>
      </c>
      <c r="B134" s="181">
        <v>-92.007576999999998</v>
      </c>
      <c r="C134" s="181">
        <v>-65.068314999999998</v>
      </c>
      <c r="D134" s="181">
        <v>-112.575441</v>
      </c>
      <c r="E134" s="181">
        <v>-137.254998</v>
      </c>
      <c r="F134" s="181">
        <v>-119.223619</v>
      </c>
      <c r="G134" s="181">
        <v>-122.32533599999999</v>
      </c>
      <c r="H134" s="181">
        <v>-124.430774</v>
      </c>
      <c r="I134" s="181">
        <v>-143.16130000000001</v>
      </c>
      <c r="J134" s="181">
        <v>-159.634671</v>
      </c>
      <c r="K134" s="181">
        <v>-201.16611399999999</v>
      </c>
      <c r="L134" s="181">
        <v>-185.76976199999999</v>
      </c>
      <c r="M134" s="181">
        <v>-153.19726600000001</v>
      </c>
      <c r="N134" s="181">
        <v>-137.66557</v>
      </c>
      <c r="O134" s="181">
        <v>-91.396833999999998</v>
      </c>
      <c r="P134" s="181">
        <v>-119.614278</v>
      </c>
      <c r="Q134" s="181">
        <v>-136.155901</v>
      </c>
      <c r="R134" s="181">
        <v>-115.92849699999999</v>
      </c>
      <c r="S134" s="181">
        <v>-112.780382</v>
      </c>
      <c r="T134" s="181">
        <v>-80.581305999999998</v>
      </c>
      <c r="U134" s="181">
        <v>-79.946523999999997</v>
      </c>
      <c r="V134" s="181">
        <v>-93.289579000000003</v>
      </c>
      <c r="W134" s="181">
        <v>-168.331695</v>
      </c>
      <c r="X134" s="181">
        <v>-182.71595500000001</v>
      </c>
      <c r="Y134" s="181">
        <v>-116.274961</v>
      </c>
      <c r="Z134" s="181">
        <v>-105.943506</v>
      </c>
    </row>
    <row r="135" spans="1:26">
      <c r="A135" s="180" t="s">
        <v>124</v>
      </c>
      <c r="B135" s="181">
        <v>-182.46856</v>
      </c>
      <c r="C135" s="181">
        <v>44.679403999999998</v>
      </c>
      <c r="D135" s="181">
        <v>939.18599800000004</v>
      </c>
      <c r="E135" s="181">
        <v>246.35344599999999</v>
      </c>
      <c r="F135" s="181">
        <v>1011.7751479999999</v>
      </c>
      <c r="G135" s="181">
        <v>1392.1786890000001</v>
      </c>
      <c r="H135" s="181">
        <v>1091.119678</v>
      </c>
      <c r="I135" s="181">
        <v>747.80053699999996</v>
      </c>
      <c r="J135" s="181">
        <v>536.87445300000002</v>
      </c>
      <c r="K135" s="181">
        <v>657.10206200000005</v>
      </c>
      <c r="L135" s="181">
        <v>348.80169899999999</v>
      </c>
      <c r="M135" s="181">
        <v>97.964608999999996</v>
      </c>
      <c r="N135" s="181">
        <v>580.94192099999998</v>
      </c>
      <c r="O135" s="181">
        <v>-297.39445499999999</v>
      </c>
      <c r="P135" s="181">
        <v>448.80726199999998</v>
      </c>
      <c r="Q135" s="181">
        <v>1482.378827</v>
      </c>
      <c r="R135" s="181">
        <v>1035.7817219999999</v>
      </c>
      <c r="S135" s="181">
        <v>493.77581300000003</v>
      </c>
      <c r="T135" s="181">
        <v>232.43756099999999</v>
      </c>
      <c r="U135" s="181">
        <v>683.67150800000002</v>
      </c>
      <c r="V135" s="181">
        <v>268.89827500000001</v>
      </c>
      <c r="W135" s="181">
        <v>-450.84462000000002</v>
      </c>
      <c r="X135" s="181">
        <v>-239.66814099999999</v>
      </c>
      <c r="Y135" s="181">
        <v>-625.62728200000004</v>
      </c>
      <c r="Z135" s="181">
        <v>108.16498300000001</v>
      </c>
    </row>
    <row r="136" spans="1:26">
      <c r="A136" s="183" t="s">
        <v>125</v>
      </c>
      <c r="B136" s="184">
        <v>20289.253281038</v>
      </c>
      <c r="C136" s="184">
        <v>20902.808771653999</v>
      </c>
      <c r="D136" s="184">
        <v>21174.476467412002</v>
      </c>
      <c r="E136" s="184">
        <v>23296.649045549999</v>
      </c>
      <c r="F136" s="184">
        <v>20154.629677354002</v>
      </c>
      <c r="G136" s="184">
        <v>20726.895805251999</v>
      </c>
      <c r="H136" s="184">
        <v>19514.052023056</v>
      </c>
      <c r="I136" s="184">
        <v>19899.136009188001</v>
      </c>
      <c r="J136" s="184">
        <v>19970.835457706002</v>
      </c>
      <c r="K136" s="184">
        <v>22701.204090208001</v>
      </c>
      <c r="L136" s="184">
        <v>21177.253561983998</v>
      </c>
      <c r="M136" s="184">
        <v>19936.18443252</v>
      </c>
      <c r="N136" s="184">
        <v>20155.46354927</v>
      </c>
      <c r="O136" s="184">
        <v>20817.226544469999</v>
      </c>
      <c r="P136" s="184">
        <v>20907.164036049999</v>
      </c>
      <c r="Q136" s="184">
        <v>22575.133778981999</v>
      </c>
      <c r="R136" s="184">
        <v>19836.657160851999</v>
      </c>
      <c r="S136" s="184">
        <v>19804.184770357999</v>
      </c>
      <c r="T136" s="184">
        <v>16157.263178384001</v>
      </c>
      <c r="U136" s="184">
        <v>17360.075010903001</v>
      </c>
      <c r="V136" s="184">
        <v>18353.266600046001</v>
      </c>
      <c r="W136" s="184">
        <v>21941.099715193999</v>
      </c>
      <c r="X136" s="184">
        <v>20669.843294644001</v>
      </c>
      <c r="Y136" s="184">
        <v>19360.357750719999</v>
      </c>
      <c r="Z136" s="184">
        <v>19586.359679091998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O</v>
      </c>
      <c r="C140" s="199" t="str">
        <f t="shared" si="6"/>
        <v>N</v>
      </c>
      <c r="D140" s="199" t="str">
        <f t="shared" si="6"/>
        <v>D</v>
      </c>
      <c r="E140" s="199" t="str">
        <f t="shared" si="6"/>
        <v>E</v>
      </c>
      <c r="F140" s="199" t="str">
        <f t="shared" si="6"/>
        <v>F</v>
      </c>
      <c r="G140" s="199" t="str">
        <f t="shared" si="6"/>
        <v>M</v>
      </c>
      <c r="H140" s="199" t="str">
        <f t="shared" si="6"/>
        <v>A</v>
      </c>
      <c r="I140" s="199" t="str">
        <f t="shared" si="6"/>
        <v>M</v>
      </c>
      <c r="J140" s="199" t="str">
        <f t="shared" si="6"/>
        <v>J</v>
      </c>
      <c r="K140" s="199" t="str">
        <f t="shared" si="6"/>
        <v>J</v>
      </c>
      <c r="L140" s="199" t="str">
        <f t="shared" si="6"/>
        <v>A</v>
      </c>
      <c r="M140" s="199" t="str">
        <f t="shared" si="6"/>
        <v>S</v>
      </c>
      <c r="N140" s="199" t="str">
        <f t="shared" si="6"/>
        <v>O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octubre 2019</v>
      </c>
      <c r="C141" s="199" t="str">
        <f t="shared" si="7"/>
        <v>noviembre 2019</v>
      </c>
      <c r="D141" s="199" t="str">
        <f t="shared" si="7"/>
        <v>diciembre 2019</v>
      </c>
      <c r="E141" s="199" t="str">
        <f t="shared" si="7"/>
        <v>enero 2020</v>
      </c>
      <c r="F141" s="199" t="str">
        <f t="shared" si="7"/>
        <v>febrero 2020</v>
      </c>
      <c r="G141" s="199" t="str">
        <f t="shared" si="7"/>
        <v>marzo 2020</v>
      </c>
      <c r="H141" s="199" t="str">
        <f t="shared" si="7"/>
        <v>abril 2020</v>
      </c>
      <c r="I141" s="199" t="str">
        <f t="shared" si="7"/>
        <v>mayo 2020</v>
      </c>
      <c r="J141" s="199" t="str">
        <f t="shared" si="7"/>
        <v>junio 2020</v>
      </c>
      <c r="K141" s="199" t="str">
        <f t="shared" si="7"/>
        <v>julio 2020</v>
      </c>
      <c r="L141" s="199" t="str">
        <f t="shared" si="7"/>
        <v>agosto 2020</v>
      </c>
      <c r="M141" s="199" t="str">
        <f t="shared" si="7"/>
        <v>septiembre 2020</v>
      </c>
      <c r="N141" s="199" t="str">
        <f>A2</f>
        <v>Octubre 2020</v>
      </c>
    </row>
    <row r="142" spans="1:26" s="196" customFormat="1" ht="12">
      <c r="A142" s="194" t="s">
        <v>2</v>
      </c>
      <c r="B142" s="195">
        <f t="shared" ref="B142:N142" si="8">HLOOKUP(B$141,$117:$133,3,FALSE)</f>
        <v>1122.02994646</v>
      </c>
      <c r="C142" s="195">
        <f t="shared" si="8"/>
        <v>2663.0366552999999</v>
      </c>
      <c r="D142" s="195">
        <f t="shared" si="8"/>
        <v>4638.9097267759998</v>
      </c>
      <c r="E142" s="195">
        <f t="shared" si="8"/>
        <v>3728.0292889299999</v>
      </c>
      <c r="F142" s="195">
        <f t="shared" si="8"/>
        <v>2837.657916438</v>
      </c>
      <c r="G142" s="195">
        <f t="shared" si="8"/>
        <v>3112.6634564460001</v>
      </c>
      <c r="H142" s="195">
        <f t="shared" si="8"/>
        <v>2861.140589526</v>
      </c>
      <c r="I142" s="195">
        <f t="shared" si="8"/>
        <v>2858.8119126259999</v>
      </c>
      <c r="J142" s="195">
        <f t="shared" si="8"/>
        <v>2261.9890331500001</v>
      </c>
      <c r="K142" s="195">
        <f t="shared" si="8"/>
        <v>1836.794019208</v>
      </c>
      <c r="L142" s="195">
        <f t="shared" si="8"/>
        <v>1880.071061444</v>
      </c>
      <c r="M142" s="195">
        <f t="shared" si="8"/>
        <v>1674.6629713719999</v>
      </c>
      <c r="N142" s="195">
        <f t="shared" si="8"/>
        <v>1889.582088462</v>
      </c>
    </row>
    <row r="143" spans="1:26" s="196" customFormat="1" ht="12">
      <c r="A143" s="194" t="s">
        <v>81</v>
      </c>
      <c r="B143" s="195">
        <f t="shared" ref="B143:N143" si="9">HLOOKUP(B$141,$117:$133,4,FALSE)</f>
        <v>116.03074081</v>
      </c>
      <c r="C143" s="195">
        <f t="shared" si="9"/>
        <v>172.10635217000001</v>
      </c>
      <c r="D143" s="195">
        <f t="shared" si="9"/>
        <v>321.94269827400001</v>
      </c>
      <c r="E143" s="195">
        <f t="shared" si="9"/>
        <v>233.77888705199999</v>
      </c>
      <c r="F143" s="195">
        <f t="shared" si="9"/>
        <v>229.83714941400001</v>
      </c>
      <c r="G143" s="195">
        <f t="shared" si="9"/>
        <v>303.52379088800001</v>
      </c>
      <c r="H143" s="195">
        <f t="shared" si="9"/>
        <v>314.35098405000002</v>
      </c>
      <c r="I143" s="195">
        <f t="shared" si="9"/>
        <v>243.63992918599999</v>
      </c>
      <c r="J143" s="195">
        <f t="shared" si="9"/>
        <v>152.39581989600001</v>
      </c>
      <c r="K143" s="195">
        <f t="shared" si="9"/>
        <v>167.16093403400001</v>
      </c>
      <c r="L143" s="195">
        <f t="shared" si="9"/>
        <v>158.85512120000001</v>
      </c>
      <c r="M143" s="195">
        <f t="shared" si="9"/>
        <v>187.668031348</v>
      </c>
      <c r="N143" s="195">
        <f t="shared" si="9"/>
        <v>229.96712263000001</v>
      </c>
    </row>
    <row r="144" spans="1:26" s="196" customFormat="1" ht="12">
      <c r="A144" s="194" t="s">
        <v>3</v>
      </c>
      <c r="B144" s="195">
        <f t="shared" ref="B144:N144" si="10">HLOOKUP(B$141,$117:$133,5,FALSE)</f>
        <v>4530.6687620000002</v>
      </c>
      <c r="C144" s="195">
        <f t="shared" si="10"/>
        <v>3427.5262950000001</v>
      </c>
      <c r="D144" s="195">
        <f t="shared" si="10"/>
        <v>4349.8902129999997</v>
      </c>
      <c r="E144" s="195">
        <f t="shared" si="10"/>
        <v>5289.1958240000004</v>
      </c>
      <c r="F144" s="195">
        <f t="shared" si="10"/>
        <v>4885.6830239999999</v>
      </c>
      <c r="G144" s="195">
        <f t="shared" si="10"/>
        <v>5174.9451150000004</v>
      </c>
      <c r="H144" s="195">
        <f t="shared" si="10"/>
        <v>4085.604789</v>
      </c>
      <c r="I144" s="195">
        <f t="shared" si="10"/>
        <v>3078.9784669999999</v>
      </c>
      <c r="J144" s="195">
        <f t="shared" si="10"/>
        <v>3621.3812859999998</v>
      </c>
      <c r="K144" s="195">
        <f t="shared" si="10"/>
        <v>5159.0193049999998</v>
      </c>
      <c r="L144" s="195">
        <f t="shared" si="10"/>
        <v>5151.9122530000004</v>
      </c>
      <c r="M144" s="195">
        <f t="shared" si="10"/>
        <v>4871.2094020000004</v>
      </c>
      <c r="N144" s="195">
        <f t="shared" si="10"/>
        <v>4528.3442359999999</v>
      </c>
    </row>
    <row r="145" spans="1:15" s="196" customFormat="1" ht="12">
      <c r="A145" s="194" t="s">
        <v>4</v>
      </c>
      <c r="B145" s="195">
        <f t="shared" ref="B145:N145" si="11">HLOOKUP(B$141,$117:$133,6,FALSE)</f>
        <v>675.29856600000005</v>
      </c>
      <c r="C145" s="195">
        <f t="shared" si="11"/>
        <v>548.13411599999995</v>
      </c>
      <c r="D145" s="195">
        <f t="shared" si="11"/>
        <v>374.11610899999999</v>
      </c>
      <c r="E145" s="195">
        <f t="shared" si="11"/>
        <v>869.06686000000002</v>
      </c>
      <c r="F145" s="195">
        <f t="shared" si="11"/>
        <v>822.66154500000005</v>
      </c>
      <c r="G145" s="195">
        <f t="shared" si="11"/>
        <v>476.52099399999997</v>
      </c>
      <c r="H145" s="195">
        <f t="shared" si="11"/>
        <v>306.83838200000002</v>
      </c>
      <c r="I145" s="195">
        <f t="shared" si="11"/>
        <v>244.57665399999999</v>
      </c>
      <c r="J145" s="195">
        <f t="shared" si="11"/>
        <v>362.74284999999998</v>
      </c>
      <c r="K145" s="195">
        <f t="shared" si="11"/>
        <v>303.34445399999998</v>
      </c>
      <c r="L145" s="195">
        <f t="shared" si="11"/>
        <v>338.34975300000002</v>
      </c>
      <c r="M145" s="195">
        <f t="shared" si="11"/>
        <v>282.63350100000002</v>
      </c>
      <c r="N145" s="195">
        <f t="shared" si="11"/>
        <v>235.10996900000001</v>
      </c>
    </row>
    <row r="146" spans="1:15" s="196" customFormat="1" ht="12">
      <c r="A146" s="194" t="s">
        <v>11</v>
      </c>
      <c r="B146" s="195">
        <f t="shared" ref="B146:N146" si="12">HLOOKUP(B$141,$117:$133,8,FALSE)</f>
        <v>5624.8074539999998</v>
      </c>
      <c r="C146" s="195">
        <f t="shared" si="12"/>
        <v>3860.487071</v>
      </c>
      <c r="D146" s="195">
        <f t="shared" si="12"/>
        <v>2755.5232569999998</v>
      </c>
      <c r="E146" s="195">
        <f t="shared" si="12"/>
        <v>3272.2781909999999</v>
      </c>
      <c r="F146" s="195">
        <f t="shared" si="12"/>
        <v>2388.4234710000001</v>
      </c>
      <c r="G146" s="195">
        <f t="shared" si="12"/>
        <v>1386.2401649999999</v>
      </c>
      <c r="H146" s="195">
        <f t="shared" si="12"/>
        <v>1731.0447300000001</v>
      </c>
      <c r="I146" s="195">
        <f t="shared" si="12"/>
        <v>2018.170026</v>
      </c>
      <c r="J146" s="195">
        <f t="shared" si="12"/>
        <v>3556.6723459999998</v>
      </c>
      <c r="K146" s="195">
        <f t="shared" si="12"/>
        <v>5829.9045759999999</v>
      </c>
      <c r="L146" s="195">
        <f t="shared" si="12"/>
        <v>5051.1759540000003</v>
      </c>
      <c r="M146" s="195">
        <f t="shared" si="12"/>
        <v>4546.4520769999999</v>
      </c>
      <c r="N146" s="195">
        <f t="shared" si="12"/>
        <v>2791.4263310000001</v>
      </c>
    </row>
    <row r="147" spans="1:15" s="196" customFormat="1" ht="12">
      <c r="A147" s="194" t="s">
        <v>5</v>
      </c>
      <c r="B147" s="195">
        <f t="shared" ref="B147:N147" si="13">HLOOKUP(B$141,$117:$133,9,FALSE)</f>
        <v>3719.9329819999998</v>
      </c>
      <c r="C147" s="195">
        <f t="shared" si="13"/>
        <v>7333.0039489999999</v>
      </c>
      <c r="D147" s="195">
        <f t="shared" si="13"/>
        <v>5408.226525</v>
      </c>
      <c r="E147" s="195">
        <f t="shared" si="13"/>
        <v>4566.2618409999995</v>
      </c>
      <c r="F147" s="195">
        <f t="shared" si="13"/>
        <v>4177.8229469999997</v>
      </c>
      <c r="G147" s="195">
        <f t="shared" si="13"/>
        <v>5503.3027240000001</v>
      </c>
      <c r="H147" s="195">
        <f t="shared" si="13"/>
        <v>3639.4121740000001</v>
      </c>
      <c r="I147" s="195">
        <f t="shared" si="13"/>
        <v>3893.3025899999998</v>
      </c>
      <c r="J147" s="195">
        <f t="shared" si="13"/>
        <v>3239.7574049999998</v>
      </c>
      <c r="K147" s="195">
        <f t="shared" si="13"/>
        <v>4098.9654170000003</v>
      </c>
      <c r="L147" s="195">
        <f t="shared" si="13"/>
        <v>3508.2136180000002</v>
      </c>
      <c r="M147" s="195">
        <f t="shared" si="13"/>
        <v>3861.739051</v>
      </c>
      <c r="N147" s="195">
        <f t="shared" si="13"/>
        <v>5668.7251050000004</v>
      </c>
    </row>
    <row r="148" spans="1:15" s="196" customFormat="1" ht="12">
      <c r="A148" s="194" t="s">
        <v>6</v>
      </c>
      <c r="B148" s="195">
        <f t="shared" ref="B148:N148" si="14">HLOOKUP(B$141,$117:$133,10,FALSE)</f>
        <v>764.70668699999999</v>
      </c>
      <c r="C148" s="195">
        <f t="shared" si="14"/>
        <v>501.06963000000002</v>
      </c>
      <c r="D148" s="195">
        <f t="shared" si="14"/>
        <v>494.84732300000002</v>
      </c>
      <c r="E148" s="195">
        <f t="shared" si="14"/>
        <v>600.39744800000005</v>
      </c>
      <c r="F148" s="195">
        <f t="shared" si="14"/>
        <v>944.08554600000002</v>
      </c>
      <c r="G148" s="195">
        <f t="shared" si="14"/>
        <v>1036.1513669999999</v>
      </c>
      <c r="H148" s="195">
        <f t="shared" si="14"/>
        <v>1114.1793740000001</v>
      </c>
      <c r="I148" s="195">
        <f t="shared" si="14"/>
        <v>1592.9087930000001</v>
      </c>
      <c r="J148" s="195">
        <f t="shared" si="14"/>
        <v>1758.5537770000001</v>
      </c>
      <c r="K148" s="195">
        <f t="shared" si="14"/>
        <v>1862.4341910000001</v>
      </c>
      <c r="L148" s="195">
        <f t="shared" si="14"/>
        <v>1768.5077249999999</v>
      </c>
      <c r="M148" s="195">
        <f t="shared" si="14"/>
        <v>1421.280176</v>
      </c>
      <c r="N148" s="195">
        <f t="shared" si="14"/>
        <v>1273.972949</v>
      </c>
    </row>
    <row r="149" spans="1:15" s="196" customFormat="1" ht="12">
      <c r="A149" s="194" t="s">
        <v>7</v>
      </c>
      <c r="B149" s="195">
        <f t="shared" ref="B149:N149" si="15">HLOOKUP(B$141,$117:$133,11,FALSE)</f>
        <v>303.08525700000001</v>
      </c>
      <c r="C149" s="195">
        <f t="shared" si="15"/>
        <v>69.970612000000003</v>
      </c>
      <c r="D149" s="195">
        <f t="shared" si="15"/>
        <v>68.978174999999993</v>
      </c>
      <c r="E149" s="195">
        <f t="shared" si="15"/>
        <v>85.969313</v>
      </c>
      <c r="F149" s="195">
        <f t="shared" si="15"/>
        <v>227.955996</v>
      </c>
      <c r="G149" s="195">
        <f t="shared" si="15"/>
        <v>235.96742</v>
      </c>
      <c r="H149" s="195">
        <f t="shared" si="15"/>
        <v>206.86543699999999</v>
      </c>
      <c r="I149" s="195">
        <f t="shared" si="15"/>
        <v>552.48475099999996</v>
      </c>
      <c r="J149" s="195">
        <f t="shared" si="15"/>
        <v>711.64684799999998</v>
      </c>
      <c r="K149" s="195">
        <f t="shared" si="15"/>
        <v>796.17204200000003</v>
      </c>
      <c r="L149" s="195">
        <f t="shared" si="15"/>
        <v>744.54166099999998</v>
      </c>
      <c r="M149" s="195">
        <f t="shared" si="15"/>
        <v>452.15903400000002</v>
      </c>
      <c r="N149" s="195">
        <f t="shared" si="15"/>
        <v>340.27470899999997</v>
      </c>
    </row>
    <row r="150" spans="1:15" s="196" customFormat="1" ht="12">
      <c r="A150" s="194" t="s">
        <v>8</v>
      </c>
      <c r="B150" s="195">
        <f t="shared" ref="B150:N150" si="16">HLOOKUP(B$141,$117:$133,12,FALSE)</f>
        <v>310.9246</v>
      </c>
      <c r="C150" s="195">
        <f t="shared" si="16"/>
        <v>308.17036200000001</v>
      </c>
      <c r="D150" s="195">
        <f t="shared" si="16"/>
        <v>299.96974799999998</v>
      </c>
      <c r="E150" s="195">
        <f t="shared" si="16"/>
        <v>334.00257699999997</v>
      </c>
      <c r="F150" s="195">
        <f t="shared" si="16"/>
        <v>344.27402000000001</v>
      </c>
      <c r="G150" s="195">
        <f t="shared" si="16"/>
        <v>345.27097199999997</v>
      </c>
      <c r="H150" s="195">
        <f t="shared" si="16"/>
        <v>336.454024</v>
      </c>
      <c r="I150" s="195">
        <f t="shared" si="16"/>
        <v>385.38923699999998</v>
      </c>
      <c r="J150" s="195">
        <f t="shared" si="16"/>
        <v>378.80650600000001</v>
      </c>
      <c r="K150" s="195">
        <f t="shared" si="16"/>
        <v>348.45388100000002</v>
      </c>
      <c r="L150" s="195">
        <f t="shared" si="16"/>
        <v>367.45549899999997</v>
      </c>
      <c r="M150" s="195">
        <f t="shared" si="16"/>
        <v>394.85902099999998</v>
      </c>
      <c r="N150" s="195">
        <f t="shared" si="16"/>
        <v>413.99197600000002</v>
      </c>
    </row>
    <row r="151" spans="1:15" s="196" customFormat="1" ht="12">
      <c r="A151" s="194" t="s">
        <v>9</v>
      </c>
      <c r="B151" s="195">
        <f t="shared" ref="B151:N151" si="17">HLOOKUP(B$141,$117:$133,13,FALSE)</f>
        <v>2493.6785410000002</v>
      </c>
      <c r="C151" s="195">
        <f t="shared" si="17"/>
        <v>2467.9510030000001</v>
      </c>
      <c r="D151" s="195">
        <f t="shared" si="17"/>
        <v>2342.3448360000002</v>
      </c>
      <c r="E151" s="195">
        <f t="shared" si="17"/>
        <v>2436.1478390000002</v>
      </c>
      <c r="F151" s="195">
        <f t="shared" si="17"/>
        <v>2231.4833699999999</v>
      </c>
      <c r="G151" s="195">
        <f t="shared" si="17"/>
        <v>2231.357293</v>
      </c>
      <c r="H151" s="195">
        <f t="shared" si="17"/>
        <v>1925.2418520000001</v>
      </c>
      <c r="I151" s="195">
        <f t="shared" si="17"/>
        <v>2084.3367929999999</v>
      </c>
      <c r="J151" s="195">
        <f t="shared" si="17"/>
        <v>2185.8913440000001</v>
      </c>
      <c r="K151" s="195">
        <f t="shared" si="17"/>
        <v>2299.6183460000002</v>
      </c>
      <c r="L151" s="195">
        <f t="shared" si="17"/>
        <v>2189.017257</v>
      </c>
      <c r="M151" s="195">
        <f t="shared" si="17"/>
        <v>2398.8736269999999</v>
      </c>
      <c r="N151" s="195">
        <f t="shared" si="17"/>
        <v>2351.5301490000002</v>
      </c>
    </row>
    <row r="152" spans="1:15" s="196" customFormat="1" ht="12">
      <c r="A152" s="194" t="s">
        <v>70</v>
      </c>
      <c r="B152" s="195">
        <f t="shared" ref="B152:N152" si="18">HLOOKUP(B$141,$117:$133,15,FALSE)</f>
        <v>169.348387</v>
      </c>
      <c r="C152" s="195">
        <f t="shared" si="18"/>
        <v>144.5833825</v>
      </c>
      <c r="D152" s="195">
        <f t="shared" si="18"/>
        <v>160.99247</v>
      </c>
      <c r="E152" s="195">
        <f t="shared" si="18"/>
        <v>157.97660099999999</v>
      </c>
      <c r="F152" s="195">
        <f t="shared" si="18"/>
        <v>163.5454105</v>
      </c>
      <c r="G152" s="195">
        <f t="shared" si="18"/>
        <v>166.0983985</v>
      </c>
      <c r="H152" s="195">
        <f t="shared" si="18"/>
        <v>134.23411250000001</v>
      </c>
      <c r="I152" s="195">
        <f t="shared" si="18"/>
        <v>139.503086</v>
      </c>
      <c r="J152" s="195">
        <f t="shared" si="18"/>
        <v>134.24086700000001</v>
      </c>
      <c r="K152" s="195">
        <f t="shared" si="18"/>
        <v>129.766637</v>
      </c>
      <c r="L152" s="195">
        <f t="shared" si="18"/>
        <v>178.9639675</v>
      </c>
      <c r="M152" s="195">
        <f t="shared" si="18"/>
        <v>173.89508950000001</v>
      </c>
      <c r="N152" s="195">
        <f t="shared" si="18"/>
        <v>156.50662750000001</v>
      </c>
    </row>
    <row r="153" spans="1:15" s="196" customFormat="1" ht="12">
      <c r="A153" s="194" t="s">
        <v>69</v>
      </c>
      <c r="B153" s="195">
        <f t="shared" ref="B153:N153" si="19">HLOOKUP(B$141,$117:$133,14,FALSE)</f>
        <v>61.976173000000003</v>
      </c>
      <c r="C153" s="195">
        <f t="shared" si="19"/>
        <v>60.149876499999998</v>
      </c>
      <c r="D153" s="195">
        <f t="shared" si="19"/>
        <v>65.337529000000004</v>
      </c>
      <c r="E153" s="195">
        <f t="shared" si="19"/>
        <v>55.184336000000002</v>
      </c>
      <c r="F153" s="195">
        <f t="shared" si="19"/>
        <v>55.978365500000002</v>
      </c>
      <c r="G153" s="195">
        <f t="shared" si="19"/>
        <v>51.389567499999998</v>
      </c>
      <c r="H153" s="195">
        <f t="shared" si="19"/>
        <v>29.749654499999998</v>
      </c>
      <c r="I153" s="195">
        <f t="shared" si="19"/>
        <v>30.791229000000001</v>
      </c>
      <c r="J153" s="195">
        <f t="shared" si="19"/>
        <v>27.458276000000001</v>
      </c>
      <c r="K153" s="195">
        <f t="shared" si="19"/>
        <v>31.820180000000001</v>
      </c>
      <c r="L153" s="195">
        <f t="shared" si="19"/>
        <v>66.037119500000003</v>
      </c>
      <c r="M153" s="195">
        <f t="shared" si="19"/>
        <v>58.507686499999998</v>
      </c>
      <c r="N153" s="195">
        <f t="shared" si="19"/>
        <v>64.967821499999999</v>
      </c>
    </row>
    <row r="154" spans="1:15" s="196" customFormat="1" ht="12">
      <c r="A154" s="197" t="s">
        <v>96</v>
      </c>
      <c r="B154" s="198">
        <f>SUM(B142:B153)</f>
        <v>19892.488096270001</v>
      </c>
      <c r="C154" s="198">
        <f t="shared" ref="C154:N154" si="20">SUM(C142:C153)</f>
        <v>21556.189304470005</v>
      </c>
      <c r="D154" s="198">
        <f t="shared" si="20"/>
        <v>21281.078610050001</v>
      </c>
      <c r="E154" s="198">
        <f t="shared" si="20"/>
        <v>21628.289005981998</v>
      </c>
      <c r="F154" s="198">
        <f t="shared" si="20"/>
        <v>19309.408760851995</v>
      </c>
      <c r="G154" s="198">
        <f t="shared" si="20"/>
        <v>20023.431263333994</v>
      </c>
      <c r="H154" s="198">
        <f t="shared" si="20"/>
        <v>16685.116102575998</v>
      </c>
      <c r="I154" s="198">
        <f t="shared" si="20"/>
        <v>17122.893467811999</v>
      </c>
      <c r="J154" s="198">
        <f t="shared" si="20"/>
        <v>18391.536358046003</v>
      </c>
      <c r="K154" s="198">
        <f t="shared" si="20"/>
        <v>22863.453982241997</v>
      </c>
      <c r="L154" s="198">
        <f t="shared" si="20"/>
        <v>21403.100989644001</v>
      </c>
      <c r="M154" s="198">
        <f t="shared" si="20"/>
        <v>20323.939667720006</v>
      </c>
      <c r="N154" s="198">
        <f t="shared" si="20"/>
        <v>19944.399084091998</v>
      </c>
    </row>
    <row r="156" spans="1:15" s="196" customFormat="1" ht="12">
      <c r="A156" s="200" t="s">
        <v>115</v>
      </c>
      <c r="B156" s="213">
        <f>B142+B147+B148+B149+B150+B153</f>
        <v>6282.6556454599995</v>
      </c>
      <c r="C156" s="213">
        <f t="shared" ref="C156:M156" si="21">C142+C147+C148+C149+C150+C153</f>
        <v>10935.4010848</v>
      </c>
      <c r="D156" s="213">
        <f t="shared" si="21"/>
        <v>10976.269026775999</v>
      </c>
      <c r="E156" s="213">
        <f t="shared" si="21"/>
        <v>9369.8448039299983</v>
      </c>
      <c r="F156" s="213">
        <f t="shared" si="21"/>
        <v>8587.7747909379996</v>
      </c>
      <c r="G156" s="213">
        <f t="shared" si="21"/>
        <v>10284.745506946003</v>
      </c>
      <c r="H156" s="213">
        <f t="shared" si="21"/>
        <v>8187.8012530260012</v>
      </c>
      <c r="I156" s="213">
        <f t="shared" si="21"/>
        <v>9313.6885126260004</v>
      </c>
      <c r="J156" s="213">
        <f t="shared" si="21"/>
        <v>8378.2118451499991</v>
      </c>
      <c r="K156" s="213">
        <f t="shared" si="21"/>
        <v>8974.6397302080004</v>
      </c>
      <c r="L156" s="213">
        <f t="shared" si="21"/>
        <v>8334.8266839440021</v>
      </c>
      <c r="M156" s="213">
        <f t="shared" si="21"/>
        <v>7863.2079398720007</v>
      </c>
      <c r="N156" s="213">
        <f>N142+N147+N148+N149+N150+N153</f>
        <v>9651.5146489620001</v>
      </c>
    </row>
    <row r="157" spans="1:15" s="196" customFormat="1" ht="12">
      <c r="A157" s="200" t="s">
        <v>116</v>
      </c>
      <c r="B157" s="213">
        <f>B143+B144+B145+B146+B151+B152</f>
        <v>13609.83245081</v>
      </c>
      <c r="C157" s="213">
        <f t="shared" ref="C157:N157" si="22">C143+C144+C145+C146+C151+C152</f>
        <v>10620.788219670001</v>
      </c>
      <c r="D157" s="213">
        <f t="shared" si="22"/>
        <v>10304.809583273998</v>
      </c>
      <c r="E157" s="213">
        <f t="shared" si="22"/>
        <v>12258.444202052002</v>
      </c>
      <c r="F157" s="213">
        <f t="shared" si="22"/>
        <v>10721.633969914001</v>
      </c>
      <c r="G157" s="213">
        <f t="shared" si="22"/>
        <v>9738.6857563880003</v>
      </c>
      <c r="H157" s="213">
        <f t="shared" si="22"/>
        <v>8497.3148495500009</v>
      </c>
      <c r="I157" s="213">
        <f t="shared" si="22"/>
        <v>7809.2049551859991</v>
      </c>
      <c r="J157" s="213">
        <f t="shared" si="22"/>
        <v>10013.324512895999</v>
      </c>
      <c r="K157" s="213">
        <f t="shared" si="22"/>
        <v>13888.814252034001</v>
      </c>
      <c r="L157" s="213">
        <f t="shared" si="22"/>
        <v>13068.274305700001</v>
      </c>
      <c r="M157" s="213">
        <f t="shared" si="22"/>
        <v>12460.731727848002</v>
      </c>
      <c r="N157" s="213">
        <f t="shared" si="22"/>
        <v>10292.884435130001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31.583055950844312</v>
      </c>
      <c r="C158" s="201">
        <f t="shared" ref="C158:N158" si="23">C142/C$154*100+C147/C$154*100+C148/C$154*100+C149/C$154*100+C150/C$154*100+C153/C$154*100</f>
        <v>50.729750654640888</v>
      </c>
      <c r="D158" s="201">
        <f t="shared" si="23"/>
        <v>51.577597300883276</v>
      </c>
      <c r="E158" s="201">
        <f t="shared" si="23"/>
        <v>43.322173110126599</v>
      </c>
      <c r="F158" s="201">
        <f t="shared" si="23"/>
        <v>44.474561066566174</v>
      </c>
      <c r="G158" s="201">
        <f t="shared" si="23"/>
        <v>51.363551889225725</v>
      </c>
      <c r="H158" s="201">
        <f t="shared" si="23"/>
        <v>49.072485937103508</v>
      </c>
      <c r="I158" s="201">
        <f t="shared" si="23"/>
        <v>54.393193125531511</v>
      </c>
      <c r="J158" s="201">
        <f t="shared" si="23"/>
        <v>45.554714310121604</v>
      </c>
      <c r="K158" s="201">
        <f t="shared" si="23"/>
        <v>39.25321054805886</v>
      </c>
      <c r="L158" s="201">
        <f t="shared" si="23"/>
        <v>38.942145289959846</v>
      </c>
      <c r="M158" s="201">
        <f t="shared" si="23"/>
        <v>38.68938831953399</v>
      </c>
      <c r="N158" s="201">
        <f t="shared" si="23"/>
        <v>48.392105514275521</v>
      </c>
      <c r="O158" s="268">
        <f>N158-B158</f>
        <v>16.809049563431209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68.416944049155688</v>
      </c>
      <c r="C159" s="201">
        <f>C143/C$154*100+C144/C$154*100+C145/C$154*100+C151/C$154*100+C152/C$154*100+C146/C$154*100</f>
        <v>49.270249345359105</v>
      </c>
      <c r="D159" s="201">
        <f>D143/D$154*100+D144/D$154*100+D145/D$154*100+D151/D$154*100+D152/D$154*100+D146/D$154*100</f>
        <v>48.422402699116702</v>
      </c>
      <c r="E159" s="201">
        <f>E143/E$154*100+E144/E$154*100+E145/E$154*100+E151/E$154*100+E152/E$154*100+E146/E$154*100</f>
        <v>56.677826889873415</v>
      </c>
      <c r="F159" s="201">
        <f t="shared" ref="F159:M159" si="24">100-F158</f>
        <v>55.525438933433826</v>
      </c>
      <c r="G159" s="201">
        <f t="shared" si="24"/>
        <v>48.636448110774275</v>
      </c>
      <c r="H159" s="201">
        <f t="shared" si="24"/>
        <v>50.927514062896492</v>
      </c>
      <c r="I159" s="201">
        <f t="shared" si="24"/>
        <v>45.606806874468489</v>
      </c>
      <c r="J159" s="201">
        <f t="shared" si="24"/>
        <v>54.445285689878396</v>
      </c>
      <c r="K159" s="201">
        <f t="shared" si="24"/>
        <v>60.74678945194114</v>
      </c>
      <c r="L159" s="201">
        <f t="shared" si="24"/>
        <v>61.057854710040154</v>
      </c>
      <c r="M159" s="201">
        <f t="shared" si="24"/>
        <v>61.31061168046601</v>
      </c>
      <c r="N159" s="201">
        <f t="shared" ref="N159" si="25">100-N158</f>
        <v>51.607894485724479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8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10929.35514827</v>
      </c>
      <c r="C164" s="195">
        <f t="shared" ref="C164:M164" si="26">C142+C143+C144+C147+C148+C149+C150+C153</f>
        <v>14535.033731969999</v>
      </c>
      <c r="D164" s="195">
        <f t="shared" si="26"/>
        <v>15648.10193805</v>
      </c>
      <c r="E164" s="195">
        <f t="shared" si="26"/>
        <v>14892.819514981999</v>
      </c>
      <c r="F164" s="195">
        <f t="shared" si="26"/>
        <v>13703.294964352001</v>
      </c>
      <c r="G164" s="195">
        <f t="shared" si="26"/>
        <v>15763.214412834002</v>
      </c>
      <c r="H164" s="195">
        <f t="shared" si="26"/>
        <v>12587.757026075999</v>
      </c>
      <c r="I164" s="195">
        <f t="shared" si="26"/>
        <v>12636.306908811999</v>
      </c>
      <c r="J164" s="195">
        <f t="shared" si="26"/>
        <v>12151.988951046</v>
      </c>
      <c r="K164" s="195">
        <f t="shared" si="26"/>
        <v>14300.819969242</v>
      </c>
      <c r="L164" s="195">
        <f t="shared" si="26"/>
        <v>13645.594058143999</v>
      </c>
      <c r="M164" s="195">
        <f t="shared" si="26"/>
        <v>12922.085373220001</v>
      </c>
      <c r="N164" s="195">
        <f>N142+N143+N144+N147+N148+N149+N150+N153</f>
        <v>14409.826007591999</v>
      </c>
    </row>
    <row r="165" spans="1:19" s="196" customFormat="1" ht="12">
      <c r="A165" s="200" t="s">
        <v>20</v>
      </c>
      <c r="B165" s="195">
        <f t="shared" ref="B165:M165" si="27">B145+B146+B151+B152</f>
        <v>8963.1329480000004</v>
      </c>
      <c r="C165" s="195">
        <f t="shared" si="27"/>
        <v>7021.1555724999998</v>
      </c>
      <c r="D165" s="195">
        <f t="shared" si="27"/>
        <v>5632.9766719999998</v>
      </c>
      <c r="E165" s="195">
        <f t="shared" si="27"/>
        <v>6735.4694910000007</v>
      </c>
      <c r="F165" s="195">
        <f t="shared" si="27"/>
        <v>5606.1137964999998</v>
      </c>
      <c r="G165" s="195">
        <f t="shared" si="27"/>
        <v>4260.2168505</v>
      </c>
      <c r="H165" s="195">
        <f t="shared" si="27"/>
        <v>4097.3590764999999</v>
      </c>
      <c r="I165" s="195">
        <f t="shared" si="27"/>
        <v>4486.5865590000003</v>
      </c>
      <c r="J165" s="195">
        <f t="shared" si="27"/>
        <v>6239.547407</v>
      </c>
      <c r="K165" s="195">
        <f t="shared" si="27"/>
        <v>8562.6340130000008</v>
      </c>
      <c r="L165" s="195">
        <f t="shared" si="27"/>
        <v>7757.5069315000001</v>
      </c>
      <c r="M165" s="195">
        <f t="shared" si="27"/>
        <v>7401.8542944999999</v>
      </c>
      <c r="N165" s="195">
        <f>N145+N146+N151+N152</f>
        <v>5534.5730764999998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54.942122349789621</v>
      </c>
      <c r="C166" s="201">
        <f>C142/C$154*100+C143/C$154*100+C147/C$154*100+C148/C$154*100+C149/C$154*100+C150/C$154*100+C144/C$154*100+C153/C$154*100</f>
        <v>67.428586410474409</v>
      </c>
      <c r="D166" s="201">
        <f t="shared" ref="D166:N166" si="28">D142/D$154*100+D143/D$154*100+D147/D$154*100+D148/D$154*100+D149/D$154*100+D150/D$154*100+D144/D$154*100+D153/D$154*100</f>
        <v>73.530586605982336</v>
      </c>
      <c r="E166" s="201">
        <f t="shared" si="28"/>
        <v>68.858056737002698</v>
      </c>
      <c r="F166" s="201">
        <f t="shared" si="28"/>
        <v>70.966931893503329</v>
      </c>
      <c r="G166" s="201">
        <f t="shared" si="28"/>
        <v>78.723842110412363</v>
      </c>
      <c r="H166" s="201">
        <f t="shared" si="28"/>
        <v>75.443029276449508</v>
      </c>
      <c r="I166" s="201">
        <f t="shared" si="28"/>
        <v>73.797731280440502</v>
      </c>
      <c r="J166" s="201">
        <f t="shared" si="28"/>
        <v>66.073810879479339</v>
      </c>
      <c r="K166" s="201">
        <f t="shared" si="28"/>
        <v>62.548816903821354</v>
      </c>
      <c r="L166" s="201">
        <f t="shared" si="28"/>
        <v>63.755219698054461</v>
      </c>
      <c r="M166" s="201">
        <f t="shared" si="28"/>
        <v>63.580612737912311</v>
      </c>
      <c r="N166" s="201">
        <f t="shared" si="28"/>
        <v>72.24998831419056</v>
      </c>
      <c r="O166" s="307">
        <f>N166-B166</f>
        <v>17.307865964400939</v>
      </c>
    </row>
    <row r="167" spans="1:19" s="196" customFormat="1" ht="12">
      <c r="A167" s="200" t="s">
        <v>114</v>
      </c>
      <c r="B167" s="201">
        <f>B151/B$154*100+B152/B$154*100+B145/B$154*100+B146/B$154*100</f>
        <v>45.057877650210372</v>
      </c>
      <c r="C167" s="201">
        <f>C151/C$154*100+C152/C$154*100+C145/C$154*100+C146/C$154*100</f>
        <v>32.571413589525569</v>
      </c>
      <c r="D167" s="201">
        <f>D151/D$154*100+D152/D$154*100+D145/D$154*100+D146/D$154*100</f>
        <v>26.46941339401765</v>
      </c>
      <c r="E167" s="201">
        <f>E151/E$154*100+E152/E$154*100+E145/E$154*100+E146/E$154*100</f>
        <v>31.141943262997316</v>
      </c>
      <c r="F167" s="201">
        <f t="shared" ref="F167:N167" si="29">F151/F$154*100+F152/F$154*100+F145/F$154*100+F146/F$154*100</f>
        <v>29.0330681064967</v>
      </c>
      <c r="G167" s="201">
        <f t="shared" si="29"/>
        <v>21.276157889587672</v>
      </c>
      <c r="H167" s="201">
        <f t="shared" si="29"/>
        <v>24.556970723550513</v>
      </c>
      <c r="I167" s="201">
        <f t="shared" si="29"/>
        <v>26.202268719559498</v>
      </c>
      <c r="J167" s="201">
        <f t="shared" si="29"/>
        <v>33.926189120520633</v>
      </c>
      <c r="K167" s="201">
        <f t="shared" si="29"/>
        <v>37.451183096178653</v>
      </c>
      <c r="L167" s="201">
        <f t="shared" si="29"/>
        <v>36.244780301945539</v>
      </c>
      <c r="M167" s="201">
        <f t="shared" si="29"/>
        <v>36.419387262087653</v>
      </c>
      <c r="N167" s="201">
        <f t="shared" si="29"/>
        <v>27.75001168580944</v>
      </c>
    </row>
    <row r="168" spans="1:19" s="196" customFormat="1" ht="12">
      <c r="A168" s="200"/>
      <c r="B168" s="200"/>
    </row>
    <row r="169" spans="1:19" s="196" customFormat="1" ht="12">
      <c r="A169" s="200" t="s">
        <v>129</v>
      </c>
      <c r="B169" s="200"/>
      <c r="N169" s="268"/>
    </row>
    <row r="170" spans="1:19" s="196" customFormat="1" ht="12">
      <c r="A170" s="200" t="s">
        <v>130</v>
      </c>
      <c r="B170" s="200"/>
    </row>
    <row r="175" spans="1:19">
      <c r="A175" s="177" t="s">
        <v>105</v>
      </c>
      <c r="B175" s="335" t="s">
        <v>98</v>
      </c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</row>
    <row r="176" spans="1:19">
      <c r="A176" s="177" t="s">
        <v>106</v>
      </c>
      <c r="B176" s="339" t="s">
        <v>119</v>
      </c>
      <c r="C176" s="340"/>
      <c r="D176" s="340"/>
      <c r="E176" s="340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</row>
    <row r="177" spans="1:23">
      <c r="A177" s="186" t="s">
        <v>30</v>
      </c>
      <c r="B177" s="337" t="s">
        <v>623</v>
      </c>
      <c r="C177" s="338"/>
      <c r="D177" s="338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</row>
    <row r="178" spans="1:23">
      <c r="A178" s="186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202" t="s">
        <v>10</v>
      </c>
      <c r="P178" s="317" t="s">
        <v>123</v>
      </c>
      <c r="Q178" s="317" t="s">
        <v>97</v>
      </c>
      <c r="R178" s="317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43212.688591999999</v>
      </c>
      <c r="C180" s="181">
        <v>8344.655616</v>
      </c>
      <c r="D180" s="181">
        <v>160526.45800000001</v>
      </c>
      <c r="E180" s="181">
        <v>7226.8059999999996</v>
      </c>
      <c r="F180" s="181">
        <v>0</v>
      </c>
      <c r="G180" s="181">
        <v>100786.681</v>
      </c>
      <c r="H180" s="181">
        <v>202069.40400000001</v>
      </c>
      <c r="I180" s="181">
        <v>47124.239000000001</v>
      </c>
      <c r="J180" s="181">
        <v>11576.522000000001</v>
      </c>
      <c r="K180" s="181">
        <v>12718.425999999999</v>
      </c>
      <c r="L180" s="181">
        <v>78789.881999999998</v>
      </c>
      <c r="M180" s="181">
        <v>1752.4265</v>
      </c>
      <c r="N180" s="181">
        <v>5799.9835000000003</v>
      </c>
      <c r="O180" s="184">
        <v>679928.17220799997</v>
      </c>
      <c r="P180" s="181">
        <v>-13807.519</v>
      </c>
      <c r="Q180" s="181">
        <v>-3732.8249999999998</v>
      </c>
      <c r="R180" s="181">
        <v>1532.3109999999999</v>
      </c>
      <c r="S180" s="184">
        <v>663920.13920800004</v>
      </c>
      <c r="V180" s="206">
        <f>IFERROR($H180/$O180*100,"")</f>
        <v>29.719228039014688</v>
      </c>
      <c r="W180" s="205">
        <f>IF($H180=0,"",$H180/1000)</f>
        <v>202.06940400000002</v>
      </c>
    </row>
    <row r="181" spans="1:23" ht="14.25">
      <c r="A181" s="207">
        <v>2</v>
      </c>
      <c r="B181" s="181">
        <v>41979.613987999997</v>
      </c>
      <c r="C181" s="181">
        <v>12900.675219999999</v>
      </c>
      <c r="D181" s="181">
        <v>157933.375</v>
      </c>
      <c r="E181" s="181">
        <v>4914.5240000000003</v>
      </c>
      <c r="F181" s="181">
        <v>0</v>
      </c>
      <c r="G181" s="181">
        <v>34468.930999999997</v>
      </c>
      <c r="H181" s="181">
        <v>362142.11</v>
      </c>
      <c r="I181" s="181">
        <v>20052.455999999998</v>
      </c>
      <c r="J181" s="181">
        <v>1135.212</v>
      </c>
      <c r="K181" s="181">
        <v>12873.21</v>
      </c>
      <c r="L181" s="181">
        <v>73342.313999999998</v>
      </c>
      <c r="M181" s="181">
        <v>1659.78</v>
      </c>
      <c r="N181" s="181">
        <v>5487.86</v>
      </c>
      <c r="O181" s="184">
        <v>728890.06120800006</v>
      </c>
      <c r="P181" s="181">
        <v>-14034.508</v>
      </c>
      <c r="Q181" s="181">
        <v>-3650.875</v>
      </c>
      <c r="R181" s="181">
        <v>-49834.589</v>
      </c>
      <c r="S181" s="184">
        <v>661370.08920799999</v>
      </c>
      <c r="V181" s="206">
        <f t="shared" ref="V181:V210" si="30">IFERROR($H181/$O181*100,"")</f>
        <v>49.684051035051382</v>
      </c>
      <c r="W181" s="205">
        <f t="shared" ref="W181:W210" si="31">IF($H181=0,"",$H181/1000)</f>
        <v>362.14211</v>
      </c>
    </row>
    <row r="182" spans="1:23" ht="14.25">
      <c r="A182" s="207">
        <v>3</v>
      </c>
      <c r="B182" s="181">
        <v>40632.247064000003</v>
      </c>
      <c r="C182" s="181">
        <v>8186.431936</v>
      </c>
      <c r="D182" s="181">
        <v>144628.649</v>
      </c>
      <c r="E182" s="181">
        <v>4180.9970000000003</v>
      </c>
      <c r="F182" s="181">
        <v>0</v>
      </c>
      <c r="G182" s="181">
        <v>30275.054</v>
      </c>
      <c r="H182" s="181">
        <v>313480.92099999997</v>
      </c>
      <c r="I182" s="181">
        <v>49814.427000000003</v>
      </c>
      <c r="J182" s="181">
        <v>16014.322</v>
      </c>
      <c r="K182" s="181">
        <v>13059.304</v>
      </c>
      <c r="L182" s="181">
        <v>64689.805</v>
      </c>
      <c r="M182" s="181">
        <v>1618.348</v>
      </c>
      <c r="N182" s="181">
        <v>5278.6189999999997</v>
      </c>
      <c r="O182" s="184">
        <v>691859.125</v>
      </c>
      <c r="P182" s="181">
        <v>-33962.946000000004</v>
      </c>
      <c r="Q182" s="181">
        <v>-3322.8150000000001</v>
      </c>
      <c r="R182" s="181">
        <v>-77400.005000000005</v>
      </c>
      <c r="S182" s="184">
        <v>577173.35900000005</v>
      </c>
      <c r="V182" s="206">
        <f t="shared" si="30"/>
        <v>45.30993516924417</v>
      </c>
      <c r="W182" s="205">
        <f t="shared" si="31"/>
        <v>313.48092099999997</v>
      </c>
    </row>
    <row r="183" spans="1:23" ht="14.25">
      <c r="A183" s="207">
        <v>4</v>
      </c>
      <c r="B183" s="181">
        <v>41035.970959999999</v>
      </c>
      <c r="C183" s="181">
        <v>6733.9120400000002</v>
      </c>
      <c r="D183" s="181">
        <v>135796.96</v>
      </c>
      <c r="E183" s="181">
        <v>4224.6040000000003</v>
      </c>
      <c r="F183" s="181">
        <v>0</v>
      </c>
      <c r="G183" s="181">
        <v>33496.927000000003</v>
      </c>
      <c r="H183" s="181">
        <v>260742.663</v>
      </c>
      <c r="I183" s="181">
        <v>38880.311000000002</v>
      </c>
      <c r="J183" s="181">
        <v>9419.3250000000007</v>
      </c>
      <c r="K183" s="181">
        <v>12077.395</v>
      </c>
      <c r="L183" s="181">
        <v>64207.89</v>
      </c>
      <c r="M183" s="181">
        <v>1631.8665000000001</v>
      </c>
      <c r="N183" s="181">
        <v>5288.1824999999999</v>
      </c>
      <c r="O183" s="184">
        <v>613536.00699999998</v>
      </c>
      <c r="P183" s="181">
        <v>-35416.546999999999</v>
      </c>
      <c r="Q183" s="181">
        <v>-2832.2779999999998</v>
      </c>
      <c r="R183" s="181">
        <v>-32534.467000000001</v>
      </c>
      <c r="S183" s="184">
        <v>542752.71499999997</v>
      </c>
      <c r="V183" s="206">
        <f t="shared" si="30"/>
        <v>42.498347289338476</v>
      </c>
      <c r="W183" s="205">
        <f t="shared" si="31"/>
        <v>260.74266299999999</v>
      </c>
    </row>
    <row r="184" spans="1:23" ht="14.25">
      <c r="A184" s="207">
        <v>5</v>
      </c>
      <c r="B184" s="181">
        <v>45239.432212</v>
      </c>
      <c r="C184" s="181">
        <v>7834.6273000000001</v>
      </c>
      <c r="D184" s="181">
        <v>141387.054</v>
      </c>
      <c r="E184" s="181">
        <v>7030.0829999999996</v>
      </c>
      <c r="F184" s="181">
        <v>0</v>
      </c>
      <c r="G184" s="181">
        <v>77659.645000000004</v>
      </c>
      <c r="H184" s="181">
        <v>174008.02499999999</v>
      </c>
      <c r="I184" s="181">
        <v>52130.197999999997</v>
      </c>
      <c r="J184" s="181">
        <v>13799.83</v>
      </c>
      <c r="K184" s="181">
        <v>12543.599</v>
      </c>
      <c r="L184" s="181">
        <v>76029.775999999998</v>
      </c>
      <c r="M184" s="181">
        <v>1750.24</v>
      </c>
      <c r="N184" s="181">
        <v>4717.183</v>
      </c>
      <c r="O184" s="184">
        <v>614129.69251199998</v>
      </c>
      <c r="P184" s="181">
        <v>-7793.6279999999997</v>
      </c>
      <c r="Q184" s="181">
        <v>-3319.0990000000002</v>
      </c>
      <c r="R184" s="181">
        <v>31624.275000000001</v>
      </c>
      <c r="S184" s="184">
        <v>634641.24051200005</v>
      </c>
      <c r="V184" s="206">
        <f t="shared" si="30"/>
        <v>28.334084334572363</v>
      </c>
      <c r="W184" s="205">
        <f t="shared" si="31"/>
        <v>174.008025</v>
      </c>
    </row>
    <row r="185" spans="1:23" ht="14.25">
      <c r="A185" s="207">
        <v>6</v>
      </c>
      <c r="B185" s="181">
        <v>52870.477903999999</v>
      </c>
      <c r="C185" s="181">
        <v>9362.5925999999999</v>
      </c>
      <c r="D185" s="181">
        <v>145403.63</v>
      </c>
      <c r="E185" s="181">
        <v>5657.0529999999999</v>
      </c>
      <c r="F185" s="181">
        <v>0</v>
      </c>
      <c r="G185" s="181">
        <v>93910.456999999995</v>
      </c>
      <c r="H185" s="181">
        <v>159323.682</v>
      </c>
      <c r="I185" s="181">
        <v>49627.654999999999</v>
      </c>
      <c r="J185" s="181">
        <v>17091.723000000002</v>
      </c>
      <c r="K185" s="181">
        <v>12963.142</v>
      </c>
      <c r="L185" s="181">
        <v>77986.73</v>
      </c>
      <c r="M185" s="181">
        <v>1739.3209999999999</v>
      </c>
      <c r="N185" s="181">
        <v>4367.7539999999999</v>
      </c>
      <c r="O185" s="184">
        <v>630304.21750399994</v>
      </c>
      <c r="P185" s="181">
        <v>-4216.6099999999997</v>
      </c>
      <c r="Q185" s="181">
        <v>-3494.0160000000001</v>
      </c>
      <c r="R185" s="181">
        <v>31387.465</v>
      </c>
      <c r="S185" s="184">
        <v>653981.05650399998</v>
      </c>
      <c r="V185" s="206">
        <f t="shared" si="30"/>
        <v>25.277267321948216</v>
      </c>
      <c r="W185" s="205">
        <f t="shared" si="31"/>
        <v>159.32368199999999</v>
      </c>
    </row>
    <row r="186" spans="1:23" ht="14.25">
      <c r="A186" s="207">
        <v>7</v>
      </c>
      <c r="B186" s="181">
        <v>59487.753299999997</v>
      </c>
      <c r="C186" s="181">
        <v>6280.3472680000004</v>
      </c>
      <c r="D186" s="181">
        <v>145270.41</v>
      </c>
      <c r="E186" s="181">
        <v>9928.1110000000008</v>
      </c>
      <c r="F186" s="181">
        <v>0</v>
      </c>
      <c r="G186" s="181">
        <v>146643.236</v>
      </c>
      <c r="H186" s="181">
        <v>104700.955</v>
      </c>
      <c r="I186" s="181">
        <v>50602.819000000003</v>
      </c>
      <c r="J186" s="181">
        <v>18942.973000000002</v>
      </c>
      <c r="K186" s="181">
        <v>12909.235000000001</v>
      </c>
      <c r="L186" s="181">
        <v>79937.517999999996</v>
      </c>
      <c r="M186" s="181">
        <v>1835.5315000000001</v>
      </c>
      <c r="N186" s="181">
        <v>4642.8275000000003</v>
      </c>
      <c r="O186" s="184">
        <v>641181.71656800003</v>
      </c>
      <c r="P186" s="181">
        <v>-6236.5940000000001</v>
      </c>
      <c r="Q186" s="181">
        <v>-3710.0590000000002</v>
      </c>
      <c r="R186" s="181">
        <v>31618.511999999999</v>
      </c>
      <c r="S186" s="184">
        <v>662853.57556799997</v>
      </c>
      <c r="V186" s="206">
        <f t="shared" si="30"/>
        <v>16.329373139400182</v>
      </c>
      <c r="W186" s="205">
        <f t="shared" si="31"/>
        <v>104.70095500000001</v>
      </c>
    </row>
    <row r="187" spans="1:23" ht="14.25">
      <c r="A187" s="207">
        <v>8</v>
      </c>
      <c r="B187" s="181">
        <v>65998.965519999998</v>
      </c>
      <c r="C187" s="181">
        <v>7151.6399920000003</v>
      </c>
      <c r="D187" s="181">
        <v>145267.82399999999</v>
      </c>
      <c r="E187" s="181">
        <v>10144.596</v>
      </c>
      <c r="F187" s="181">
        <v>0</v>
      </c>
      <c r="G187" s="181">
        <v>161291.677</v>
      </c>
      <c r="H187" s="181">
        <v>60809.453999999998</v>
      </c>
      <c r="I187" s="181">
        <v>47202.970999999998</v>
      </c>
      <c r="J187" s="181">
        <v>13936.775</v>
      </c>
      <c r="K187" s="181">
        <v>12886.098</v>
      </c>
      <c r="L187" s="181">
        <v>80078.241999999998</v>
      </c>
      <c r="M187" s="181">
        <v>1796.9965</v>
      </c>
      <c r="N187" s="181">
        <v>5258.8405000000002</v>
      </c>
      <c r="O187" s="184">
        <v>611824.07951199997</v>
      </c>
      <c r="P187" s="181">
        <v>-3971.5450000000001</v>
      </c>
      <c r="Q187" s="181">
        <v>-3695.0259999999998</v>
      </c>
      <c r="R187" s="181">
        <v>58309.446000000004</v>
      </c>
      <c r="S187" s="184">
        <v>662466.95451199997</v>
      </c>
      <c r="V187" s="206">
        <f t="shared" si="30"/>
        <v>9.9390422894931696</v>
      </c>
      <c r="W187" s="205">
        <f t="shared" si="31"/>
        <v>60.809453999999995</v>
      </c>
    </row>
    <row r="188" spans="1:23" ht="14.25">
      <c r="A188" s="207">
        <v>9</v>
      </c>
      <c r="B188" s="181">
        <v>67100.128899999996</v>
      </c>
      <c r="C188" s="181">
        <v>8771.3870999999999</v>
      </c>
      <c r="D188" s="181">
        <v>144793.149</v>
      </c>
      <c r="E188" s="181">
        <v>9547.9480000000003</v>
      </c>
      <c r="F188" s="181">
        <v>0</v>
      </c>
      <c r="G188" s="181">
        <v>179392.30300000001</v>
      </c>
      <c r="H188" s="181">
        <v>47700.453000000001</v>
      </c>
      <c r="I188" s="181">
        <v>42949.803999999996</v>
      </c>
      <c r="J188" s="181">
        <v>6874.0339999999997</v>
      </c>
      <c r="K188" s="181">
        <v>14572.641</v>
      </c>
      <c r="L188" s="181">
        <v>79887.710000000006</v>
      </c>
      <c r="M188" s="181">
        <v>1778.454</v>
      </c>
      <c r="N188" s="181">
        <v>4832.5379999999996</v>
      </c>
      <c r="O188" s="184">
        <v>608200.55000000005</v>
      </c>
      <c r="P188" s="181">
        <v>-1936.1389999999999</v>
      </c>
      <c r="Q188" s="181">
        <v>-3499.2860000000001</v>
      </c>
      <c r="R188" s="181">
        <v>40519.656999999999</v>
      </c>
      <c r="S188" s="184">
        <v>643284.78200000001</v>
      </c>
      <c r="V188" s="206">
        <f t="shared" si="30"/>
        <v>7.8428822532304512</v>
      </c>
      <c r="W188" s="205">
        <f t="shared" si="31"/>
        <v>47.700453000000003</v>
      </c>
    </row>
    <row r="189" spans="1:23" ht="14.25">
      <c r="A189" s="207">
        <v>10</v>
      </c>
      <c r="B189" s="181">
        <v>40151.996328000001</v>
      </c>
      <c r="C189" s="181">
        <v>4010.9122619999998</v>
      </c>
      <c r="D189" s="181">
        <v>144866.72099999999</v>
      </c>
      <c r="E189" s="181">
        <v>4334.0079999999998</v>
      </c>
      <c r="F189" s="181">
        <v>0</v>
      </c>
      <c r="G189" s="181">
        <v>60667.105000000003</v>
      </c>
      <c r="H189" s="181">
        <v>207735.15700000001</v>
      </c>
      <c r="I189" s="181">
        <v>44714.95</v>
      </c>
      <c r="J189" s="181">
        <v>15430.22</v>
      </c>
      <c r="K189" s="181">
        <v>14298.186</v>
      </c>
      <c r="L189" s="181">
        <v>74706.229000000007</v>
      </c>
      <c r="M189" s="181">
        <v>1853.6189999999999</v>
      </c>
      <c r="N189" s="181">
        <v>4885.759</v>
      </c>
      <c r="O189" s="184">
        <v>617654.86259000003</v>
      </c>
      <c r="P189" s="181">
        <v>-11935.364</v>
      </c>
      <c r="Q189" s="181">
        <v>-3281.8609999999999</v>
      </c>
      <c r="R189" s="181">
        <v>-22439.358</v>
      </c>
      <c r="S189" s="184">
        <v>579998.27959000005</v>
      </c>
      <c r="V189" s="206">
        <f t="shared" si="30"/>
        <v>33.632886192931153</v>
      </c>
      <c r="W189" s="205">
        <f t="shared" si="31"/>
        <v>207.73515700000002</v>
      </c>
    </row>
    <row r="190" spans="1:23" ht="14.25">
      <c r="A190" s="207">
        <v>11</v>
      </c>
      <c r="B190" s="181">
        <v>35503.952427999997</v>
      </c>
      <c r="C190" s="181">
        <v>2504.753972</v>
      </c>
      <c r="D190" s="181">
        <v>145196.40599999999</v>
      </c>
      <c r="E190" s="181">
        <v>4693.1319999999996</v>
      </c>
      <c r="F190" s="181">
        <v>0</v>
      </c>
      <c r="G190" s="181">
        <v>53375.82</v>
      </c>
      <c r="H190" s="181">
        <v>240557.82199999999</v>
      </c>
      <c r="I190" s="181">
        <v>47734.241999999998</v>
      </c>
      <c r="J190" s="181">
        <v>16849.224999999999</v>
      </c>
      <c r="K190" s="181">
        <v>14378.035</v>
      </c>
      <c r="L190" s="181">
        <v>69399.982000000004</v>
      </c>
      <c r="M190" s="181">
        <v>1869.0264999999999</v>
      </c>
      <c r="N190" s="181">
        <v>5119.8334999999997</v>
      </c>
      <c r="O190" s="184">
        <v>637182.2304</v>
      </c>
      <c r="P190" s="181">
        <v>-28404.715</v>
      </c>
      <c r="Q190" s="181">
        <v>-2819.0590000000002</v>
      </c>
      <c r="R190" s="181">
        <v>-74273.290999999997</v>
      </c>
      <c r="S190" s="184">
        <v>531685.16540000006</v>
      </c>
      <c r="V190" s="206">
        <f t="shared" si="30"/>
        <v>37.753378942941715</v>
      </c>
      <c r="W190" s="205">
        <f t="shared" si="31"/>
        <v>240.55782199999999</v>
      </c>
    </row>
    <row r="191" spans="1:23" ht="14.25">
      <c r="A191" s="207">
        <v>12</v>
      </c>
      <c r="B191" s="181">
        <v>41601.32862</v>
      </c>
      <c r="C191" s="181">
        <v>4209.6671800000004</v>
      </c>
      <c r="D191" s="181">
        <v>145422.70600000001</v>
      </c>
      <c r="E191" s="181">
        <v>7178.1940000000004</v>
      </c>
      <c r="F191" s="181">
        <v>0</v>
      </c>
      <c r="G191" s="181">
        <v>65666.587</v>
      </c>
      <c r="H191" s="181">
        <v>182529.804</v>
      </c>
      <c r="I191" s="181">
        <v>53050.088000000003</v>
      </c>
      <c r="J191" s="181">
        <v>19425.042000000001</v>
      </c>
      <c r="K191" s="181">
        <v>14412.657999999999</v>
      </c>
      <c r="L191" s="181">
        <v>69228.085999999996</v>
      </c>
      <c r="M191" s="181">
        <v>1865.5464999999999</v>
      </c>
      <c r="N191" s="181">
        <v>4825.3845000000001</v>
      </c>
      <c r="O191" s="184">
        <v>609415.09180000005</v>
      </c>
      <c r="P191" s="181">
        <v>-10360.501</v>
      </c>
      <c r="Q191" s="181">
        <v>-2826.1010000000001</v>
      </c>
      <c r="R191" s="181">
        <v>-58683.786999999997</v>
      </c>
      <c r="S191" s="184">
        <v>537544.70279999997</v>
      </c>
      <c r="V191" s="206">
        <f t="shared" si="30"/>
        <v>29.951638293182153</v>
      </c>
      <c r="W191" s="205">
        <f t="shared" si="31"/>
        <v>182.52980400000001</v>
      </c>
    </row>
    <row r="192" spans="1:23" ht="14.25">
      <c r="A192" s="207">
        <v>13</v>
      </c>
      <c r="B192" s="181">
        <v>65212.634810000003</v>
      </c>
      <c r="C192" s="181">
        <v>6502.3041899999998</v>
      </c>
      <c r="D192" s="181">
        <v>145457.99</v>
      </c>
      <c r="E192" s="181">
        <v>10402.076999999999</v>
      </c>
      <c r="F192" s="181">
        <v>0</v>
      </c>
      <c r="G192" s="181">
        <v>107451.621</v>
      </c>
      <c r="H192" s="181">
        <v>160896.04800000001</v>
      </c>
      <c r="I192" s="181">
        <v>48741.01</v>
      </c>
      <c r="J192" s="181">
        <v>17902.311000000002</v>
      </c>
      <c r="K192" s="181">
        <v>14084.370999999999</v>
      </c>
      <c r="L192" s="181">
        <v>74920.152000000002</v>
      </c>
      <c r="M192" s="181">
        <v>2166.864</v>
      </c>
      <c r="N192" s="181">
        <v>4874.5</v>
      </c>
      <c r="O192" s="184">
        <v>658611.88300000003</v>
      </c>
      <c r="P192" s="181">
        <v>-5640.8360000000002</v>
      </c>
      <c r="Q192" s="181">
        <v>-3480.5810000000001</v>
      </c>
      <c r="R192" s="181">
        <v>-12360.576999999999</v>
      </c>
      <c r="S192" s="184">
        <v>637129.88899999997</v>
      </c>
      <c r="V192" s="206">
        <f t="shared" si="30"/>
        <v>24.429569546652107</v>
      </c>
      <c r="W192" s="205">
        <f t="shared" si="31"/>
        <v>160.89604800000001</v>
      </c>
    </row>
    <row r="193" spans="1:23" ht="14.25">
      <c r="A193" s="207">
        <v>14</v>
      </c>
      <c r="B193" s="181">
        <v>64884.490180000001</v>
      </c>
      <c r="C193" s="181">
        <v>7386.8088200000002</v>
      </c>
      <c r="D193" s="181">
        <v>145601.04399999999</v>
      </c>
      <c r="E193" s="181">
        <v>10152.056</v>
      </c>
      <c r="F193" s="181">
        <v>0</v>
      </c>
      <c r="G193" s="181">
        <v>77098.717000000004</v>
      </c>
      <c r="H193" s="181">
        <v>202964.443</v>
      </c>
      <c r="I193" s="181">
        <v>47865.307999999997</v>
      </c>
      <c r="J193" s="181">
        <v>16191.742</v>
      </c>
      <c r="K193" s="181">
        <v>13555.272000000001</v>
      </c>
      <c r="L193" s="181">
        <v>77605.209000000003</v>
      </c>
      <c r="M193" s="181">
        <v>2253.6475</v>
      </c>
      <c r="N193" s="181">
        <v>4252.2094999999999</v>
      </c>
      <c r="O193" s="184">
        <v>669810.94700000004</v>
      </c>
      <c r="P193" s="181">
        <v>-5127.3159999999998</v>
      </c>
      <c r="Q193" s="181">
        <v>-2779.3150000000001</v>
      </c>
      <c r="R193" s="181">
        <v>3919.6219999999998</v>
      </c>
      <c r="S193" s="184">
        <v>665823.93799999997</v>
      </c>
      <c r="V193" s="206">
        <f t="shared" si="30"/>
        <v>30.301750652038834</v>
      </c>
      <c r="W193" s="205">
        <f t="shared" si="31"/>
        <v>202.96444299999999</v>
      </c>
    </row>
    <row r="194" spans="1:23" ht="14.25">
      <c r="A194" s="207">
        <v>15</v>
      </c>
      <c r="B194" s="181">
        <v>73787.653323999999</v>
      </c>
      <c r="C194" s="181">
        <v>7496.4416760000004</v>
      </c>
      <c r="D194" s="181">
        <v>145655.34</v>
      </c>
      <c r="E194" s="181">
        <v>10124.145</v>
      </c>
      <c r="F194" s="181">
        <v>0</v>
      </c>
      <c r="G194" s="181">
        <v>103229.64</v>
      </c>
      <c r="H194" s="181">
        <v>178396.32500000001</v>
      </c>
      <c r="I194" s="181">
        <v>48847.413999999997</v>
      </c>
      <c r="J194" s="181">
        <v>17056.106</v>
      </c>
      <c r="K194" s="181">
        <v>13571.203</v>
      </c>
      <c r="L194" s="181">
        <v>81416.106</v>
      </c>
      <c r="M194" s="181">
        <v>2153.3744999999999</v>
      </c>
      <c r="N194" s="181">
        <v>4167.4324999999999</v>
      </c>
      <c r="O194" s="184">
        <v>685901.18099999998</v>
      </c>
      <c r="P194" s="181">
        <v>-3111.3710000000001</v>
      </c>
      <c r="Q194" s="181">
        <v>-3610.915</v>
      </c>
      <c r="R194" s="181">
        <v>-6225.2160000000003</v>
      </c>
      <c r="S194" s="184">
        <v>672953.679</v>
      </c>
      <c r="V194" s="206">
        <f t="shared" si="30"/>
        <v>26.00904181851817</v>
      </c>
      <c r="W194" s="205">
        <f t="shared" si="31"/>
        <v>178.39632500000002</v>
      </c>
    </row>
    <row r="195" spans="1:23" ht="14.25">
      <c r="A195" s="207">
        <v>16</v>
      </c>
      <c r="B195" s="181">
        <v>79972.265069999994</v>
      </c>
      <c r="C195" s="181">
        <v>10378.862649999999</v>
      </c>
      <c r="D195" s="181">
        <v>145702.31400000001</v>
      </c>
      <c r="E195" s="181">
        <v>10011.14</v>
      </c>
      <c r="F195" s="181">
        <v>0</v>
      </c>
      <c r="G195" s="181">
        <v>139734.87599999999</v>
      </c>
      <c r="H195" s="181">
        <v>108654.749</v>
      </c>
      <c r="I195" s="181">
        <v>52249.680999999997</v>
      </c>
      <c r="J195" s="181">
        <v>17184.629000000001</v>
      </c>
      <c r="K195" s="181">
        <v>14161.361000000001</v>
      </c>
      <c r="L195" s="181">
        <v>83238.035000000003</v>
      </c>
      <c r="M195" s="181">
        <v>2311.8415</v>
      </c>
      <c r="N195" s="181">
        <v>4374.0595000000003</v>
      </c>
      <c r="O195" s="184">
        <v>667973.81371999998</v>
      </c>
      <c r="P195" s="181">
        <v>-862.65800000000002</v>
      </c>
      <c r="Q195" s="181">
        <v>-3626.2080000000001</v>
      </c>
      <c r="R195" s="181">
        <v>3848.2139999999999</v>
      </c>
      <c r="S195" s="184">
        <v>667333.16171999997</v>
      </c>
      <c r="V195" s="206">
        <f t="shared" si="30"/>
        <v>16.266318644273337</v>
      </c>
      <c r="W195" s="205">
        <f t="shared" si="31"/>
        <v>108.654749</v>
      </c>
    </row>
    <row r="196" spans="1:23" ht="14.25">
      <c r="A196" s="207">
        <v>17</v>
      </c>
      <c r="B196" s="181">
        <v>84733.684599999993</v>
      </c>
      <c r="C196" s="181">
        <v>5471.6814000000004</v>
      </c>
      <c r="D196" s="181">
        <v>145573.69</v>
      </c>
      <c r="E196" s="181">
        <v>8878.5010000000002</v>
      </c>
      <c r="F196" s="181">
        <v>0</v>
      </c>
      <c r="G196" s="181">
        <v>108861.817</v>
      </c>
      <c r="H196" s="181">
        <v>50603.324000000001</v>
      </c>
      <c r="I196" s="181">
        <v>48289.023000000001</v>
      </c>
      <c r="J196" s="181">
        <v>14632.094999999999</v>
      </c>
      <c r="K196" s="181">
        <v>14667.192999999999</v>
      </c>
      <c r="L196" s="181">
        <v>79262.487999999998</v>
      </c>
      <c r="M196" s="181">
        <v>2341.5205000000001</v>
      </c>
      <c r="N196" s="181">
        <v>4502.1914999999999</v>
      </c>
      <c r="O196" s="184">
        <v>567817.20900000003</v>
      </c>
      <c r="P196" s="181">
        <v>-5243.9669999999996</v>
      </c>
      <c r="Q196" s="181">
        <v>-3393.1880000000001</v>
      </c>
      <c r="R196" s="181">
        <v>38398.281999999999</v>
      </c>
      <c r="S196" s="184">
        <v>597578.33600000001</v>
      </c>
      <c r="V196" s="206">
        <f t="shared" si="30"/>
        <v>8.9119039011020877</v>
      </c>
      <c r="W196" s="205">
        <f t="shared" si="31"/>
        <v>50.603324000000001</v>
      </c>
    </row>
    <row r="197" spans="1:23" ht="14.25">
      <c r="A197" s="207">
        <v>18</v>
      </c>
      <c r="B197" s="181">
        <v>75040.486999999994</v>
      </c>
      <c r="C197" s="181">
        <v>5238.5290000000005</v>
      </c>
      <c r="D197" s="181">
        <v>145648.516</v>
      </c>
      <c r="E197" s="181">
        <v>8756.5259999999998</v>
      </c>
      <c r="F197" s="181">
        <v>0</v>
      </c>
      <c r="G197" s="181">
        <v>84001.290999999997</v>
      </c>
      <c r="H197" s="181">
        <v>61568.377</v>
      </c>
      <c r="I197" s="181">
        <v>45241.165000000001</v>
      </c>
      <c r="J197" s="181">
        <v>12863.574000000001</v>
      </c>
      <c r="K197" s="181">
        <v>15200.772000000001</v>
      </c>
      <c r="L197" s="181">
        <v>76547.888000000006</v>
      </c>
      <c r="M197" s="181">
        <v>2350.3175000000001</v>
      </c>
      <c r="N197" s="181">
        <v>4686.4264999999996</v>
      </c>
      <c r="O197" s="184">
        <v>537143.86899999995</v>
      </c>
      <c r="P197" s="181">
        <v>-12995.647999999999</v>
      </c>
      <c r="Q197" s="181">
        <v>-2953.8429999999998</v>
      </c>
      <c r="R197" s="181">
        <v>29816.165000000001</v>
      </c>
      <c r="S197" s="184">
        <v>551010.54299999995</v>
      </c>
      <c r="V197" s="206">
        <f t="shared" si="30"/>
        <v>11.462176253565319</v>
      </c>
      <c r="W197" s="205">
        <f t="shared" si="31"/>
        <v>61.568376999999998</v>
      </c>
    </row>
    <row r="198" spans="1:23" ht="14.25">
      <c r="A198" s="207">
        <v>19</v>
      </c>
      <c r="B198" s="181">
        <v>42248.794529999999</v>
      </c>
      <c r="C198" s="181">
        <v>5747.5811800000001</v>
      </c>
      <c r="D198" s="181">
        <v>145607.58900000001</v>
      </c>
      <c r="E198" s="181">
        <v>6708.1540000000005</v>
      </c>
      <c r="F198" s="181">
        <v>0</v>
      </c>
      <c r="G198" s="181">
        <v>74060.243000000002</v>
      </c>
      <c r="H198" s="181">
        <v>285910.90000000002</v>
      </c>
      <c r="I198" s="181">
        <v>39399.120999999999</v>
      </c>
      <c r="J198" s="181">
        <v>5312.8609999999999</v>
      </c>
      <c r="K198" s="181">
        <v>13943.518</v>
      </c>
      <c r="L198" s="181">
        <v>76447.714000000007</v>
      </c>
      <c r="M198" s="181">
        <v>2320.8755000000001</v>
      </c>
      <c r="N198" s="181">
        <v>5224.0445</v>
      </c>
      <c r="O198" s="184">
        <v>702931.39570999995</v>
      </c>
      <c r="P198" s="181">
        <v>-21955.633999999998</v>
      </c>
      <c r="Q198" s="181">
        <v>-3656.75</v>
      </c>
      <c r="R198" s="181">
        <v>-26848.451000000001</v>
      </c>
      <c r="S198" s="184">
        <v>650470.56070999999</v>
      </c>
      <c r="V198" s="206">
        <f t="shared" si="30"/>
        <v>40.674083096148244</v>
      </c>
      <c r="W198" s="205">
        <f t="shared" si="31"/>
        <v>285.91090000000003</v>
      </c>
    </row>
    <row r="199" spans="1:23" ht="14.25">
      <c r="A199" s="207">
        <v>20</v>
      </c>
      <c r="B199" s="181">
        <v>57685.917699999998</v>
      </c>
      <c r="C199" s="181">
        <v>7982.7552999999998</v>
      </c>
      <c r="D199" s="181">
        <v>145597.70499999999</v>
      </c>
      <c r="E199" s="181">
        <v>6155.3590000000004</v>
      </c>
      <c r="F199" s="181">
        <v>0</v>
      </c>
      <c r="G199" s="181">
        <v>75601.25</v>
      </c>
      <c r="H199" s="181">
        <v>337546.984</v>
      </c>
      <c r="I199" s="181">
        <v>12969.057000000001</v>
      </c>
      <c r="J199" s="181">
        <v>259.61900000000003</v>
      </c>
      <c r="K199" s="181">
        <v>13533.880999999999</v>
      </c>
      <c r="L199" s="181">
        <v>75133.433999999994</v>
      </c>
      <c r="M199" s="181">
        <v>2325.0985000000001</v>
      </c>
      <c r="N199" s="181">
        <v>5180.6284999999998</v>
      </c>
      <c r="O199" s="184">
        <v>739971.68900000001</v>
      </c>
      <c r="P199" s="181">
        <v>-5884.3630000000003</v>
      </c>
      <c r="Q199" s="181">
        <v>-3756.2829999999999</v>
      </c>
      <c r="R199" s="181">
        <v>-55127.493999999999</v>
      </c>
      <c r="S199" s="184">
        <v>675203.549</v>
      </c>
      <c r="V199" s="206">
        <f t="shared" si="30"/>
        <v>45.616202486903525</v>
      </c>
      <c r="W199" s="205">
        <f t="shared" si="31"/>
        <v>337.54698400000001</v>
      </c>
    </row>
    <row r="200" spans="1:23" ht="14.25">
      <c r="A200" s="207">
        <v>21</v>
      </c>
      <c r="B200" s="181">
        <v>56266.027710000002</v>
      </c>
      <c r="C200" s="181">
        <v>8596.8358900000003</v>
      </c>
      <c r="D200" s="181">
        <v>145581.53700000001</v>
      </c>
      <c r="E200" s="181">
        <v>9667.59</v>
      </c>
      <c r="F200" s="181">
        <v>0</v>
      </c>
      <c r="G200" s="181">
        <v>86958.888999999996</v>
      </c>
      <c r="H200" s="181">
        <v>248219.318</v>
      </c>
      <c r="I200" s="181">
        <v>28201.843000000001</v>
      </c>
      <c r="J200" s="181">
        <v>1667.386</v>
      </c>
      <c r="K200" s="181">
        <v>13035.433000000001</v>
      </c>
      <c r="L200" s="181">
        <v>75504.394</v>
      </c>
      <c r="M200" s="181">
        <v>2294.9335000000001</v>
      </c>
      <c r="N200" s="181">
        <v>4904.8575000000001</v>
      </c>
      <c r="O200" s="184">
        <v>680899.04460000002</v>
      </c>
      <c r="P200" s="181">
        <v>-13650.66</v>
      </c>
      <c r="Q200" s="181">
        <v>-3838.1039999999998</v>
      </c>
      <c r="R200" s="181">
        <v>6917.02</v>
      </c>
      <c r="S200" s="184">
        <v>670327.30059999996</v>
      </c>
      <c r="V200" s="206">
        <f t="shared" si="30"/>
        <v>36.45464330851258</v>
      </c>
      <c r="W200" s="205">
        <f t="shared" si="31"/>
        <v>248.21931799999999</v>
      </c>
    </row>
    <row r="201" spans="1:23" ht="14.25">
      <c r="A201" s="207">
        <v>22</v>
      </c>
      <c r="B201" s="181">
        <v>85004.276232000004</v>
      </c>
      <c r="C201" s="181">
        <v>12501.907168</v>
      </c>
      <c r="D201" s="181">
        <v>145647.17499999999</v>
      </c>
      <c r="E201" s="181">
        <v>9807.4419999999991</v>
      </c>
      <c r="F201" s="181">
        <v>0</v>
      </c>
      <c r="G201" s="181">
        <v>139288.81400000001</v>
      </c>
      <c r="H201" s="181">
        <v>139597.56200000001</v>
      </c>
      <c r="I201" s="181">
        <v>15577.226000000001</v>
      </c>
      <c r="J201" s="181">
        <v>978.32500000000005</v>
      </c>
      <c r="K201" s="181">
        <v>13308.808000000001</v>
      </c>
      <c r="L201" s="181">
        <v>78891.491999999998</v>
      </c>
      <c r="M201" s="181">
        <v>2337.7429999999999</v>
      </c>
      <c r="N201" s="181">
        <v>4297.915</v>
      </c>
      <c r="O201" s="184">
        <v>647238.68539999996</v>
      </c>
      <c r="P201" s="181">
        <v>-4824.1409999999996</v>
      </c>
      <c r="Q201" s="181">
        <v>-3826.9160000000002</v>
      </c>
      <c r="R201" s="181">
        <v>35638.959999999999</v>
      </c>
      <c r="S201" s="184">
        <v>674226.58840000001</v>
      </c>
      <c r="V201" s="206">
        <f t="shared" si="30"/>
        <v>21.568173403251897</v>
      </c>
      <c r="W201" s="205">
        <f t="shared" si="31"/>
        <v>139.59756200000001</v>
      </c>
    </row>
    <row r="202" spans="1:23" ht="14.25">
      <c r="A202" s="207">
        <v>23</v>
      </c>
      <c r="B202" s="181">
        <v>74894.384489999997</v>
      </c>
      <c r="C202" s="181">
        <v>6341.2440299999998</v>
      </c>
      <c r="D202" s="181">
        <v>145637.67800000001</v>
      </c>
      <c r="E202" s="181">
        <v>7957.5929999999998</v>
      </c>
      <c r="F202" s="181">
        <v>0</v>
      </c>
      <c r="G202" s="181">
        <v>106833.137</v>
      </c>
      <c r="H202" s="181">
        <v>164752.992</v>
      </c>
      <c r="I202" s="181">
        <v>35757.595000000001</v>
      </c>
      <c r="J202" s="181">
        <v>5639.7709999999997</v>
      </c>
      <c r="K202" s="181">
        <v>13157.829</v>
      </c>
      <c r="L202" s="181">
        <v>80957.691000000006</v>
      </c>
      <c r="M202" s="181">
        <v>2332.6084999999998</v>
      </c>
      <c r="N202" s="181">
        <v>4504.4184999999998</v>
      </c>
      <c r="O202" s="184">
        <v>648766.94151999999</v>
      </c>
      <c r="P202" s="181">
        <v>-6137.4440000000004</v>
      </c>
      <c r="Q202" s="181">
        <v>-3612.0810000000001</v>
      </c>
      <c r="R202" s="181">
        <v>22167.335999999999</v>
      </c>
      <c r="S202" s="184">
        <v>661184.75251999998</v>
      </c>
      <c r="V202" s="206">
        <f t="shared" si="30"/>
        <v>25.394788398742886</v>
      </c>
      <c r="W202" s="205">
        <f t="shared" si="31"/>
        <v>164.75299200000001</v>
      </c>
    </row>
    <row r="203" spans="1:23" ht="14.25">
      <c r="A203" s="207">
        <v>24</v>
      </c>
      <c r="B203" s="181">
        <v>51764.831592000002</v>
      </c>
      <c r="C203" s="181">
        <v>8323.0324079999991</v>
      </c>
      <c r="D203" s="181">
        <v>145674.55499999999</v>
      </c>
      <c r="E203" s="181">
        <v>4076.9839999999999</v>
      </c>
      <c r="F203" s="181">
        <v>0</v>
      </c>
      <c r="G203" s="181">
        <v>44753.633000000002</v>
      </c>
      <c r="H203" s="181">
        <v>217888.18700000001</v>
      </c>
      <c r="I203" s="181">
        <v>40743.273999999998</v>
      </c>
      <c r="J203" s="181">
        <v>9476.4740000000002</v>
      </c>
      <c r="K203" s="181">
        <v>12780.022000000001</v>
      </c>
      <c r="L203" s="181">
        <v>73745.968999999997</v>
      </c>
      <c r="M203" s="181">
        <v>2274.6864999999998</v>
      </c>
      <c r="N203" s="181">
        <v>4612.1165000000001</v>
      </c>
      <c r="O203" s="184">
        <v>616113.76500000001</v>
      </c>
      <c r="P203" s="181">
        <v>-17403.687000000002</v>
      </c>
      <c r="Q203" s="181">
        <v>-3290.89</v>
      </c>
      <c r="R203" s="181">
        <v>-3749.32</v>
      </c>
      <c r="S203" s="184">
        <v>591669.86800000002</v>
      </c>
      <c r="V203" s="206">
        <f t="shared" si="30"/>
        <v>35.364927612029575</v>
      </c>
      <c r="W203" s="205">
        <f t="shared" si="31"/>
        <v>217.88818700000002</v>
      </c>
    </row>
    <row r="204" spans="1:23" ht="14.25">
      <c r="A204" s="207">
        <v>25</v>
      </c>
      <c r="B204" s="181">
        <v>48731.555871999997</v>
      </c>
      <c r="C204" s="181">
        <v>10459.456128</v>
      </c>
      <c r="D204" s="181">
        <v>149512.97200000001</v>
      </c>
      <c r="E204" s="181">
        <v>4437.1890000000003</v>
      </c>
      <c r="F204" s="181">
        <v>0</v>
      </c>
      <c r="G204" s="181">
        <v>40085.093999999997</v>
      </c>
      <c r="H204" s="181">
        <v>293930.09999999998</v>
      </c>
      <c r="I204" s="181">
        <v>25808.516</v>
      </c>
      <c r="J204" s="181">
        <v>2145.768</v>
      </c>
      <c r="K204" s="181">
        <v>12154.614</v>
      </c>
      <c r="L204" s="181">
        <v>65967.353000000003</v>
      </c>
      <c r="M204" s="181">
        <v>2324.3910000000001</v>
      </c>
      <c r="N204" s="181">
        <v>4279.8680000000004</v>
      </c>
      <c r="O204" s="184">
        <v>659836.87699999998</v>
      </c>
      <c r="P204" s="181">
        <v>-47672.286</v>
      </c>
      <c r="Q204" s="181">
        <v>-3083.0970000000002</v>
      </c>
      <c r="R204" s="181">
        <v>-40692.752</v>
      </c>
      <c r="S204" s="184">
        <v>568388.74199999997</v>
      </c>
      <c r="V204" s="206">
        <f t="shared" si="30"/>
        <v>44.545873418954116</v>
      </c>
      <c r="W204" s="205">
        <f t="shared" si="31"/>
        <v>293.93009999999998</v>
      </c>
    </row>
    <row r="205" spans="1:23" ht="14.25">
      <c r="A205" s="207">
        <v>26</v>
      </c>
      <c r="B205" s="181">
        <v>68086.777950000003</v>
      </c>
      <c r="C205" s="181">
        <v>7183.4380499999997</v>
      </c>
      <c r="D205" s="181">
        <v>145804.39000000001</v>
      </c>
      <c r="E205" s="181">
        <v>5092.8450000000003</v>
      </c>
      <c r="F205" s="181">
        <v>0</v>
      </c>
      <c r="G205" s="181">
        <v>70074.979000000007</v>
      </c>
      <c r="H205" s="181">
        <v>272886.55099999998</v>
      </c>
      <c r="I205" s="181">
        <v>40797.093000000001</v>
      </c>
      <c r="J205" s="181">
        <v>8342.0849999999991</v>
      </c>
      <c r="K205" s="181">
        <v>12167.795</v>
      </c>
      <c r="L205" s="181">
        <v>73257.327000000005</v>
      </c>
      <c r="M205" s="181">
        <v>2353.0974999999999</v>
      </c>
      <c r="N205" s="181">
        <v>4938.3325000000004</v>
      </c>
      <c r="O205" s="184">
        <v>710984.71100000001</v>
      </c>
      <c r="P205" s="181">
        <v>-10083.823</v>
      </c>
      <c r="Q205" s="181">
        <v>-3494.3620000000001</v>
      </c>
      <c r="R205" s="181">
        <v>-44029.472999999998</v>
      </c>
      <c r="S205" s="184">
        <v>653377.05299999996</v>
      </c>
      <c r="V205" s="206">
        <f t="shared" si="30"/>
        <v>38.38149355085077</v>
      </c>
      <c r="W205" s="205">
        <f t="shared" si="31"/>
        <v>272.886551</v>
      </c>
    </row>
    <row r="206" spans="1:23" ht="14.25">
      <c r="A206" s="207">
        <v>27</v>
      </c>
      <c r="B206" s="181">
        <v>68831.329589999994</v>
      </c>
      <c r="C206" s="181">
        <v>3739.05141</v>
      </c>
      <c r="D206" s="181">
        <v>145934.98499999999</v>
      </c>
      <c r="E206" s="181">
        <v>5473.7290000000003</v>
      </c>
      <c r="F206" s="181">
        <v>0</v>
      </c>
      <c r="G206" s="181">
        <v>76803.778000000006</v>
      </c>
      <c r="H206" s="181">
        <v>242142.63200000001</v>
      </c>
      <c r="I206" s="181">
        <v>38542.847999999998</v>
      </c>
      <c r="J206" s="181">
        <v>8654.5990000000002</v>
      </c>
      <c r="K206" s="181">
        <v>12579.206</v>
      </c>
      <c r="L206" s="181">
        <v>76482.331999999995</v>
      </c>
      <c r="M206" s="181">
        <v>2351.3145</v>
      </c>
      <c r="N206" s="181">
        <v>6097.6234999999997</v>
      </c>
      <c r="O206" s="184">
        <v>687633.42799999996</v>
      </c>
      <c r="P206" s="181">
        <v>-9791.0709999999999</v>
      </c>
      <c r="Q206" s="181">
        <v>-3535.6179999999999</v>
      </c>
      <c r="R206" s="181">
        <v>4040.98</v>
      </c>
      <c r="S206" s="184">
        <v>678347.71900000004</v>
      </c>
      <c r="V206" s="206">
        <f t="shared" si="30"/>
        <v>35.213912259076508</v>
      </c>
      <c r="W206" s="205">
        <f t="shared" si="31"/>
        <v>242.14263200000002</v>
      </c>
    </row>
    <row r="207" spans="1:23" ht="14.25">
      <c r="A207" s="207">
        <v>28</v>
      </c>
      <c r="B207" s="181">
        <v>85364.850663999998</v>
      </c>
      <c r="C207" s="181">
        <v>6646.330336</v>
      </c>
      <c r="D207" s="181">
        <v>145853.277</v>
      </c>
      <c r="E207" s="181">
        <v>9841.2610000000004</v>
      </c>
      <c r="F207" s="181">
        <v>0</v>
      </c>
      <c r="G207" s="181">
        <v>110689.575</v>
      </c>
      <c r="H207" s="181">
        <v>117432.166</v>
      </c>
      <c r="I207" s="181">
        <v>34384.411999999997</v>
      </c>
      <c r="J207" s="181">
        <v>5900.5649999999996</v>
      </c>
      <c r="K207" s="181">
        <v>13177.052</v>
      </c>
      <c r="L207" s="181">
        <v>77548.832999999999</v>
      </c>
      <c r="M207" s="181">
        <v>2345.3674999999998</v>
      </c>
      <c r="N207" s="181">
        <v>6315.2375000000002</v>
      </c>
      <c r="O207" s="184">
        <v>615498.92700000003</v>
      </c>
      <c r="P207" s="181">
        <v>-6037.4769999999999</v>
      </c>
      <c r="Q207" s="181">
        <v>-3546.9780000000001</v>
      </c>
      <c r="R207" s="181">
        <v>73770.615999999995</v>
      </c>
      <c r="S207" s="184">
        <v>679685.08799999999</v>
      </c>
      <c r="V207" s="206">
        <f t="shared" si="30"/>
        <v>19.079182895147433</v>
      </c>
      <c r="W207" s="205">
        <f t="shared" si="31"/>
        <v>117.432166</v>
      </c>
    </row>
    <row r="208" spans="1:23" ht="14.25">
      <c r="A208" s="207">
        <v>29</v>
      </c>
      <c r="B208" s="181">
        <v>88577.819260000004</v>
      </c>
      <c r="C208" s="181">
        <v>9091.5961399999997</v>
      </c>
      <c r="D208" s="181">
        <v>145833.38399999999</v>
      </c>
      <c r="E208" s="181">
        <v>10008.063</v>
      </c>
      <c r="F208" s="181">
        <v>0</v>
      </c>
      <c r="G208" s="181">
        <v>139578.56599999999</v>
      </c>
      <c r="H208" s="181">
        <v>58549.872000000003</v>
      </c>
      <c r="I208" s="181">
        <v>42288.928999999996</v>
      </c>
      <c r="J208" s="181">
        <v>12558.298000000001</v>
      </c>
      <c r="K208" s="181">
        <v>12847.397000000001</v>
      </c>
      <c r="L208" s="181">
        <v>78859.914000000004</v>
      </c>
      <c r="M208" s="181">
        <v>2340.9985000000001</v>
      </c>
      <c r="N208" s="181">
        <v>6247.3024999999998</v>
      </c>
      <c r="O208" s="184">
        <v>606782.13939999999</v>
      </c>
      <c r="P208" s="181">
        <v>-2046.992</v>
      </c>
      <c r="Q208" s="181">
        <v>-3544.1280000000002</v>
      </c>
      <c r="R208" s="181">
        <v>77548.012000000002</v>
      </c>
      <c r="S208" s="184">
        <v>678739.03139999998</v>
      </c>
      <c r="V208" s="206">
        <f t="shared" si="30"/>
        <v>9.6492411688148003</v>
      </c>
      <c r="W208" s="205">
        <f t="shared" si="31"/>
        <v>58.549872000000001</v>
      </c>
    </row>
    <row r="209" spans="1:23" ht="14.25">
      <c r="A209" s="207">
        <v>30</v>
      </c>
      <c r="B209" s="181">
        <v>82682.251552000002</v>
      </c>
      <c r="C209" s="181">
        <v>7726.5215680000001</v>
      </c>
      <c r="D209" s="181">
        <v>145804.45699999999</v>
      </c>
      <c r="E209" s="181">
        <v>10046.184999999999</v>
      </c>
      <c r="F209" s="181">
        <v>0</v>
      </c>
      <c r="G209" s="181">
        <v>120668.359</v>
      </c>
      <c r="H209" s="181">
        <v>87580.316999999995</v>
      </c>
      <c r="I209" s="181">
        <v>42578.144</v>
      </c>
      <c r="J209" s="181">
        <v>11538.778</v>
      </c>
      <c r="K209" s="181">
        <v>12945.103999999999</v>
      </c>
      <c r="L209" s="181">
        <v>81460.797999999995</v>
      </c>
      <c r="M209" s="181">
        <v>2309.3045000000002</v>
      </c>
      <c r="N209" s="181">
        <v>6275.0524999999998</v>
      </c>
      <c r="O209" s="184">
        <v>611615.27211999998</v>
      </c>
      <c r="P209" s="181">
        <v>-2251.857</v>
      </c>
      <c r="Q209" s="181">
        <v>-3544.6469999999999</v>
      </c>
      <c r="R209" s="181">
        <v>62133.357000000004</v>
      </c>
      <c r="S209" s="184">
        <v>667952.12511999998</v>
      </c>
      <c r="V209" s="206">
        <f t="shared" si="30"/>
        <v>14.319511135885532</v>
      </c>
      <c r="W209" s="205">
        <f t="shared" si="31"/>
        <v>87.580316999999994</v>
      </c>
    </row>
    <row r="210" spans="1:23" ht="14.25">
      <c r="A210" s="207">
        <v>31</v>
      </c>
      <c r="B210" s="181">
        <v>60997.500520000001</v>
      </c>
      <c r="C210" s="181">
        <v>6861.1427999999996</v>
      </c>
      <c r="D210" s="181">
        <v>145722.296</v>
      </c>
      <c r="E210" s="181">
        <v>8453.0740000000005</v>
      </c>
      <c r="F210" s="181">
        <v>0</v>
      </c>
      <c r="G210" s="181">
        <v>48017.629000000001</v>
      </c>
      <c r="H210" s="181">
        <v>123403.808</v>
      </c>
      <c r="I210" s="181">
        <v>41807.129999999997</v>
      </c>
      <c r="J210" s="181">
        <v>11474.52</v>
      </c>
      <c r="K210" s="181">
        <v>13429.216</v>
      </c>
      <c r="L210" s="181">
        <v>75998.856</v>
      </c>
      <c r="M210" s="181">
        <v>2328.681</v>
      </c>
      <c r="N210" s="181">
        <v>6267.6459999999997</v>
      </c>
      <c r="O210" s="184">
        <v>544761.49931999994</v>
      </c>
      <c r="P210" s="181">
        <v>-7463.0349999999999</v>
      </c>
      <c r="Q210" s="181">
        <v>-3186.3020000000001</v>
      </c>
      <c r="R210" s="181">
        <v>59173.533000000003</v>
      </c>
      <c r="S210" s="184">
        <v>593285.69532000006</v>
      </c>
      <c r="V210" s="206">
        <f t="shared" si="30"/>
        <v>22.652813782552393</v>
      </c>
      <c r="W210" s="205">
        <f t="shared" si="31"/>
        <v>123.403808</v>
      </c>
    </row>
    <row r="211" spans="1:23">
      <c r="H211">
        <f>MAX(H180:H210)</f>
        <v>362142.11</v>
      </c>
    </row>
    <row r="215" spans="1:23">
      <c r="A215" s="177" t="s">
        <v>31</v>
      </c>
      <c r="B215" s="335" t="s">
        <v>627</v>
      </c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</row>
    <row r="216" spans="1:23">
      <c r="A216" s="177" t="s">
        <v>105</v>
      </c>
      <c r="B216" s="337" t="s">
        <v>98</v>
      </c>
      <c r="C216" s="338"/>
      <c r="D216" s="338"/>
      <c r="E216" s="338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338"/>
      <c r="Q216" s="338"/>
      <c r="R216" s="338"/>
      <c r="S216" s="338"/>
    </row>
    <row r="217" spans="1:23">
      <c r="A217" s="177" t="s">
        <v>106</v>
      </c>
      <c r="B217" s="339" t="s">
        <v>121</v>
      </c>
      <c r="C217" s="340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</row>
    <row r="218" spans="1:23">
      <c r="A218" s="186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202" t="s">
        <v>10</v>
      </c>
      <c r="P218" s="317" t="s">
        <v>123</v>
      </c>
      <c r="Q218" s="317" t="s">
        <v>97</v>
      </c>
      <c r="R218" s="317" t="s">
        <v>124</v>
      </c>
      <c r="S218" s="202" t="s">
        <v>125</v>
      </c>
      <c r="V218" s="204" t="s">
        <v>127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1.9270109440000001</v>
      </c>
      <c r="C220" s="181">
        <v>2.2693056E-2</v>
      </c>
      <c r="D220" s="181">
        <v>6.683033</v>
      </c>
      <c r="E220" s="181">
        <v>0.17344300000000001</v>
      </c>
      <c r="F220" s="181">
        <v>0</v>
      </c>
      <c r="G220" s="181">
        <v>1.683254</v>
      </c>
      <c r="H220" s="181">
        <v>13.242070999999999</v>
      </c>
      <c r="I220" s="181">
        <v>8.7999999999999998E-5</v>
      </c>
      <c r="J220" s="181">
        <v>3.4313000000000003E-2</v>
      </c>
      <c r="K220" s="181">
        <v>0.55265600000000004</v>
      </c>
      <c r="L220" s="181">
        <v>3.050176</v>
      </c>
      <c r="M220" s="181">
        <v>6.9384500000000002E-2</v>
      </c>
      <c r="N220" s="181">
        <v>0.23123150000000001</v>
      </c>
      <c r="O220" s="184">
        <v>27.669353999999998</v>
      </c>
      <c r="P220" s="181">
        <v>-0.78208100000000003</v>
      </c>
      <c r="Q220" s="181">
        <v>-0.101174</v>
      </c>
      <c r="R220" s="181">
        <v>-2.0862120000000002</v>
      </c>
      <c r="S220" s="184">
        <v>24.699887</v>
      </c>
      <c r="V220" s="206">
        <f>IFERROR(H220/O220*100,"")</f>
        <v>47.858258635167267</v>
      </c>
    </row>
    <row r="221" spans="1:23" ht="14.25">
      <c r="A221" s="207">
        <v>2</v>
      </c>
      <c r="B221" s="181">
        <v>1.7398931959999999</v>
      </c>
      <c r="C221" s="181">
        <v>-9.0559600000000005E-4</v>
      </c>
      <c r="D221" s="181">
        <v>6.691058</v>
      </c>
      <c r="E221" s="181">
        <v>0.181782</v>
      </c>
      <c r="F221" s="181">
        <v>0</v>
      </c>
      <c r="G221" s="181">
        <v>1.2218370000000001</v>
      </c>
      <c r="H221" s="181">
        <v>13.688233</v>
      </c>
      <c r="I221" s="181">
        <v>8.8999999999999995E-5</v>
      </c>
      <c r="J221" s="181">
        <v>6.1269999999999998E-2</v>
      </c>
      <c r="K221" s="181">
        <v>0.54697700000000005</v>
      </c>
      <c r="L221" s="181">
        <v>2.9966710000000001</v>
      </c>
      <c r="M221" s="181">
        <v>6.6433000000000006E-2</v>
      </c>
      <c r="N221" s="181">
        <v>0.22902800000000001</v>
      </c>
      <c r="O221" s="184">
        <v>27.422365599999999</v>
      </c>
      <c r="P221" s="181">
        <v>-0.98757799999999996</v>
      </c>
      <c r="Q221" s="181">
        <v>-8.2209000000000004E-2</v>
      </c>
      <c r="R221" s="181">
        <v>-2.725263</v>
      </c>
      <c r="S221" s="184">
        <v>23.627315599999999</v>
      </c>
      <c r="V221" s="206">
        <f t="shared" ref="V221:V246" si="32">IFERROR(H221/O221*100,"")</f>
        <v>49.916309918937117</v>
      </c>
    </row>
    <row r="222" spans="1:23" ht="14.25">
      <c r="A222" s="207">
        <v>3</v>
      </c>
      <c r="B222" s="181">
        <v>1.0934808</v>
      </c>
      <c r="C222" s="181">
        <v>3.6508400000000003E-2</v>
      </c>
      <c r="D222" s="181">
        <v>6.7017939999999996</v>
      </c>
      <c r="E222" s="181">
        <v>0.18531800000000001</v>
      </c>
      <c r="F222" s="181">
        <v>0</v>
      </c>
      <c r="G222" s="181">
        <v>1.115863</v>
      </c>
      <c r="H222" s="181">
        <v>14.044705</v>
      </c>
      <c r="I222" s="181">
        <v>8.5000000000000006E-5</v>
      </c>
      <c r="J222" s="181">
        <v>6.9679000000000005E-2</v>
      </c>
      <c r="K222" s="181">
        <v>0.54779999999999995</v>
      </c>
      <c r="L222" s="181">
        <v>2.9962610000000001</v>
      </c>
      <c r="M222" s="181">
        <v>6.6838499999999995E-2</v>
      </c>
      <c r="N222" s="181">
        <v>0.22799249999999999</v>
      </c>
      <c r="O222" s="184">
        <v>27.086325200000001</v>
      </c>
      <c r="P222" s="181">
        <v>-1.349799</v>
      </c>
      <c r="Q222" s="181">
        <v>-8.1950999999999996E-2</v>
      </c>
      <c r="R222" s="181">
        <v>-2.7963010000000001</v>
      </c>
      <c r="S222" s="184">
        <v>22.8582742</v>
      </c>
      <c r="V222" s="206">
        <f t="shared" si="32"/>
        <v>51.851644312385346</v>
      </c>
    </row>
    <row r="223" spans="1:23" ht="14.25">
      <c r="A223" s="207">
        <v>4</v>
      </c>
      <c r="B223" s="181">
        <v>0.96530825600000003</v>
      </c>
      <c r="C223" s="181">
        <v>3.5531944000000003E-2</v>
      </c>
      <c r="D223" s="181">
        <v>6.6999449999999996</v>
      </c>
      <c r="E223" s="181">
        <v>0.17790800000000001</v>
      </c>
      <c r="F223" s="181">
        <v>0</v>
      </c>
      <c r="G223" s="181">
        <v>1.118476</v>
      </c>
      <c r="H223" s="181">
        <v>14.331788</v>
      </c>
      <c r="I223" s="181">
        <v>1.3999999999999999E-4</v>
      </c>
      <c r="J223" s="181">
        <v>7.4746999999999994E-2</v>
      </c>
      <c r="K223" s="181">
        <v>0.53970499999999999</v>
      </c>
      <c r="L223" s="181">
        <v>2.9742459999999999</v>
      </c>
      <c r="M223" s="181">
        <v>6.6191E-2</v>
      </c>
      <c r="N223" s="181">
        <v>0.226023</v>
      </c>
      <c r="O223" s="184">
        <v>27.210009199999998</v>
      </c>
      <c r="P223" s="181">
        <v>-1.680399</v>
      </c>
      <c r="Q223" s="181">
        <v>-8.1950999999999996E-2</v>
      </c>
      <c r="R223" s="181">
        <v>-2.898603</v>
      </c>
      <c r="S223" s="184">
        <v>22.549056199999999</v>
      </c>
      <c r="V223" s="206">
        <f t="shared" si="32"/>
        <v>52.671014899914113</v>
      </c>
    </row>
    <row r="224" spans="1:23" ht="14.25">
      <c r="A224" s="207">
        <v>5</v>
      </c>
      <c r="B224" s="181">
        <v>0.79703670000000004</v>
      </c>
      <c r="C224" s="181">
        <v>3.5062700000000002E-2</v>
      </c>
      <c r="D224" s="181">
        <v>6.7025680000000003</v>
      </c>
      <c r="E224" s="181">
        <v>0.176622</v>
      </c>
      <c r="F224" s="181">
        <v>0</v>
      </c>
      <c r="G224" s="181">
        <v>0.91531600000000002</v>
      </c>
      <c r="H224" s="181">
        <v>15.09557</v>
      </c>
      <c r="I224" s="181">
        <v>1.45E-4</v>
      </c>
      <c r="J224" s="181">
        <v>7.8328999999999996E-2</v>
      </c>
      <c r="K224" s="181">
        <v>0.54612000000000005</v>
      </c>
      <c r="L224" s="181">
        <v>2.9843730000000002</v>
      </c>
      <c r="M224" s="181">
        <v>6.3852000000000006E-2</v>
      </c>
      <c r="N224" s="181">
        <v>0.22350200000000001</v>
      </c>
      <c r="O224" s="184">
        <v>27.618496400000002</v>
      </c>
      <c r="P224" s="181">
        <v>-2.16865</v>
      </c>
      <c r="Q224" s="181">
        <v>-8.1906999999999994E-2</v>
      </c>
      <c r="R224" s="181">
        <v>-2.9213230000000001</v>
      </c>
      <c r="S224" s="184">
        <v>22.4466164</v>
      </c>
      <c r="V224" s="206">
        <f t="shared" si="32"/>
        <v>54.657464987847781</v>
      </c>
    </row>
    <row r="225" spans="1:22" ht="14.25">
      <c r="A225" s="207">
        <v>6</v>
      </c>
      <c r="B225" s="181">
        <v>0.88667790400000002</v>
      </c>
      <c r="C225" s="181">
        <v>3.4699295999999998E-2</v>
      </c>
      <c r="D225" s="181">
        <v>6.703157</v>
      </c>
      <c r="E225" s="181">
        <v>0.17215900000000001</v>
      </c>
      <c r="F225" s="181">
        <v>0</v>
      </c>
      <c r="G225" s="181">
        <v>1.1611720000000001</v>
      </c>
      <c r="H225" s="181">
        <v>15.455603999999999</v>
      </c>
      <c r="I225" s="181">
        <v>1.4999999999999999E-4</v>
      </c>
      <c r="J225" s="181">
        <v>7.7720999999999998E-2</v>
      </c>
      <c r="K225" s="181">
        <v>0.54901900000000003</v>
      </c>
      <c r="L225" s="181">
        <v>3.0084379999999999</v>
      </c>
      <c r="M225" s="181">
        <v>6.7850999999999995E-2</v>
      </c>
      <c r="N225" s="181">
        <v>0.22908300000000001</v>
      </c>
      <c r="O225" s="184">
        <v>28.345731199999999</v>
      </c>
      <c r="P225" s="181">
        <v>-2.5869430000000002</v>
      </c>
      <c r="Q225" s="181">
        <v>-8.2295999999999994E-2</v>
      </c>
      <c r="R225" s="181">
        <v>-2.8144580000000001</v>
      </c>
      <c r="S225" s="184">
        <v>22.8620342</v>
      </c>
      <c r="V225" s="206">
        <f t="shared" si="32"/>
        <v>54.525331842559766</v>
      </c>
    </row>
    <row r="226" spans="1:22" ht="14.25">
      <c r="A226" s="207">
        <v>7</v>
      </c>
      <c r="B226" s="181">
        <v>1.4851422000000001</v>
      </c>
      <c r="C226" s="181">
        <v>0.113387</v>
      </c>
      <c r="D226" s="181">
        <v>6.7002940000000004</v>
      </c>
      <c r="E226" s="181">
        <v>0.181394</v>
      </c>
      <c r="F226" s="181">
        <v>0</v>
      </c>
      <c r="G226" s="181">
        <v>1.159931</v>
      </c>
      <c r="H226" s="181">
        <v>14.952816</v>
      </c>
      <c r="I226" s="181">
        <v>2.0799999999999999E-4</v>
      </c>
      <c r="J226" s="181">
        <v>7.3533000000000001E-2</v>
      </c>
      <c r="K226" s="181">
        <v>0.54670799999999997</v>
      </c>
      <c r="L226" s="181">
        <v>3.0234489999999998</v>
      </c>
      <c r="M226" s="181">
        <v>6.7293500000000006E-2</v>
      </c>
      <c r="N226" s="181">
        <v>0.2285305</v>
      </c>
      <c r="O226" s="184">
        <v>28.532686200000001</v>
      </c>
      <c r="P226" s="181">
        <v>-0.94638599999999995</v>
      </c>
      <c r="Q226" s="181">
        <v>-0.101995</v>
      </c>
      <c r="R226" s="181">
        <v>-2.5232510000000001</v>
      </c>
      <c r="S226" s="184">
        <v>24.9610542</v>
      </c>
      <c r="V226" s="206">
        <f t="shared" si="32"/>
        <v>52.405917533274526</v>
      </c>
    </row>
    <row r="227" spans="1:22" ht="14.25">
      <c r="A227" s="207">
        <v>8</v>
      </c>
      <c r="B227" s="181">
        <v>1.7284965000000001</v>
      </c>
      <c r="C227" s="181">
        <v>0.71138590000000002</v>
      </c>
      <c r="D227" s="181">
        <v>6.7007240000000001</v>
      </c>
      <c r="E227" s="181">
        <v>0.19115299999999999</v>
      </c>
      <c r="F227" s="181">
        <v>0</v>
      </c>
      <c r="G227" s="181">
        <v>1.378096</v>
      </c>
      <c r="H227" s="181">
        <v>14.932342999999999</v>
      </c>
      <c r="I227" s="181">
        <v>4.7199999999999998E-4</v>
      </c>
      <c r="J227" s="181">
        <v>3.5083999999999997E-2</v>
      </c>
      <c r="K227" s="181">
        <v>0.54892200000000002</v>
      </c>
      <c r="L227" s="181">
        <v>3.0637759999999998</v>
      </c>
      <c r="M227" s="181">
        <v>6.6956500000000002E-2</v>
      </c>
      <c r="N227" s="181">
        <v>0.22648850000000001</v>
      </c>
      <c r="O227" s="184">
        <v>29.583897400000001</v>
      </c>
      <c r="P227" s="181">
        <v>-0.20402000000000001</v>
      </c>
      <c r="Q227" s="181">
        <v>-0.12808800000000001</v>
      </c>
      <c r="R227" s="181">
        <v>-1.3270379999999999</v>
      </c>
      <c r="S227" s="184">
        <v>27.924751400000002</v>
      </c>
      <c r="V227" s="206">
        <f t="shared" si="32"/>
        <v>50.474563233172923</v>
      </c>
    </row>
    <row r="228" spans="1:22" ht="14.25">
      <c r="A228" s="207">
        <v>9</v>
      </c>
      <c r="B228" s="181">
        <v>2.0439560000000001</v>
      </c>
      <c r="C228" s="181">
        <v>0.81583230399999995</v>
      </c>
      <c r="D228" s="181">
        <v>6.6988830000000004</v>
      </c>
      <c r="E228" s="181">
        <v>0.182921</v>
      </c>
      <c r="F228" s="181">
        <v>0</v>
      </c>
      <c r="G228" s="181">
        <v>1.5775950000000001</v>
      </c>
      <c r="H228" s="181">
        <v>15.364868</v>
      </c>
      <c r="I228" s="181">
        <v>4.2742000000000002E-2</v>
      </c>
      <c r="J228" s="181">
        <v>1.0455000000000001E-2</v>
      </c>
      <c r="K228" s="181">
        <v>0.55252000000000001</v>
      </c>
      <c r="L228" s="181">
        <v>3.1295950000000001</v>
      </c>
      <c r="M228" s="181">
        <v>6.9876999999999995E-2</v>
      </c>
      <c r="N228" s="181">
        <v>0.22459599999999999</v>
      </c>
      <c r="O228" s="184">
        <v>30.713840304000001</v>
      </c>
      <c r="P228" s="181">
        <v>-6.6350000000000003E-3</v>
      </c>
      <c r="Q228" s="181">
        <v>-0.15357599999999999</v>
      </c>
      <c r="R228" s="181">
        <v>-1.256877</v>
      </c>
      <c r="S228" s="184">
        <v>29.296752304000002</v>
      </c>
      <c r="V228" s="206">
        <f t="shared" si="32"/>
        <v>50.025877089681167</v>
      </c>
    </row>
    <row r="229" spans="1:22" ht="14.25">
      <c r="A229" s="207">
        <v>10</v>
      </c>
      <c r="B229" s="181">
        <v>2.6371306959999998</v>
      </c>
      <c r="C229" s="181">
        <v>1.3166403040000001</v>
      </c>
      <c r="D229" s="181">
        <v>6.7021940000000004</v>
      </c>
      <c r="E229" s="181">
        <v>0.20285500000000001</v>
      </c>
      <c r="F229" s="181">
        <v>0</v>
      </c>
      <c r="G229" s="181">
        <v>1.920868</v>
      </c>
      <c r="H229" s="181">
        <v>15.152298999999999</v>
      </c>
      <c r="I229" s="181">
        <v>0.37101000000000001</v>
      </c>
      <c r="J229" s="181">
        <v>1.0616E-2</v>
      </c>
      <c r="K229" s="181">
        <v>0.55515300000000001</v>
      </c>
      <c r="L229" s="181">
        <v>3.1247400000000001</v>
      </c>
      <c r="M229" s="181">
        <v>7.1502499999999997E-2</v>
      </c>
      <c r="N229" s="181">
        <v>0.22371949999999999</v>
      </c>
      <c r="O229" s="184">
        <v>32.288727999999999</v>
      </c>
      <c r="P229" s="181">
        <v>-1.774E-3</v>
      </c>
      <c r="Q229" s="181">
        <v>-0.17854600000000001</v>
      </c>
      <c r="R229" s="181">
        <v>-1.6958850000000001</v>
      </c>
      <c r="S229" s="184">
        <v>30.412523</v>
      </c>
      <c r="V229" s="206">
        <f t="shared" si="32"/>
        <v>46.927519102022231</v>
      </c>
    </row>
    <row r="230" spans="1:22" ht="14.25">
      <c r="A230" s="207">
        <v>11</v>
      </c>
      <c r="B230" s="181">
        <v>2.3503605840000001</v>
      </c>
      <c r="C230" s="181">
        <v>1.2687031200000001</v>
      </c>
      <c r="D230" s="181">
        <v>6.7016359999999997</v>
      </c>
      <c r="E230" s="181">
        <v>0.23258799999999999</v>
      </c>
      <c r="F230" s="181">
        <v>0</v>
      </c>
      <c r="G230" s="181">
        <v>1.819315</v>
      </c>
      <c r="H230" s="181">
        <v>15.29677</v>
      </c>
      <c r="I230" s="181">
        <v>0.91745399999999999</v>
      </c>
      <c r="J230" s="181">
        <v>1.0805E-2</v>
      </c>
      <c r="K230" s="181">
        <v>0.54494799999999999</v>
      </c>
      <c r="L230" s="181">
        <v>3.0840040000000002</v>
      </c>
      <c r="M230" s="181">
        <v>7.2287000000000004E-2</v>
      </c>
      <c r="N230" s="181">
        <v>0.23474400000000001</v>
      </c>
      <c r="O230" s="184">
        <v>32.533614704000001</v>
      </c>
      <c r="P230" s="181">
        <v>-1.4989999999999999E-3</v>
      </c>
      <c r="Q230" s="181">
        <v>-0.179366</v>
      </c>
      <c r="R230" s="181">
        <v>-1.371019</v>
      </c>
      <c r="S230" s="184">
        <v>30.981730704</v>
      </c>
      <c r="V230" s="206">
        <f t="shared" si="32"/>
        <v>47.018353598806421</v>
      </c>
    </row>
    <row r="231" spans="1:22" ht="14.25">
      <c r="A231" s="207">
        <v>12</v>
      </c>
      <c r="B231" s="181">
        <v>2.0304600960000001</v>
      </c>
      <c r="C231" s="181">
        <v>0.82452830399999999</v>
      </c>
      <c r="D231" s="181">
        <v>6.702915</v>
      </c>
      <c r="E231" s="181">
        <v>0.242368</v>
      </c>
      <c r="F231" s="181">
        <v>0</v>
      </c>
      <c r="G231" s="181">
        <v>1.524905</v>
      </c>
      <c r="H231" s="181">
        <v>16.151987999999999</v>
      </c>
      <c r="I231" s="181">
        <v>1.533752</v>
      </c>
      <c r="J231" s="181">
        <v>1.0694E-2</v>
      </c>
      <c r="K231" s="181">
        <v>0.53809799999999997</v>
      </c>
      <c r="L231" s="181">
        <v>3.0473599999999998</v>
      </c>
      <c r="M231" s="181">
        <v>7.1280499999999997E-2</v>
      </c>
      <c r="N231" s="181">
        <v>0.2374975</v>
      </c>
      <c r="O231" s="184">
        <v>32.9158464</v>
      </c>
      <c r="P231" s="181">
        <v>-1.4710000000000001E-3</v>
      </c>
      <c r="Q231" s="181">
        <v>-0.20368800000000001</v>
      </c>
      <c r="R231" s="181">
        <v>-1.2911459999999999</v>
      </c>
      <c r="S231" s="184">
        <v>31.4195414</v>
      </c>
      <c r="V231" s="206">
        <f t="shared" si="32"/>
        <v>49.070553446257421</v>
      </c>
    </row>
    <row r="232" spans="1:22" ht="14.25">
      <c r="A232" s="207">
        <v>13</v>
      </c>
      <c r="B232" s="181">
        <v>2.0294516960000002</v>
      </c>
      <c r="C232" s="181">
        <v>1.3215139039999999</v>
      </c>
      <c r="D232" s="181">
        <v>6.7018180000000003</v>
      </c>
      <c r="E232" s="181">
        <v>0.27857199999999999</v>
      </c>
      <c r="F232" s="181">
        <v>0</v>
      </c>
      <c r="G232" s="181">
        <v>1.4307099999999999</v>
      </c>
      <c r="H232" s="181">
        <v>16.233875999999999</v>
      </c>
      <c r="I232" s="181">
        <v>1.9778260000000001</v>
      </c>
      <c r="J232" s="181">
        <v>1.0673999999999999E-2</v>
      </c>
      <c r="K232" s="181">
        <v>0.51627100000000004</v>
      </c>
      <c r="L232" s="181">
        <v>3.031927</v>
      </c>
      <c r="M232" s="181">
        <v>6.3198000000000004E-2</v>
      </c>
      <c r="N232" s="181">
        <v>0.22909399999999999</v>
      </c>
      <c r="O232" s="184">
        <v>33.824931599999999</v>
      </c>
      <c r="P232" s="181">
        <v>-1.4989999999999999E-3</v>
      </c>
      <c r="Q232" s="181">
        <v>-0.20407700000000001</v>
      </c>
      <c r="R232" s="181">
        <v>-1.7800229999999999</v>
      </c>
      <c r="S232" s="184">
        <v>31.839332599999999</v>
      </c>
      <c r="V232" s="206">
        <f t="shared" si="32"/>
        <v>47.993817672642386</v>
      </c>
    </row>
    <row r="233" spans="1:22" ht="14.25">
      <c r="A233" s="207">
        <v>14</v>
      </c>
      <c r="B233" s="181">
        <v>2.0670864679999998</v>
      </c>
      <c r="C233" s="181">
        <v>1.567032532</v>
      </c>
      <c r="D233" s="181">
        <v>6.700958</v>
      </c>
      <c r="E233" s="181">
        <v>0.28287800000000002</v>
      </c>
      <c r="F233" s="181">
        <v>0</v>
      </c>
      <c r="G233" s="181">
        <v>1.828846</v>
      </c>
      <c r="H233" s="181">
        <v>14.973732999999999</v>
      </c>
      <c r="I233" s="181">
        <v>2.5296110000000001</v>
      </c>
      <c r="J233" s="181">
        <v>1.4815E-2</v>
      </c>
      <c r="K233" s="181">
        <v>0.51869500000000002</v>
      </c>
      <c r="L233" s="181">
        <v>3.068451</v>
      </c>
      <c r="M233" s="181">
        <v>6.9708500000000007E-2</v>
      </c>
      <c r="N233" s="181">
        <v>0.2313365</v>
      </c>
      <c r="O233" s="184">
        <v>33.853150999999997</v>
      </c>
      <c r="P233" s="181">
        <v>-1.629E-3</v>
      </c>
      <c r="Q233" s="181">
        <v>-0.20338600000000001</v>
      </c>
      <c r="R233" s="181">
        <v>-2.001592</v>
      </c>
      <c r="S233" s="184">
        <v>31.646543999999999</v>
      </c>
      <c r="V233" s="206">
        <f t="shared" si="32"/>
        <v>44.231430628126759</v>
      </c>
    </row>
    <row r="234" spans="1:22" ht="14.25">
      <c r="A234" s="207">
        <v>15</v>
      </c>
      <c r="B234" s="181">
        <v>1.6134148559999999</v>
      </c>
      <c r="C234" s="181">
        <v>0.25809814399999997</v>
      </c>
      <c r="D234" s="181">
        <v>6.7028530000000002</v>
      </c>
      <c r="E234" s="181">
        <v>0.26436399999999999</v>
      </c>
      <c r="F234" s="181">
        <v>0</v>
      </c>
      <c r="G234" s="181">
        <v>1.738686</v>
      </c>
      <c r="H234" s="181">
        <v>15.249421999999999</v>
      </c>
      <c r="I234" s="181">
        <v>2.9028520000000002</v>
      </c>
      <c r="J234" s="181">
        <v>4.3201000000000003E-2</v>
      </c>
      <c r="K234" s="181">
        <v>0.522841</v>
      </c>
      <c r="L234" s="181">
        <v>3.0535770000000002</v>
      </c>
      <c r="M234" s="181">
        <v>6.9918999999999995E-2</v>
      </c>
      <c r="N234" s="181">
        <v>0.222385</v>
      </c>
      <c r="O234" s="184">
        <v>32.641613</v>
      </c>
      <c r="P234" s="181">
        <v>-3.1481000000000002E-2</v>
      </c>
      <c r="Q234" s="181">
        <v>-0.17915</v>
      </c>
      <c r="R234" s="181">
        <v>-2.0301990000000001</v>
      </c>
      <c r="S234" s="184">
        <v>30.400783000000001</v>
      </c>
      <c r="V234" s="206">
        <f t="shared" si="32"/>
        <v>46.717734200206337</v>
      </c>
    </row>
    <row r="235" spans="1:22" ht="14.25">
      <c r="A235" s="207">
        <v>16</v>
      </c>
      <c r="B235" s="181">
        <v>1.4217499600000001</v>
      </c>
      <c r="C235" s="181">
        <v>9.1359040000000002E-2</v>
      </c>
      <c r="D235" s="181">
        <v>6.6897380000000002</v>
      </c>
      <c r="E235" s="181">
        <v>0.23783899999999999</v>
      </c>
      <c r="F235" s="181">
        <v>0</v>
      </c>
      <c r="G235" s="181">
        <v>1.724782</v>
      </c>
      <c r="H235" s="181">
        <v>15.509371</v>
      </c>
      <c r="I235" s="181">
        <v>2.8075389999999998</v>
      </c>
      <c r="J235" s="181">
        <v>4.3750999999999998E-2</v>
      </c>
      <c r="K235" s="181">
        <v>0.51860200000000001</v>
      </c>
      <c r="L235" s="181">
        <v>3.042144</v>
      </c>
      <c r="M235" s="181">
        <v>7.0174500000000001E-2</v>
      </c>
      <c r="N235" s="181">
        <v>0.2134115</v>
      </c>
      <c r="O235" s="184">
        <v>32.370460999999999</v>
      </c>
      <c r="P235" s="181">
        <v>-0.64919499999999997</v>
      </c>
      <c r="Q235" s="181">
        <v>-0.17880499999999999</v>
      </c>
      <c r="R235" s="181">
        <v>-2.536432</v>
      </c>
      <c r="S235" s="184">
        <v>29.006029000000002</v>
      </c>
      <c r="V235" s="206">
        <f t="shared" si="32"/>
        <v>47.912110365064002</v>
      </c>
    </row>
    <row r="236" spans="1:22" ht="14.25">
      <c r="A236" s="207">
        <v>17</v>
      </c>
      <c r="B236" s="181">
        <v>1.257891656</v>
      </c>
      <c r="C236" s="181">
        <v>8.6563439999999998E-3</v>
      </c>
      <c r="D236" s="181">
        <v>6.6083460000000001</v>
      </c>
      <c r="E236" s="181">
        <v>0.23741799999999999</v>
      </c>
      <c r="F236" s="181">
        <v>0</v>
      </c>
      <c r="G236" s="181">
        <v>1.2209460000000001</v>
      </c>
      <c r="H236" s="181">
        <v>16.288637000000001</v>
      </c>
      <c r="I236" s="181">
        <v>2.839899</v>
      </c>
      <c r="J236" s="181">
        <v>4.4110999999999997E-2</v>
      </c>
      <c r="K236" s="181">
        <v>0.493591</v>
      </c>
      <c r="L236" s="181">
        <v>2.9436849999999999</v>
      </c>
      <c r="M236" s="181">
        <v>7.0634000000000002E-2</v>
      </c>
      <c r="N236" s="181">
        <v>0.21578700000000001</v>
      </c>
      <c r="O236" s="184">
        <v>32.229602</v>
      </c>
      <c r="P236" s="181">
        <v>-0.89674500000000001</v>
      </c>
      <c r="Q236" s="181">
        <v>-0.17884700000000001</v>
      </c>
      <c r="R236" s="181">
        <v>-2.8897740000000001</v>
      </c>
      <c r="S236" s="184">
        <v>28.264236</v>
      </c>
      <c r="V236" s="206">
        <f t="shared" si="32"/>
        <v>50.539367504445146</v>
      </c>
    </row>
    <row r="237" spans="1:22" ht="14.25">
      <c r="A237" s="207">
        <v>18</v>
      </c>
      <c r="B237" s="181">
        <v>1.3660526559999999</v>
      </c>
      <c r="C237" s="181">
        <v>3.6180344000000003E-2</v>
      </c>
      <c r="D237" s="181">
        <v>6.5333259999999997</v>
      </c>
      <c r="E237" s="181">
        <v>0.23751800000000001</v>
      </c>
      <c r="F237" s="181">
        <v>0</v>
      </c>
      <c r="G237" s="181">
        <v>1.156099</v>
      </c>
      <c r="H237" s="181">
        <v>16.510736999999999</v>
      </c>
      <c r="I237" s="181">
        <v>2.3599929999999998</v>
      </c>
      <c r="J237" s="181">
        <v>4.6336000000000002E-2</v>
      </c>
      <c r="K237" s="181">
        <v>0.50853000000000004</v>
      </c>
      <c r="L237" s="181">
        <v>2.9615369999999999</v>
      </c>
      <c r="M237" s="181">
        <v>7.1403499999999995E-2</v>
      </c>
      <c r="N237" s="181">
        <v>0.2143765</v>
      </c>
      <c r="O237" s="184">
        <v>32.002088999999998</v>
      </c>
      <c r="P237" s="181">
        <v>-0.865143</v>
      </c>
      <c r="Q237" s="181">
        <v>-0.17880599999999999</v>
      </c>
      <c r="R237" s="181">
        <v>-3.0321380000000002</v>
      </c>
      <c r="S237" s="184">
        <v>27.926002</v>
      </c>
      <c r="V237" s="206">
        <f t="shared" si="32"/>
        <v>51.592685090026471</v>
      </c>
    </row>
    <row r="238" spans="1:22" ht="14.25">
      <c r="A238" s="207">
        <v>19</v>
      </c>
      <c r="B238" s="181">
        <v>1.598304248</v>
      </c>
      <c r="C238" s="181">
        <v>1.8785751999999999E-2</v>
      </c>
      <c r="D238" s="181">
        <v>6.4574410000000002</v>
      </c>
      <c r="E238" s="181">
        <v>0.21518100000000001</v>
      </c>
      <c r="F238" s="181">
        <v>0</v>
      </c>
      <c r="G238" s="181">
        <v>1.186825</v>
      </c>
      <c r="H238" s="181">
        <v>16.051289000000001</v>
      </c>
      <c r="I238" s="181">
        <v>1.4879230000000001</v>
      </c>
      <c r="J238" s="181">
        <v>0.160273</v>
      </c>
      <c r="K238" s="181">
        <v>0.49548599999999998</v>
      </c>
      <c r="L238" s="181">
        <v>3.0271490000000001</v>
      </c>
      <c r="M238" s="181">
        <v>7.0357000000000003E-2</v>
      </c>
      <c r="N238" s="181">
        <v>0.22103900000000001</v>
      </c>
      <c r="O238" s="184">
        <v>30.990053</v>
      </c>
      <c r="P238" s="181">
        <v>-0.57865699999999998</v>
      </c>
      <c r="Q238" s="181">
        <v>-0.179539</v>
      </c>
      <c r="R238" s="181">
        <v>-2.3661430000000001</v>
      </c>
      <c r="S238" s="184">
        <v>27.865714000000001</v>
      </c>
      <c r="V238" s="206">
        <f t="shared" si="32"/>
        <v>51.794971115409197</v>
      </c>
    </row>
    <row r="239" spans="1:22" ht="14.25">
      <c r="A239" s="207">
        <v>20</v>
      </c>
      <c r="B239" s="181">
        <v>1.8687536840000001</v>
      </c>
      <c r="C239" s="181">
        <v>0.62119631600000003</v>
      </c>
      <c r="D239" s="181">
        <v>6.3689629999999999</v>
      </c>
      <c r="E239" s="181">
        <v>0.18118500000000001</v>
      </c>
      <c r="F239" s="181">
        <v>0</v>
      </c>
      <c r="G239" s="181">
        <v>1.4184289999999999</v>
      </c>
      <c r="H239" s="181">
        <v>15.306509</v>
      </c>
      <c r="I239" s="181">
        <v>0.27941700000000003</v>
      </c>
      <c r="J239" s="181">
        <v>0.16067500000000001</v>
      </c>
      <c r="K239" s="181">
        <v>0.516401</v>
      </c>
      <c r="L239" s="181">
        <v>3.1068280000000001</v>
      </c>
      <c r="M239" s="181">
        <v>7.1295999999999998E-2</v>
      </c>
      <c r="N239" s="181">
        <v>0.231822</v>
      </c>
      <c r="O239" s="184">
        <v>30.131474999999998</v>
      </c>
      <c r="P239" s="181">
        <v>-1.8320000000000001E-3</v>
      </c>
      <c r="Q239" s="181">
        <v>-0.20360200000000001</v>
      </c>
      <c r="R239" s="181">
        <v>-1.6464270000000001</v>
      </c>
      <c r="S239" s="184">
        <v>28.279613999999999</v>
      </c>
      <c r="V239" s="206">
        <f t="shared" si="32"/>
        <v>50.799069743515716</v>
      </c>
    </row>
    <row r="240" spans="1:22" ht="14.25">
      <c r="A240" s="207">
        <v>21</v>
      </c>
      <c r="B240" s="181">
        <v>2.3535486400000001</v>
      </c>
      <c r="C240" s="181">
        <v>1.10096836</v>
      </c>
      <c r="D240" s="181">
        <v>6.2793869999999998</v>
      </c>
      <c r="E240" s="181">
        <v>0.176867</v>
      </c>
      <c r="F240" s="181">
        <v>0</v>
      </c>
      <c r="G240" s="181">
        <v>1.788802</v>
      </c>
      <c r="H240" s="181">
        <v>15.050654</v>
      </c>
      <c r="I240" s="181">
        <v>3.88E-4</v>
      </c>
      <c r="J240" s="181">
        <v>3.2445000000000002E-2</v>
      </c>
      <c r="K240" s="181">
        <v>0.551539</v>
      </c>
      <c r="L240" s="181">
        <v>3.1676500000000001</v>
      </c>
      <c r="M240" s="181">
        <v>6.9973499999999994E-2</v>
      </c>
      <c r="N240" s="181">
        <v>0.23967450000000001</v>
      </c>
      <c r="O240" s="184">
        <v>30.811896999999998</v>
      </c>
      <c r="P240" s="181">
        <v>-1.869E-3</v>
      </c>
      <c r="Q240" s="181">
        <v>-0.20403199999999999</v>
      </c>
      <c r="R240" s="181">
        <v>-0.41977799999999998</v>
      </c>
      <c r="S240" s="184">
        <v>30.186218</v>
      </c>
      <c r="V240" s="206">
        <f t="shared" si="32"/>
        <v>48.846891835319326</v>
      </c>
    </row>
    <row r="241" spans="1:22" ht="14.25">
      <c r="A241" s="207">
        <v>22</v>
      </c>
      <c r="B241" s="181">
        <v>2.574149008</v>
      </c>
      <c r="C241" s="181">
        <v>1.2765299919999999</v>
      </c>
      <c r="D241" s="181">
        <v>6.1956889999999998</v>
      </c>
      <c r="E241" s="181">
        <v>0.165991</v>
      </c>
      <c r="F241" s="181">
        <v>0</v>
      </c>
      <c r="G241" s="181">
        <v>1.6341680000000001</v>
      </c>
      <c r="H241" s="181">
        <v>14.364072</v>
      </c>
      <c r="I241" s="181">
        <v>2.34E-4</v>
      </c>
      <c r="J241" s="181">
        <v>1.0387E-2</v>
      </c>
      <c r="K241" s="181">
        <v>0.56198899999999996</v>
      </c>
      <c r="L241" s="181">
        <v>3.203862</v>
      </c>
      <c r="M241" s="181">
        <v>7.0422499999999999E-2</v>
      </c>
      <c r="N241" s="181">
        <v>0.24474950000000001</v>
      </c>
      <c r="O241" s="184">
        <v>30.302243000000001</v>
      </c>
      <c r="P241" s="181">
        <v>-1.8630000000000001E-3</v>
      </c>
      <c r="Q241" s="181">
        <v>-0.203041</v>
      </c>
      <c r="R241" s="181">
        <v>-0.32905099999999998</v>
      </c>
      <c r="S241" s="184">
        <v>29.768287999999998</v>
      </c>
      <c r="V241" s="206">
        <f t="shared" si="32"/>
        <v>47.402669168747671</v>
      </c>
    </row>
    <row r="242" spans="1:22" ht="14.25">
      <c r="A242" s="207">
        <v>23</v>
      </c>
      <c r="B242" s="181">
        <v>2.3575962960000001</v>
      </c>
      <c r="C242" s="181">
        <v>0.95381970400000005</v>
      </c>
      <c r="D242" s="181">
        <v>6.1737700000000002</v>
      </c>
      <c r="E242" s="181">
        <v>0.16616900000000001</v>
      </c>
      <c r="F242" s="181">
        <v>0</v>
      </c>
      <c r="G242" s="181">
        <v>1.4241349999999999</v>
      </c>
      <c r="H242" s="181">
        <v>14.284803</v>
      </c>
      <c r="I242" s="181">
        <v>2.1800000000000001E-4</v>
      </c>
      <c r="J242" s="181">
        <v>1.068E-2</v>
      </c>
      <c r="K242" s="181">
        <v>0.55929799999999996</v>
      </c>
      <c r="L242" s="181">
        <v>3.1925729999999999</v>
      </c>
      <c r="M242" s="181">
        <v>7.1432999999999996E-2</v>
      </c>
      <c r="N242" s="181">
        <v>0.24513799999999999</v>
      </c>
      <c r="O242" s="184">
        <v>29.439633000000001</v>
      </c>
      <c r="P242" s="181">
        <v>-7.9690000000000004E-3</v>
      </c>
      <c r="Q242" s="181">
        <v>-0.15336</v>
      </c>
      <c r="R242" s="181">
        <v>-2.1840139999999999</v>
      </c>
      <c r="S242" s="184">
        <v>27.094290000000001</v>
      </c>
      <c r="V242" s="206">
        <f t="shared" si="32"/>
        <v>48.522354201901905</v>
      </c>
    </row>
    <row r="243" spans="1:22" ht="14.25">
      <c r="A243" s="207">
        <v>24</v>
      </c>
      <c r="B243" s="181">
        <v>1.7866609440000001</v>
      </c>
      <c r="C243" s="181">
        <v>0.43246805599999999</v>
      </c>
      <c r="D243" s="181">
        <v>6.1328849999999999</v>
      </c>
      <c r="E243" s="181">
        <v>0.17003099999999999</v>
      </c>
      <c r="F243" s="181">
        <v>0</v>
      </c>
      <c r="G243" s="181">
        <v>1.3198749999999999</v>
      </c>
      <c r="H243" s="181">
        <v>14.609952</v>
      </c>
      <c r="I243" s="181">
        <v>2.2100000000000001E-4</v>
      </c>
      <c r="J243" s="181">
        <v>1.0618000000000001E-2</v>
      </c>
      <c r="K243" s="181">
        <v>0.54134099999999996</v>
      </c>
      <c r="L243" s="181">
        <v>3.0598420000000002</v>
      </c>
      <c r="M243" s="181">
        <v>7.1513499999999994E-2</v>
      </c>
      <c r="N243" s="181">
        <v>0.2366105</v>
      </c>
      <c r="O243" s="184">
        <v>28.372018000000001</v>
      </c>
      <c r="P243" s="181">
        <v>-0.279391</v>
      </c>
      <c r="Q243" s="181">
        <v>-0.12748300000000001</v>
      </c>
      <c r="R243" s="181">
        <v>-2.9116420000000001</v>
      </c>
      <c r="S243" s="184">
        <v>25.053502000000002</v>
      </c>
      <c r="V243" s="206">
        <f t="shared" si="32"/>
        <v>51.494229279002987</v>
      </c>
    </row>
    <row r="244" spans="1:22" ht="14.25">
      <c r="V244" s="206" t="str">
        <f t="shared" si="32"/>
        <v/>
      </c>
    </row>
    <row r="245" spans="1:22" ht="14.25">
      <c r="V245" s="206" t="str">
        <f t="shared" si="32"/>
        <v/>
      </c>
    </row>
    <row r="246" spans="1:22" ht="14.25">
      <c r="V246" s="206" t="str">
        <f t="shared" si="32"/>
        <v/>
      </c>
    </row>
    <row r="248" spans="1:22">
      <c r="A248" s="275"/>
      <c r="B248" s="275" t="s">
        <v>30</v>
      </c>
      <c r="C248" s="276" t="s">
        <v>602</v>
      </c>
      <c r="D248" s="276" t="s">
        <v>603</v>
      </c>
      <c r="E248" s="276" t="s">
        <v>605</v>
      </c>
      <c r="F248" s="276" t="s">
        <v>609</v>
      </c>
      <c r="G248" s="276" t="s">
        <v>610</v>
      </c>
      <c r="H248" s="276" t="s">
        <v>612</v>
      </c>
      <c r="I248" s="276" t="s">
        <v>616</v>
      </c>
      <c r="J248" s="276" t="s">
        <v>617</v>
      </c>
      <c r="K248" s="276" t="s">
        <v>618</v>
      </c>
      <c r="L248" s="276" t="s">
        <v>619</v>
      </c>
      <c r="M248" s="276" t="s">
        <v>620</v>
      </c>
      <c r="N248" s="276" t="s">
        <v>621</v>
      </c>
      <c r="O248" s="276" t="s">
        <v>623</v>
      </c>
    </row>
    <row r="249" spans="1:22">
      <c r="A249" s="275"/>
      <c r="B249" s="275" t="s">
        <v>106</v>
      </c>
      <c r="C249" s="276" t="s">
        <v>613</v>
      </c>
      <c r="D249" s="276" t="s">
        <v>613</v>
      </c>
      <c r="E249" s="276" t="s">
        <v>613</v>
      </c>
      <c r="F249" s="276" t="s">
        <v>613</v>
      </c>
      <c r="G249" s="276" t="s">
        <v>613</v>
      </c>
      <c r="H249" s="276" t="s">
        <v>613</v>
      </c>
      <c r="I249" s="276" t="s">
        <v>613</v>
      </c>
      <c r="J249" s="276" t="s">
        <v>613</v>
      </c>
      <c r="K249" s="276" t="s">
        <v>613</v>
      </c>
      <c r="L249" s="276" t="s">
        <v>613</v>
      </c>
      <c r="M249" s="276" t="s">
        <v>613</v>
      </c>
      <c r="N249" s="276" t="s">
        <v>613</v>
      </c>
      <c r="O249" s="276" t="s">
        <v>613</v>
      </c>
    </row>
    <row r="250" spans="1:22">
      <c r="A250" s="275" t="s">
        <v>588</v>
      </c>
      <c r="B250" s="275" t="s">
        <v>589</v>
      </c>
      <c r="C250" s="277"/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</row>
    <row r="251" spans="1:22">
      <c r="A251" s="341" t="s">
        <v>4</v>
      </c>
      <c r="B251" s="278" t="s">
        <v>579</v>
      </c>
      <c r="C251" s="283">
        <v>381062.84159999999</v>
      </c>
      <c r="D251" s="283">
        <v>258487.17600000001</v>
      </c>
      <c r="E251" s="283">
        <v>123438.61440000001</v>
      </c>
      <c r="F251" s="283">
        <v>214695.33600000001</v>
      </c>
      <c r="G251" s="283">
        <v>185316.59135999999</v>
      </c>
      <c r="H251" s="283">
        <v>196440.69983999999</v>
      </c>
      <c r="I251" s="283">
        <v>139860.43487999999</v>
      </c>
      <c r="J251" s="283">
        <v>95627.097599999994</v>
      </c>
      <c r="K251" s="283">
        <v>155670.64128000001</v>
      </c>
      <c r="L251" s="283">
        <v>76885.209600000002</v>
      </c>
      <c r="M251" s="283">
        <v>108803.7504</v>
      </c>
      <c r="N251" s="283">
        <v>95353.110719999997</v>
      </c>
      <c r="O251" s="283">
        <v>68353.032959999997</v>
      </c>
    </row>
    <row r="252" spans="1:22">
      <c r="A252" s="342"/>
      <c r="B252" s="278" t="s">
        <v>580</v>
      </c>
      <c r="C252" s="283">
        <v>267223.78175999998</v>
      </c>
      <c r="D252" s="283">
        <v>268437.60863999999</v>
      </c>
      <c r="E252" s="283">
        <v>245430.33119999999</v>
      </c>
      <c r="F252" s="283">
        <v>620558.86080000002</v>
      </c>
      <c r="G252" s="283">
        <v>606596.58719999995</v>
      </c>
      <c r="H252" s="283">
        <v>261019.45439999999</v>
      </c>
      <c r="I252" s="283">
        <v>157294.88448000001</v>
      </c>
      <c r="J252" s="283">
        <v>144659.75424000001</v>
      </c>
      <c r="K252" s="283">
        <v>192562.49471999999</v>
      </c>
      <c r="L252" s="283">
        <v>218984.28479999999</v>
      </c>
      <c r="M252" s="283">
        <v>216261.97536000001</v>
      </c>
      <c r="N252" s="283">
        <v>176924.43744000001</v>
      </c>
      <c r="O252" s="283">
        <v>160358.09760000001</v>
      </c>
    </row>
    <row r="253" spans="1:22">
      <c r="A253" s="278" t="s">
        <v>95</v>
      </c>
      <c r="B253" s="278" t="s">
        <v>600</v>
      </c>
      <c r="C253" s="283"/>
      <c r="D253" s="283"/>
      <c r="E253" s="283"/>
      <c r="F253" s="283"/>
      <c r="G253" s="283"/>
      <c r="H253" s="283">
        <v>7.6999999999999996E-4</v>
      </c>
      <c r="I253" s="283"/>
      <c r="J253" s="283"/>
      <c r="K253" s="283">
        <v>7.6999999999999996E-4</v>
      </c>
      <c r="L253" s="283"/>
      <c r="M253" s="283">
        <v>7.6999999999999996E-4</v>
      </c>
      <c r="N253" s="283">
        <v>7.6999999999999996E-4</v>
      </c>
      <c r="O253" s="283"/>
    </row>
    <row r="254" spans="1:22">
      <c r="A254" s="278" t="s">
        <v>11</v>
      </c>
      <c r="B254" s="278" t="s">
        <v>581</v>
      </c>
      <c r="C254" s="283">
        <v>2081178.75798</v>
      </c>
      <c r="D254" s="283">
        <v>1428380.21627</v>
      </c>
      <c r="E254" s="283">
        <v>1019543.60509</v>
      </c>
      <c r="F254" s="283">
        <v>1210742.9306699999</v>
      </c>
      <c r="G254" s="283">
        <v>883716.68426999997</v>
      </c>
      <c r="H254" s="283">
        <v>512908.86105000001</v>
      </c>
      <c r="I254" s="283">
        <v>640486.55009999999</v>
      </c>
      <c r="J254" s="283">
        <v>746722.90962000005</v>
      </c>
      <c r="K254" s="283">
        <v>1315968.7680200001</v>
      </c>
      <c r="L254" s="283">
        <v>2157064.69312</v>
      </c>
      <c r="M254" s="283">
        <v>1868935.10298</v>
      </c>
      <c r="N254" s="283">
        <v>1682187.2684899999</v>
      </c>
      <c r="O254" s="283">
        <v>1032827.7424700001</v>
      </c>
    </row>
    <row r="255" spans="1:22">
      <c r="A255" s="343" t="s">
        <v>9</v>
      </c>
      <c r="B255" s="278" t="s">
        <v>582</v>
      </c>
      <c r="C255" s="283">
        <v>98724.432820000002</v>
      </c>
      <c r="D255" s="283">
        <v>87745.598599999998</v>
      </c>
      <c r="E255" s="283">
        <v>72445.721680000002</v>
      </c>
      <c r="F255" s="283">
        <v>73567.109500000006</v>
      </c>
      <c r="G255" s="283">
        <v>53993.642999999996</v>
      </c>
      <c r="H255" s="283">
        <v>82040.981</v>
      </c>
      <c r="I255" s="283">
        <v>102655.2745</v>
      </c>
      <c r="J255" s="283">
        <v>126339.2475</v>
      </c>
      <c r="K255" s="283">
        <v>127279.269</v>
      </c>
      <c r="L255" s="283">
        <v>121392.644</v>
      </c>
      <c r="M255" s="283">
        <v>95574.909</v>
      </c>
      <c r="N255" s="283">
        <v>105937.197</v>
      </c>
      <c r="O255" s="283">
        <v>109715.55100000001</v>
      </c>
    </row>
    <row r="256" spans="1:22">
      <c r="A256" s="344"/>
      <c r="B256" s="278" t="s">
        <v>583</v>
      </c>
      <c r="C256" s="283">
        <v>848098.76300000004</v>
      </c>
      <c r="D256" s="283">
        <v>849396.87948</v>
      </c>
      <c r="E256" s="283">
        <v>817021.83137999999</v>
      </c>
      <c r="F256" s="283">
        <v>823308.86088000005</v>
      </c>
      <c r="G256" s="283">
        <v>763900.44084000005</v>
      </c>
      <c r="H256" s="283">
        <v>743595.23988000001</v>
      </c>
      <c r="I256" s="283">
        <v>618962.7132</v>
      </c>
      <c r="J256" s="283">
        <v>659250.23759999999</v>
      </c>
      <c r="K256" s="283">
        <v>694976.39495999995</v>
      </c>
      <c r="L256" s="283">
        <v>740129.00364000001</v>
      </c>
      <c r="M256" s="283">
        <v>718792.2108</v>
      </c>
      <c r="N256" s="283">
        <v>750194.98271999997</v>
      </c>
      <c r="O256" s="283">
        <v>766691.10071999999</v>
      </c>
    </row>
    <row r="257" spans="1:17">
      <c r="A257" s="344"/>
      <c r="B257" s="278" t="s">
        <v>584</v>
      </c>
      <c r="C257" s="283">
        <v>774.64976000000001</v>
      </c>
      <c r="D257" s="283">
        <v>678.90305999999998</v>
      </c>
      <c r="E257" s="283">
        <v>623.48461999999995</v>
      </c>
      <c r="F257" s="283">
        <v>776.93356000000006</v>
      </c>
      <c r="G257" s="283">
        <v>589.15769999999998</v>
      </c>
      <c r="H257" s="283">
        <v>658.53923999999995</v>
      </c>
      <c r="I257" s="283">
        <v>224.36454000000001</v>
      </c>
      <c r="J257" s="283">
        <v>154.90244000000001</v>
      </c>
      <c r="K257" s="283">
        <v>320.27159999999998</v>
      </c>
      <c r="L257" s="283">
        <v>349.28041999999999</v>
      </c>
      <c r="M257" s="283">
        <v>464.51542000000001</v>
      </c>
      <c r="N257" s="283">
        <v>859.25257999999997</v>
      </c>
      <c r="O257" s="283">
        <v>912.58709999999996</v>
      </c>
    </row>
    <row r="258" spans="1:17">
      <c r="A258" s="342"/>
      <c r="B258" s="278" t="s">
        <v>622</v>
      </c>
      <c r="C258" s="283"/>
      <c r="D258" s="283"/>
      <c r="E258" s="283"/>
      <c r="F258" s="283"/>
      <c r="G258" s="283"/>
      <c r="H258" s="283"/>
      <c r="I258" s="283"/>
      <c r="J258" s="283"/>
      <c r="K258" s="283"/>
      <c r="L258" s="283"/>
      <c r="M258" s="283"/>
      <c r="N258" s="283">
        <v>38327.974199999997</v>
      </c>
      <c r="O258" s="283"/>
    </row>
    <row r="259" spans="1:17">
      <c r="A259" s="343" t="s">
        <v>70</v>
      </c>
      <c r="B259" s="278" t="s">
        <v>585</v>
      </c>
      <c r="C259" s="283">
        <v>8039.5617599999996</v>
      </c>
      <c r="D259" s="283">
        <v>2983.2844799999998</v>
      </c>
      <c r="E259" s="283">
        <v>6166.9329600000001</v>
      </c>
      <c r="F259" s="283">
        <v>15055.91445</v>
      </c>
      <c r="G259" s="283">
        <v>25751.936900000001</v>
      </c>
      <c r="H259" s="283">
        <v>29810.717850000001</v>
      </c>
      <c r="I259" s="283">
        <v>27964.657899999998</v>
      </c>
      <c r="J259" s="283">
        <v>29168.553950000001</v>
      </c>
      <c r="K259" s="283">
        <v>21599.737700000001</v>
      </c>
      <c r="L259" s="283">
        <v>15073.474249999999</v>
      </c>
      <c r="M259" s="283">
        <v>32198.464</v>
      </c>
      <c r="N259" s="283">
        <v>25630.812849999998</v>
      </c>
      <c r="O259" s="283">
        <v>19344.03585</v>
      </c>
    </row>
    <row r="260" spans="1:17">
      <c r="A260" s="344"/>
      <c r="B260" s="278" t="s">
        <v>586</v>
      </c>
      <c r="C260" s="283">
        <v>14874.28152</v>
      </c>
      <c r="D260" s="283">
        <v>14435.970359999999</v>
      </c>
      <c r="E260" s="283">
        <v>15681.006960000001</v>
      </c>
      <c r="F260" s="283">
        <v>13244.24064</v>
      </c>
      <c r="G260" s="283">
        <v>13434.807720000001</v>
      </c>
      <c r="H260" s="283">
        <v>12333.4962</v>
      </c>
      <c r="I260" s="283">
        <v>7139.9170800000002</v>
      </c>
      <c r="J260" s="283">
        <v>7389.8949599999996</v>
      </c>
      <c r="K260" s="283">
        <v>6589.9862400000002</v>
      </c>
      <c r="L260" s="283">
        <v>7636.8432000000003</v>
      </c>
      <c r="M260" s="283">
        <v>15848.90868</v>
      </c>
      <c r="N260" s="283">
        <v>14041.84476</v>
      </c>
      <c r="O260" s="283">
        <v>15592.27716</v>
      </c>
    </row>
    <row r="261" spans="1:17">
      <c r="A261" s="342"/>
      <c r="B261" s="278" t="s">
        <v>587</v>
      </c>
      <c r="C261" s="283">
        <v>17729.7696</v>
      </c>
      <c r="D261" s="283">
        <v>17280.756959999999</v>
      </c>
      <c r="E261" s="283">
        <v>16790.25288</v>
      </c>
      <c r="F261" s="283">
        <v>20866.544160000001</v>
      </c>
      <c r="G261" s="283">
        <v>19310.338319999999</v>
      </c>
      <c r="H261" s="283">
        <v>19998.990720000002</v>
      </c>
      <c r="I261" s="283">
        <v>18011.51424</v>
      </c>
      <c r="J261" s="283">
        <v>18721.947840000001</v>
      </c>
      <c r="K261" s="283">
        <v>20171.045999999998</v>
      </c>
      <c r="L261" s="283">
        <v>19699.114079999999</v>
      </c>
      <c r="M261" s="283">
        <v>18968.094720000001</v>
      </c>
      <c r="N261" s="283">
        <v>21217.824000000001</v>
      </c>
      <c r="O261" s="283">
        <v>17082.399119999998</v>
      </c>
    </row>
    <row r="262" spans="1:17">
      <c r="A262" s="279" t="s">
        <v>15</v>
      </c>
      <c r="B262" s="280"/>
      <c r="C262" s="284">
        <v>3717706.8398000002</v>
      </c>
      <c r="D262" s="284">
        <v>2927826.3938500001</v>
      </c>
      <c r="E262" s="284">
        <v>2317141.7811699999</v>
      </c>
      <c r="F262" s="284">
        <v>2992816.7306599999</v>
      </c>
      <c r="G262" s="284">
        <v>2552610.18731</v>
      </c>
      <c r="H262" s="284">
        <v>1858806.98095</v>
      </c>
      <c r="I262" s="284">
        <v>1712600.3109200001</v>
      </c>
      <c r="J262" s="284">
        <v>1828034.54575</v>
      </c>
      <c r="K262" s="284">
        <v>2535138.6102900002</v>
      </c>
      <c r="L262" s="284">
        <v>3357214.5471100002</v>
      </c>
      <c r="M262" s="284">
        <v>3075847.9321300001</v>
      </c>
      <c r="N262" s="284">
        <v>2910674.7055299999</v>
      </c>
      <c r="O262" s="284">
        <v>2190876.8239799999</v>
      </c>
      <c r="Q262" s="44">
        <f>(O262-C262)/C262*100</f>
        <v>-41.069134324269058</v>
      </c>
    </row>
  </sheetData>
  <sortState xmlns:xlrd2="http://schemas.microsoft.com/office/spreadsheetml/2017/richdata2" ref="G32:I43">
    <sortCondition descending="1" ref="I32:I43"/>
  </sortState>
  <mergeCells count="13">
    <mergeCell ref="B216:S216"/>
    <mergeCell ref="B217:S217"/>
    <mergeCell ref="A251:A252"/>
    <mergeCell ref="A259:A261"/>
    <mergeCell ref="A255:A258"/>
    <mergeCell ref="B4:J4"/>
    <mergeCell ref="B5:J5"/>
    <mergeCell ref="B177:S177"/>
    <mergeCell ref="B215:S215"/>
    <mergeCell ref="B115:Z115"/>
    <mergeCell ref="B116:Z116"/>
    <mergeCell ref="B175:S175"/>
    <mergeCell ref="B176:S176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/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5" t="s">
        <v>128</v>
      </c>
      <c r="D2" s="346"/>
      <c r="E2" s="346"/>
    </row>
    <row r="3" spans="1:6">
      <c r="A3">
        <v>0</v>
      </c>
      <c r="B3" s="46">
        <v>43739</v>
      </c>
      <c r="C3" s="282">
        <v>14.787145676559208</v>
      </c>
      <c r="D3" s="282">
        <v>44.550149357058011</v>
      </c>
      <c r="E3" s="181">
        <f>IF(C3&lt;D3,C3,D3)</f>
        <v>14.787145676559208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43740</v>
      </c>
      <c r="C4" s="282">
        <v>6.2827469593767091</v>
      </c>
      <c r="D4" s="282">
        <v>44.550149357058011</v>
      </c>
      <c r="E4" s="181">
        <f t="shared" ref="E4:E67" si="0">IF(C4&lt;D4,C4,D4)</f>
        <v>6.2827469593767091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43741</v>
      </c>
      <c r="C5" s="282">
        <v>10.331546959379502</v>
      </c>
      <c r="D5" s="282">
        <v>44.550149357058011</v>
      </c>
      <c r="E5" s="181">
        <f t="shared" si="0"/>
        <v>10.331546959379502</v>
      </c>
      <c r="F5" s="208" t="str">
        <f t="shared" si="1"/>
        <v/>
      </c>
    </row>
    <row r="6" spans="1:6">
      <c r="A6">
        <v>3</v>
      </c>
      <c r="B6" s="46">
        <v>43742</v>
      </c>
      <c r="C6" s="282">
        <v>15.268646959375779</v>
      </c>
      <c r="D6" s="282">
        <v>44.550149357058011</v>
      </c>
      <c r="E6" s="181">
        <f t="shared" si="0"/>
        <v>15.268646959375779</v>
      </c>
      <c r="F6" s="208" t="str">
        <f t="shared" si="1"/>
        <v/>
      </c>
    </row>
    <row r="7" spans="1:6">
      <c r="A7">
        <v>4</v>
      </c>
      <c r="B7" s="46">
        <v>43743</v>
      </c>
      <c r="C7" s="282">
        <v>2.7910469593776397</v>
      </c>
      <c r="D7" s="282">
        <v>44.550149357058011</v>
      </c>
      <c r="E7" s="181">
        <f t="shared" si="0"/>
        <v>2.7910469593776397</v>
      </c>
      <c r="F7" s="208" t="str">
        <f t="shared" si="1"/>
        <v/>
      </c>
    </row>
    <row r="8" spans="1:6">
      <c r="A8">
        <v>5</v>
      </c>
      <c r="B8" s="46">
        <v>43744</v>
      </c>
      <c r="C8" s="282">
        <v>3.2249469593776374</v>
      </c>
      <c r="D8" s="282">
        <v>44.550149357058011</v>
      </c>
      <c r="E8" s="181">
        <f t="shared" si="0"/>
        <v>3.2249469593776374</v>
      </c>
      <c r="F8" s="208" t="str">
        <f t="shared" si="1"/>
        <v/>
      </c>
    </row>
    <row r="9" spans="1:6">
      <c r="A9">
        <v>6</v>
      </c>
      <c r="B9" s="46">
        <v>43745</v>
      </c>
      <c r="C9" s="282">
        <v>9.1845469593767088</v>
      </c>
      <c r="D9" s="282">
        <v>44.550149357058011</v>
      </c>
      <c r="E9" s="181">
        <f t="shared" si="0"/>
        <v>9.1845469593767088</v>
      </c>
      <c r="F9" s="208" t="str">
        <f t="shared" si="1"/>
        <v/>
      </c>
    </row>
    <row r="10" spans="1:6">
      <c r="A10">
        <v>7</v>
      </c>
      <c r="B10" s="46">
        <v>43746</v>
      </c>
      <c r="C10" s="282">
        <v>11.674146959377639</v>
      </c>
      <c r="D10" s="282">
        <v>44.550149357058011</v>
      </c>
      <c r="E10" s="181">
        <f t="shared" si="0"/>
        <v>11.674146959377639</v>
      </c>
      <c r="F10" s="208" t="str">
        <f t="shared" si="1"/>
        <v/>
      </c>
    </row>
    <row r="11" spans="1:6">
      <c r="A11">
        <v>8</v>
      </c>
      <c r="B11" s="46">
        <v>43747</v>
      </c>
      <c r="C11" s="282">
        <v>10.977229880998282</v>
      </c>
      <c r="D11" s="282">
        <v>44.550149357058011</v>
      </c>
      <c r="E11" s="181">
        <f t="shared" si="0"/>
        <v>10.977229880998282</v>
      </c>
      <c r="F11" s="208" t="str">
        <f t="shared" si="1"/>
        <v/>
      </c>
    </row>
    <row r="12" spans="1:6">
      <c r="A12">
        <v>9</v>
      </c>
      <c r="B12" s="46">
        <v>43748</v>
      </c>
      <c r="C12" s="282">
        <v>12.443029881001079</v>
      </c>
      <c r="D12" s="282">
        <v>44.550149357058011</v>
      </c>
      <c r="E12" s="181">
        <f t="shared" si="0"/>
        <v>12.443029881001079</v>
      </c>
      <c r="F12" s="208" t="str">
        <f t="shared" si="1"/>
        <v/>
      </c>
    </row>
    <row r="13" spans="1:6">
      <c r="A13">
        <v>10</v>
      </c>
      <c r="B13" s="46">
        <v>43749</v>
      </c>
      <c r="C13" s="282">
        <v>8.7944298809982833</v>
      </c>
      <c r="D13" s="282">
        <v>44.550149357058011</v>
      </c>
      <c r="E13" s="181">
        <f t="shared" si="0"/>
        <v>8.7944298809982833</v>
      </c>
      <c r="F13" s="208" t="str">
        <f t="shared" si="1"/>
        <v/>
      </c>
    </row>
    <row r="14" spans="1:6">
      <c r="A14">
        <v>11</v>
      </c>
      <c r="B14" s="46">
        <v>43750</v>
      </c>
      <c r="C14" s="282">
        <v>2.3547298810001447</v>
      </c>
      <c r="D14" s="282">
        <v>44.550149357058011</v>
      </c>
      <c r="E14" s="181">
        <f t="shared" si="0"/>
        <v>2.3547298810001447</v>
      </c>
      <c r="F14" s="208" t="str">
        <f t="shared" si="1"/>
        <v/>
      </c>
    </row>
    <row r="15" spans="1:6">
      <c r="A15">
        <v>12</v>
      </c>
      <c r="B15" s="46">
        <v>43751</v>
      </c>
      <c r="C15" s="282">
        <v>1.3171298810001462</v>
      </c>
      <c r="D15" s="282">
        <v>44.550149357058011</v>
      </c>
      <c r="E15" s="181">
        <f t="shared" si="0"/>
        <v>1.3171298810001462</v>
      </c>
      <c r="F15" s="208" t="str">
        <f t="shared" si="1"/>
        <v/>
      </c>
    </row>
    <row r="16" spans="1:6">
      <c r="A16">
        <v>13</v>
      </c>
      <c r="B16" s="46">
        <v>43752</v>
      </c>
      <c r="C16" s="282">
        <v>4.5437298809992139</v>
      </c>
      <c r="D16" s="282">
        <v>44.550149357058011</v>
      </c>
      <c r="E16" s="181">
        <f t="shared" si="0"/>
        <v>4.5437298809992139</v>
      </c>
      <c r="F16" s="208" t="str">
        <f t="shared" si="1"/>
        <v/>
      </c>
    </row>
    <row r="17" spans="1:7">
      <c r="A17">
        <v>14</v>
      </c>
      <c r="B17" s="46">
        <v>43753</v>
      </c>
      <c r="C17" s="282">
        <v>9.1585298810001472</v>
      </c>
      <c r="D17" s="282">
        <v>44.550149357058011</v>
      </c>
      <c r="E17" s="181">
        <f t="shared" si="0"/>
        <v>9.1585298810001472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O</v>
      </c>
      <c r="G17" s="209">
        <f>IF(DAY(B17)=15,D17,"")</f>
        <v>44.550149357058011</v>
      </c>
    </row>
    <row r="18" spans="1:7">
      <c r="A18">
        <v>15</v>
      </c>
      <c r="B18" s="46">
        <v>43754</v>
      </c>
      <c r="C18" s="282">
        <v>35.133996117213002</v>
      </c>
      <c r="D18" s="282">
        <v>44.550149357058011</v>
      </c>
      <c r="E18" s="181">
        <f t="shared" si="0"/>
        <v>35.133996117213002</v>
      </c>
      <c r="F18" s="208" t="str">
        <f t="shared" si="1"/>
        <v/>
      </c>
    </row>
    <row r="19" spans="1:7">
      <c r="A19">
        <v>16</v>
      </c>
      <c r="B19" s="46">
        <v>43755</v>
      </c>
      <c r="C19" s="282">
        <v>45.923296117213923</v>
      </c>
      <c r="D19" s="282">
        <v>44.550149357058011</v>
      </c>
      <c r="E19" s="181">
        <f t="shared" si="0"/>
        <v>44.550149357058011</v>
      </c>
      <c r="F19" s="208" t="str">
        <f t="shared" si="1"/>
        <v/>
      </c>
    </row>
    <row r="20" spans="1:7">
      <c r="A20">
        <v>17</v>
      </c>
      <c r="B20" s="46">
        <v>43756</v>
      </c>
      <c r="C20" s="282">
        <v>44.572796117213926</v>
      </c>
      <c r="D20" s="282">
        <v>44.550149357058011</v>
      </c>
      <c r="E20" s="181">
        <f t="shared" si="0"/>
        <v>44.550149357058011</v>
      </c>
      <c r="F20" s="208" t="str">
        <f t="shared" si="1"/>
        <v/>
      </c>
    </row>
    <row r="21" spans="1:7">
      <c r="A21">
        <v>18</v>
      </c>
      <c r="B21" s="46">
        <v>43757</v>
      </c>
      <c r="C21" s="282">
        <v>37.309396117213922</v>
      </c>
      <c r="D21" s="282">
        <v>44.550149357058011</v>
      </c>
      <c r="E21" s="181">
        <f t="shared" si="0"/>
        <v>37.309396117213922</v>
      </c>
      <c r="F21" s="208" t="str">
        <f t="shared" si="1"/>
        <v/>
      </c>
    </row>
    <row r="22" spans="1:7">
      <c r="A22">
        <v>19</v>
      </c>
      <c r="B22" s="46">
        <v>43758</v>
      </c>
      <c r="C22" s="282">
        <v>48.717896117214856</v>
      </c>
      <c r="D22" s="282">
        <v>44.550149357058011</v>
      </c>
      <c r="E22" s="181">
        <f t="shared" si="0"/>
        <v>44.550149357058011</v>
      </c>
      <c r="F22" s="208" t="str">
        <f t="shared" si="1"/>
        <v/>
      </c>
    </row>
    <row r="23" spans="1:7">
      <c r="A23">
        <v>20</v>
      </c>
      <c r="B23" s="46">
        <v>43759</v>
      </c>
      <c r="C23" s="282">
        <v>71.53699611721207</v>
      </c>
      <c r="D23" s="282">
        <v>44.550149357058011</v>
      </c>
      <c r="E23" s="181">
        <f t="shared" si="0"/>
        <v>44.550149357058011</v>
      </c>
      <c r="F23" s="208" t="str">
        <f t="shared" si="1"/>
        <v/>
      </c>
    </row>
    <row r="24" spans="1:7">
      <c r="A24">
        <v>21</v>
      </c>
      <c r="B24" s="46">
        <v>43760</v>
      </c>
      <c r="C24" s="282">
        <v>67.127296117213007</v>
      </c>
      <c r="D24" s="282">
        <v>44.550149357058011</v>
      </c>
      <c r="E24" s="181">
        <f t="shared" si="0"/>
        <v>44.550149357058011</v>
      </c>
      <c r="F24" s="208" t="str">
        <f t="shared" si="1"/>
        <v/>
      </c>
    </row>
    <row r="25" spans="1:7">
      <c r="A25">
        <v>22</v>
      </c>
      <c r="B25" s="46">
        <v>43761</v>
      </c>
      <c r="C25" s="282">
        <v>69.631620449879208</v>
      </c>
      <c r="D25" s="282">
        <v>44.550149357058011</v>
      </c>
      <c r="E25" s="181">
        <f t="shared" si="0"/>
        <v>44.550149357058011</v>
      </c>
      <c r="F25" s="208" t="str">
        <f t="shared" si="1"/>
        <v/>
      </c>
    </row>
    <row r="26" spans="1:7">
      <c r="A26">
        <v>23</v>
      </c>
      <c r="B26" s="46">
        <v>43762</v>
      </c>
      <c r="C26" s="282">
        <v>65.837620449877349</v>
      </c>
      <c r="D26" s="282">
        <v>44.550149357058011</v>
      </c>
      <c r="E26" s="181">
        <f t="shared" si="0"/>
        <v>44.550149357058011</v>
      </c>
      <c r="F26" s="208" t="str">
        <f t="shared" si="1"/>
        <v/>
      </c>
    </row>
    <row r="27" spans="1:7">
      <c r="A27">
        <v>24</v>
      </c>
      <c r="B27" s="46">
        <v>43763</v>
      </c>
      <c r="C27" s="282">
        <v>59.193120449877341</v>
      </c>
      <c r="D27" s="282">
        <v>44.550149357058011</v>
      </c>
      <c r="E27" s="181">
        <f t="shared" si="0"/>
        <v>44.550149357058011</v>
      </c>
      <c r="F27" s="208" t="str">
        <f t="shared" si="1"/>
        <v/>
      </c>
    </row>
    <row r="28" spans="1:7">
      <c r="A28">
        <v>25</v>
      </c>
      <c r="B28" s="46">
        <v>43764</v>
      </c>
      <c r="C28" s="282">
        <v>50.350620449876416</v>
      </c>
      <c r="D28" s="282">
        <v>44.550149357058011</v>
      </c>
      <c r="E28" s="181">
        <f t="shared" si="0"/>
        <v>44.550149357058011</v>
      </c>
      <c r="F28" s="208" t="str">
        <f t="shared" si="1"/>
        <v/>
      </c>
    </row>
    <row r="29" spans="1:7">
      <c r="A29">
        <v>26</v>
      </c>
      <c r="B29" s="46">
        <v>43765</v>
      </c>
      <c r="C29" s="282">
        <v>53.539420449879209</v>
      </c>
      <c r="D29" s="282">
        <v>44.550149357058011</v>
      </c>
      <c r="E29" s="181">
        <f t="shared" si="0"/>
        <v>44.550149357058011</v>
      </c>
      <c r="F29" s="208" t="str">
        <f t="shared" si="1"/>
        <v/>
      </c>
    </row>
    <row r="30" spans="1:7">
      <c r="A30">
        <v>27</v>
      </c>
      <c r="B30" s="46">
        <v>43766</v>
      </c>
      <c r="C30" s="282">
        <v>64.557420449877341</v>
      </c>
      <c r="D30" s="282">
        <v>44.550149357058011</v>
      </c>
      <c r="E30" s="181">
        <f t="shared" si="0"/>
        <v>44.550149357058011</v>
      </c>
      <c r="F30" s="208" t="str">
        <f t="shared" si="1"/>
        <v/>
      </c>
    </row>
    <row r="31" spans="1:7">
      <c r="A31">
        <v>28</v>
      </c>
      <c r="B31" s="46">
        <v>43767</v>
      </c>
      <c r="C31" s="282">
        <v>70.300020449877337</v>
      </c>
      <c r="D31" s="282">
        <v>44.550149357058011</v>
      </c>
      <c r="E31" s="181">
        <f t="shared" si="0"/>
        <v>44.550149357058011</v>
      </c>
      <c r="F31" s="208" t="str">
        <f t="shared" si="1"/>
        <v/>
      </c>
    </row>
    <row r="32" spans="1:7">
      <c r="A32">
        <v>29</v>
      </c>
      <c r="B32" s="46">
        <v>43768</v>
      </c>
      <c r="C32" s="282">
        <v>57.953495321749706</v>
      </c>
      <c r="D32" s="282">
        <v>44.550149357058011</v>
      </c>
      <c r="E32" s="181">
        <f t="shared" si="0"/>
        <v>44.550149357058011</v>
      </c>
      <c r="F32" s="208" t="str">
        <f t="shared" si="1"/>
        <v/>
      </c>
    </row>
    <row r="33" spans="1:7">
      <c r="A33">
        <v>30</v>
      </c>
      <c r="B33" s="46">
        <v>43769</v>
      </c>
      <c r="C33" s="282">
        <v>48.92169532175064</v>
      </c>
      <c r="D33" s="282">
        <v>44.550149357058011</v>
      </c>
      <c r="E33" s="181">
        <f t="shared" si="0"/>
        <v>44.550149357058011</v>
      </c>
      <c r="F33" s="208" t="str">
        <f t="shared" si="1"/>
        <v/>
      </c>
    </row>
    <row r="34" spans="1:7">
      <c r="A34">
        <v>31</v>
      </c>
      <c r="B34" s="46">
        <v>43770</v>
      </c>
      <c r="C34" s="282">
        <v>32.750995321750644</v>
      </c>
      <c r="D34" s="282">
        <v>83.137557492553753</v>
      </c>
      <c r="E34" s="181">
        <f t="shared" si="0"/>
        <v>32.750995321750644</v>
      </c>
      <c r="F34" s="208" t="str">
        <f t="shared" si="1"/>
        <v/>
      </c>
    </row>
    <row r="35" spans="1:7">
      <c r="A35">
        <v>32</v>
      </c>
      <c r="B35" s="46">
        <v>43771</v>
      </c>
      <c r="C35" s="282">
        <v>33.413095321749708</v>
      </c>
      <c r="D35" s="282">
        <v>83.137557492553753</v>
      </c>
      <c r="E35" s="181">
        <f t="shared" si="0"/>
        <v>33.413095321749708</v>
      </c>
      <c r="F35" s="208" t="str">
        <f t="shared" si="1"/>
        <v/>
      </c>
    </row>
    <row r="36" spans="1:7">
      <c r="A36">
        <v>33</v>
      </c>
      <c r="B36" s="46">
        <v>43772</v>
      </c>
      <c r="C36" s="282">
        <v>39.359695321751566</v>
      </c>
      <c r="D36" s="282">
        <v>83.137557492553753</v>
      </c>
      <c r="E36" s="181">
        <f t="shared" si="0"/>
        <v>39.359695321751566</v>
      </c>
      <c r="F36" s="208" t="str">
        <f t="shared" si="1"/>
        <v/>
      </c>
    </row>
    <row r="37" spans="1:7">
      <c r="A37">
        <v>34</v>
      </c>
      <c r="B37" s="46">
        <v>43773</v>
      </c>
      <c r="C37" s="282">
        <v>49.605095321750639</v>
      </c>
      <c r="D37" s="282">
        <v>83.137557492553753</v>
      </c>
      <c r="E37" s="181">
        <f t="shared" si="0"/>
        <v>49.605095321750639</v>
      </c>
      <c r="F37" s="208" t="str">
        <f t="shared" si="1"/>
        <v/>
      </c>
    </row>
    <row r="38" spans="1:7">
      <c r="A38">
        <v>35</v>
      </c>
      <c r="B38" s="46">
        <v>43774</v>
      </c>
      <c r="C38" s="282">
        <v>55.317295321749711</v>
      </c>
      <c r="D38" s="282">
        <v>83.137557492553753</v>
      </c>
      <c r="E38" s="181">
        <f t="shared" si="0"/>
        <v>55.317295321749711</v>
      </c>
      <c r="F38" s="208" t="str">
        <f t="shared" si="1"/>
        <v/>
      </c>
    </row>
    <row r="39" spans="1:7">
      <c r="A39">
        <v>36</v>
      </c>
      <c r="B39" s="46">
        <v>43775</v>
      </c>
      <c r="C39" s="282">
        <v>96.69022090814002</v>
      </c>
      <c r="D39" s="282">
        <v>83.137557492553753</v>
      </c>
      <c r="E39" s="181">
        <f t="shared" si="0"/>
        <v>83.137557492553753</v>
      </c>
      <c r="F39" s="208" t="str">
        <f t="shared" si="1"/>
        <v/>
      </c>
    </row>
    <row r="40" spans="1:7">
      <c r="A40">
        <v>37</v>
      </c>
      <c r="B40" s="46">
        <v>43776</v>
      </c>
      <c r="C40" s="282">
        <v>97.172820908139087</v>
      </c>
      <c r="D40" s="282">
        <v>83.137557492553753</v>
      </c>
      <c r="E40" s="181">
        <f t="shared" si="0"/>
        <v>83.137557492553753</v>
      </c>
      <c r="F40" s="208" t="str">
        <f t="shared" si="1"/>
        <v/>
      </c>
    </row>
    <row r="41" spans="1:7">
      <c r="A41">
        <v>38</v>
      </c>
      <c r="B41" s="46">
        <v>43777</v>
      </c>
      <c r="C41" s="282">
        <v>99.457520908140026</v>
      </c>
      <c r="D41" s="282">
        <v>83.137557492553753</v>
      </c>
      <c r="E41" s="181">
        <f t="shared" si="0"/>
        <v>83.137557492553753</v>
      </c>
      <c r="F41" s="208" t="str">
        <f t="shared" si="1"/>
        <v/>
      </c>
    </row>
    <row r="42" spans="1:7">
      <c r="A42">
        <v>39</v>
      </c>
      <c r="B42" s="46">
        <v>43778</v>
      </c>
      <c r="C42" s="282">
        <v>100.58242090814002</v>
      </c>
      <c r="D42" s="282">
        <v>83.137557492553753</v>
      </c>
      <c r="E42" s="181">
        <f t="shared" si="0"/>
        <v>83.137557492553753</v>
      </c>
      <c r="F42" s="208" t="str">
        <f t="shared" si="1"/>
        <v/>
      </c>
    </row>
    <row r="43" spans="1:7">
      <c r="A43">
        <v>40</v>
      </c>
      <c r="B43" s="46">
        <v>43779</v>
      </c>
      <c r="C43" s="282">
        <v>100.16012090814002</v>
      </c>
      <c r="D43" s="282">
        <v>83.137557492553753</v>
      </c>
      <c r="E43" s="181">
        <f t="shared" si="0"/>
        <v>83.137557492553753</v>
      </c>
      <c r="F43" s="208" t="str">
        <f t="shared" si="1"/>
        <v/>
      </c>
    </row>
    <row r="44" spans="1:7">
      <c r="A44">
        <v>41</v>
      </c>
      <c r="B44" s="46">
        <v>43780</v>
      </c>
      <c r="C44" s="282">
        <v>103.75672090813909</v>
      </c>
      <c r="D44" s="282">
        <v>83.137557492553753</v>
      </c>
      <c r="E44" s="181">
        <f t="shared" si="0"/>
        <v>83.137557492553753</v>
      </c>
      <c r="F44" s="208" t="str">
        <f t="shared" si="1"/>
        <v/>
      </c>
    </row>
    <row r="45" spans="1:7">
      <c r="A45">
        <v>42</v>
      </c>
      <c r="B45" s="46">
        <v>43781</v>
      </c>
      <c r="C45" s="282">
        <v>108.05162090814095</v>
      </c>
      <c r="D45" s="282">
        <v>83.137557492553753</v>
      </c>
      <c r="E45" s="181">
        <f t="shared" si="0"/>
        <v>83.137557492553753</v>
      </c>
      <c r="F45" s="208" t="str">
        <f t="shared" si="1"/>
        <v/>
      </c>
    </row>
    <row r="46" spans="1:7">
      <c r="A46">
        <v>43</v>
      </c>
      <c r="B46" s="46">
        <v>43782</v>
      </c>
      <c r="C46" s="282">
        <v>169.53390638546196</v>
      </c>
      <c r="D46" s="282">
        <v>83.137557492553753</v>
      </c>
      <c r="E46" s="181">
        <f t="shared" si="0"/>
        <v>83.137557492553753</v>
      </c>
      <c r="F46" s="208" t="str">
        <f t="shared" si="1"/>
        <v/>
      </c>
    </row>
    <row r="47" spans="1:7">
      <c r="A47">
        <v>44</v>
      </c>
      <c r="B47" s="46">
        <v>43783</v>
      </c>
      <c r="C47" s="282">
        <v>179.08830638546013</v>
      </c>
      <c r="D47" s="282">
        <v>83.137557492553753</v>
      </c>
      <c r="E47" s="181">
        <f t="shared" si="0"/>
        <v>83.137557492553753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43784</v>
      </c>
      <c r="C48" s="282">
        <v>175.86230638546013</v>
      </c>
      <c r="D48" s="282">
        <v>83.137557492553753</v>
      </c>
      <c r="E48" s="181">
        <f t="shared" si="0"/>
        <v>83.137557492553753</v>
      </c>
      <c r="F48" s="208" t="str">
        <f t="shared" si="1"/>
        <v>N</v>
      </c>
      <c r="G48" s="209">
        <f>IF(DAY(B48)=15,D48,"")</f>
        <v>83.137557492553753</v>
      </c>
    </row>
    <row r="49" spans="1:6">
      <c r="A49">
        <v>46</v>
      </c>
      <c r="B49" s="46">
        <v>43785</v>
      </c>
      <c r="C49" s="282">
        <v>172.47260638546197</v>
      </c>
      <c r="D49" s="282">
        <v>83.137557492553753</v>
      </c>
      <c r="E49" s="181">
        <f t="shared" si="0"/>
        <v>83.137557492553753</v>
      </c>
      <c r="F49" s="208" t="str">
        <f t="shared" si="1"/>
        <v/>
      </c>
    </row>
    <row r="50" spans="1:6">
      <c r="A50">
        <v>47</v>
      </c>
      <c r="B50" s="46">
        <v>43786</v>
      </c>
      <c r="C50" s="282">
        <v>168.68210638546012</v>
      </c>
      <c r="D50" s="282">
        <v>83.137557492553753</v>
      </c>
      <c r="E50" s="181">
        <f t="shared" si="0"/>
        <v>83.137557492553753</v>
      </c>
      <c r="F50" s="208" t="str">
        <f t="shared" si="1"/>
        <v/>
      </c>
    </row>
    <row r="51" spans="1:6">
      <c r="A51">
        <v>48</v>
      </c>
      <c r="B51" s="46">
        <v>43787</v>
      </c>
      <c r="C51" s="282">
        <v>177.03180638546107</v>
      </c>
      <c r="D51" s="282">
        <v>83.137557492553753</v>
      </c>
      <c r="E51" s="181">
        <f t="shared" si="0"/>
        <v>83.137557492553753</v>
      </c>
      <c r="F51" s="208" t="str">
        <f t="shared" si="1"/>
        <v/>
      </c>
    </row>
    <row r="52" spans="1:6">
      <c r="A52">
        <v>49</v>
      </c>
      <c r="B52" s="46">
        <v>43788</v>
      </c>
      <c r="C52" s="282">
        <v>191.38050638546011</v>
      </c>
      <c r="D52" s="282">
        <v>83.137557492553753</v>
      </c>
      <c r="E52" s="181">
        <f t="shared" si="0"/>
        <v>83.137557492553753</v>
      </c>
      <c r="F52" s="208" t="str">
        <f t="shared" si="1"/>
        <v/>
      </c>
    </row>
    <row r="53" spans="1:6">
      <c r="A53">
        <v>50</v>
      </c>
      <c r="B53" s="46">
        <v>43789</v>
      </c>
      <c r="C53" s="282">
        <v>165.7317124804627</v>
      </c>
      <c r="D53" s="282">
        <v>83.137557492553753</v>
      </c>
      <c r="E53" s="181">
        <f t="shared" si="0"/>
        <v>83.137557492553753</v>
      </c>
      <c r="F53" s="208" t="str">
        <f t="shared" si="1"/>
        <v/>
      </c>
    </row>
    <row r="54" spans="1:6">
      <c r="A54">
        <v>51</v>
      </c>
      <c r="B54" s="46">
        <v>43790</v>
      </c>
      <c r="C54" s="282">
        <v>164.64921248046363</v>
      </c>
      <c r="D54" s="282">
        <v>83.137557492553753</v>
      </c>
      <c r="E54" s="181">
        <f t="shared" si="0"/>
        <v>83.137557492553753</v>
      </c>
      <c r="F54" s="208" t="str">
        <f t="shared" si="1"/>
        <v/>
      </c>
    </row>
    <row r="55" spans="1:6">
      <c r="A55">
        <v>52</v>
      </c>
      <c r="B55" s="46">
        <v>43791</v>
      </c>
      <c r="C55" s="282">
        <v>142.72911248046458</v>
      </c>
      <c r="D55" s="282">
        <v>83.137557492553753</v>
      </c>
      <c r="E55" s="181">
        <f t="shared" si="0"/>
        <v>83.137557492553753</v>
      </c>
      <c r="F55" s="208" t="str">
        <f t="shared" si="1"/>
        <v/>
      </c>
    </row>
    <row r="56" spans="1:6">
      <c r="A56">
        <v>53</v>
      </c>
      <c r="B56" s="46">
        <v>43792</v>
      </c>
      <c r="C56" s="282">
        <v>149.97001248046365</v>
      </c>
      <c r="D56" s="282">
        <v>83.137557492553753</v>
      </c>
      <c r="E56" s="181">
        <f t="shared" si="0"/>
        <v>83.137557492553753</v>
      </c>
      <c r="F56" s="208" t="str">
        <f t="shared" si="1"/>
        <v/>
      </c>
    </row>
    <row r="57" spans="1:6">
      <c r="A57">
        <v>54</v>
      </c>
      <c r="B57" s="46">
        <v>43793</v>
      </c>
      <c r="C57" s="282">
        <v>152.80211248046365</v>
      </c>
      <c r="D57" s="282">
        <v>83.137557492553753</v>
      </c>
      <c r="E57" s="181">
        <f t="shared" si="0"/>
        <v>83.137557492553753</v>
      </c>
      <c r="F57" s="208" t="str">
        <f t="shared" si="1"/>
        <v/>
      </c>
    </row>
    <row r="58" spans="1:6">
      <c r="A58">
        <v>55</v>
      </c>
      <c r="B58" s="46">
        <v>43794</v>
      </c>
      <c r="C58" s="282">
        <v>160.75901248046367</v>
      </c>
      <c r="D58" s="282">
        <v>83.137557492553753</v>
      </c>
      <c r="E58" s="181">
        <f t="shared" si="0"/>
        <v>83.137557492553753</v>
      </c>
      <c r="F58" s="208" t="str">
        <f t="shared" si="1"/>
        <v/>
      </c>
    </row>
    <row r="59" spans="1:6">
      <c r="A59">
        <v>56</v>
      </c>
      <c r="B59" s="46">
        <v>43795</v>
      </c>
      <c r="C59" s="282">
        <v>155.05231248046178</v>
      </c>
      <c r="D59" s="282">
        <v>83.137557492553753</v>
      </c>
      <c r="E59" s="181">
        <f t="shared" si="0"/>
        <v>83.137557492553753</v>
      </c>
      <c r="F59" s="208" t="str">
        <f t="shared" si="1"/>
        <v/>
      </c>
    </row>
    <row r="60" spans="1:6">
      <c r="A60">
        <v>57</v>
      </c>
      <c r="B60" s="46">
        <v>43796</v>
      </c>
      <c r="C60" s="282">
        <v>208.97216638452076</v>
      </c>
      <c r="D60" s="282">
        <v>83.137557492553753</v>
      </c>
      <c r="E60" s="181">
        <f t="shared" si="0"/>
        <v>83.137557492553753</v>
      </c>
      <c r="F60" s="208" t="str">
        <f t="shared" si="1"/>
        <v/>
      </c>
    </row>
    <row r="61" spans="1:6">
      <c r="A61">
        <v>58</v>
      </c>
      <c r="B61" s="46">
        <v>43797</v>
      </c>
      <c r="C61" s="282">
        <v>218.74646638451983</v>
      </c>
      <c r="D61" s="282">
        <v>83.137557492553753</v>
      </c>
      <c r="E61" s="181">
        <f t="shared" si="0"/>
        <v>83.137557492553753</v>
      </c>
      <c r="F61" s="208" t="str">
        <f t="shared" si="1"/>
        <v/>
      </c>
    </row>
    <row r="62" spans="1:6">
      <c r="A62">
        <v>59</v>
      </c>
      <c r="B62" s="46">
        <v>43798</v>
      </c>
      <c r="C62" s="282">
        <v>228.64096638451983</v>
      </c>
      <c r="D62" s="282">
        <v>83.137557492553753</v>
      </c>
      <c r="E62" s="181">
        <f t="shared" si="0"/>
        <v>83.137557492553753</v>
      </c>
      <c r="F62" s="208" t="str">
        <f t="shared" si="1"/>
        <v/>
      </c>
    </row>
    <row r="63" spans="1:6">
      <c r="A63">
        <v>60</v>
      </c>
      <c r="B63" s="46">
        <v>43799</v>
      </c>
      <c r="C63" s="282">
        <v>214.75856638452075</v>
      </c>
      <c r="D63" s="282">
        <v>83.137557492553753</v>
      </c>
      <c r="E63" s="181">
        <f t="shared" si="0"/>
        <v>83.137557492553753</v>
      </c>
      <c r="F63" s="208" t="str">
        <f t="shared" si="1"/>
        <v/>
      </c>
    </row>
    <row r="64" spans="1:6">
      <c r="A64">
        <v>61</v>
      </c>
      <c r="B64" s="46">
        <v>43800</v>
      </c>
      <c r="C64" s="282">
        <v>220.02446638451889</v>
      </c>
      <c r="D64" s="282">
        <v>104.08859355090497</v>
      </c>
      <c r="E64" s="181">
        <f t="shared" si="0"/>
        <v>104.08859355090497</v>
      </c>
      <c r="F64" s="208" t="str">
        <f t="shared" si="1"/>
        <v/>
      </c>
    </row>
    <row r="65" spans="1:7">
      <c r="A65">
        <v>62</v>
      </c>
      <c r="B65" s="46">
        <v>43801</v>
      </c>
      <c r="C65" s="282">
        <v>220.93696638452076</v>
      </c>
      <c r="D65" s="282">
        <v>104.08859355090497</v>
      </c>
      <c r="E65" s="181">
        <f t="shared" si="0"/>
        <v>104.08859355090497</v>
      </c>
      <c r="F65" s="208" t="str">
        <f t="shared" si="1"/>
        <v/>
      </c>
    </row>
    <row r="66" spans="1:7">
      <c r="A66">
        <v>63</v>
      </c>
      <c r="B66" s="46">
        <v>43802</v>
      </c>
      <c r="C66" s="282">
        <v>238.31986638452074</v>
      </c>
      <c r="D66" s="282">
        <v>104.08859355090497</v>
      </c>
      <c r="E66" s="181">
        <f t="shared" si="0"/>
        <v>104.08859355090497</v>
      </c>
      <c r="F66" s="208" t="str">
        <f t="shared" si="1"/>
        <v/>
      </c>
    </row>
    <row r="67" spans="1:7">
      <c r="A67">
        <v>64</v>
      </c>
      <c r="B67" s="46">
        <v>43803</v>
      </c>
      <c r="C67" s="282">
        <v>156.94177797175308</v>
      </c>
      <c r="D67" s="282">
        <v>104.08859355090497</v>
      </c>
      <c r="E67" s="181">
        <f t="shared" si="0"/>
        <v>104.08859355090497</v>
      </c>
      <c r="F67" s="208" t="str">
        <f t="shared" si="1"/>
        <v/>
      </c>
    </row>
    <row r="68" spans="1:7">
      <c r="A68">
        <v>65</v>
      </c>
      <c r="B68" s="46">
        <v>43804</v>
      </c>
      <c r="C68" s="282">
        <v>156.35437797175402</v>
      </c>
      <c r="D68" s="282">
        <v>104.08859355090497</v>
      </c>
      <c r="E68" s="181">
        <f t="shared" ref="E68:E131" si="2">IF(C68&lt;D68,C68,D68)</f>
        <v>104.08859355090497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43805</v>
      </c>
      <c r="C69" s="282">
        <v>145.71837797175311</v>
      </c>
      <c r="D69" s="282">
        <v>104.08859355090497</v>
      </c>
      <c r="E69" s="181">
        <f t="shared" si="2"/>
        <v>104.08859355090497</v>
      </c>
      <c r="F69" s="208" t="str">
        <f t="shared" si="3"/>
        <v/>
      </c>
    </row>
    <row r="70" spans="1:7">
      <c r="A70">
        <v>67</v>
      </c>
      <c r="B70" s="46">
        <v>43806</v>
      </c>
      <c r="C70" s="282">
        <v>138.4799779717531</v>
      </c>
      <c r="D70" s="282">
        <v>104.08859355090497</v>
      </c>
      <c r="E70" s="181">
        <f t="shared" si="2"/>
        <v>104.08859355090497</v>
      </c>
      <c r="F70" s="208" t="str">
        <f t="shared" si="3"/>
        <v/>
      </c>
    </row>
    <row r="71" spans="1:7">
      <c r="A71">
        <v>68</v>
      </c>
      <c r="B71" s="46">
        <v>43807</v>
      </c>
      <c r="C71" s="282">
        <v>123.6798779717531</v>
      </c>
      <c r="D71" s="282">
        <v>104.08859355090497</v>
      </c>
      <c r="E71" s="181">
        <f t="shared" si="2"/>
        <v>104.08859355090497</v>
      </c>
      <c r="F71" s="208" t="str">
        <f t="shared" si="3"/>
        <v/>
      </c>
    </row>
    <row r="72" spans="1:7">
      <c r="A72">
        <v>69</v>
      </c>
      <c r="B72" s="46">
        <v>43808</v>
      </c>
      <c r="C72" s="282">
        <v>121.28207797175217</v>
      </c>
      <c r="D72" s="282">
        <v>104.08859355090497</v>
      </c>
      <c r="E72" s="181">
        <f t="shared" si="2"/>
        <v>104.08859355090497</v>
      </c>
      <c r="F72" s="208" t="str">
        <f t="shared" si="3"/>
        <v/>
      </c>
    </row>
    <row r="73" spans="1:7">
      <c r="A73">
        <v>70</v>
      </c>
      <c r="B73" s="46">
        <v>43809</v>
      </c>
      <c r="C73" s="282">
        <v>130.3171779717531</v>
      </c>
      <c r="D73" s="282">
        <v>104.08859355090497</v>
      </c>
      <c r="E73" s="181">
        <f t="shared" si="2"/>
        <v>104.08859355090497</v>
      </c>
      <c r="F73" s="208" t="str">
        <f t="shared" si="3"/>
        <v/>
      </c>
    </row>
    <row r="74" spans="1:7">
      <c r="A74">
        <v>71</v>
      </c>
      <c r="B74" s="46">
        <v>43810</v>
      </c>
      <c r="C74" s="282">
        <v>138.70278654671944</v>
      </c>
      <c r="D74" s="282">
        <v>104.08859355090497</v>
      </c>
      <c r="E74" s="181">
        <f t="shared" si="2"/>
        <v>104.08859355090497</v>
      </c>
      <c r="F74" s="208" t="str">
        <f t="shared" si="3"/>
        <v/>
      </c>
    </row>
    <row r="75" spans="1:7">
      <c r="A75">
        <v>72</v>
      </c>
      <c r="B75" s="46">
        <v>43811</v>
      </c>
      <c r="C75" s="282">
        <v>127.68308654672039</v>
      </c>
      <c r="D75" s="282">
        <v>104.08859355090497</v>
      </c>
      <c r="E75" s="181">
        <f t="shared" si="2"/>
        <v>104.08859355090497</v>
      </c>
      <c r="F75" s="208" t="str">
        <f t="shared" si="3"/>
        <v/>
      </c>
    </row>
    <row r="76" spans="1:7">
      <c r="A76">
        <v>73</v>
      </c>
      <c r="B76" s="46">
        <v>43812</v>
      </c>
      <c r="C76" s="282">
        <v>135.46618654671852</v>
      </c>
      <c r="D76" s="282">
        <v>104.08859355090497</v>
      </c>
      <c r="E76" s="181">
        <f t="shared" si="2"/>
        <v>104.08859355090497</v>
      </c>
      <c r="F76" s="208" t="str">
        <f t="shared" si="3"/>
        <v/>
      </c>
    </row>
    <row r="77" spans="1:7">
      <c r="A77">
        <v>74</v>
      </c>
      <c r="B77" s="46">
        <v>43813</v>
      </c>
      <c r="C77" s="282">
        <v>142.37948654671945</v>
      </c>
      <c r="D77" s="282">
        <v>104.08859355090497</v>
      </c>
      <c r="E77" s="181">
        <f t="shared" si="2"/>
        <v>104.08859355090497</v>
      </c>
      <c r="F77" s="208" t="str">
        <f t="shared" si="3"/>
        <v/>
      </c>
    </row>
    <row r="78" spans="1:7">
      <c r="A78">
        <v>75</v>
      </c>
      <c r="B78" s="46">
        <v>43814</v>
      </c>
      <c r="C78" s="282">
        <v>136.77508654672039</v>
      </c>
      <c r="D78" s="282">
        <v>104.08859355090497</v>
      </c>
      <c r="E78" s="181">
        <f t="shared" si="2"/>
        <v>104.08859355090497</v>
      </c>
      <c r="F78" s="20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D</v>
      </c>
      <c r="G78" s="209">
        <f>IF(DAY(B78)=15,D78,"")</f>
        <v>104.08859355090497</v>
      </c>
    </row>
    <row r="79" spans="1:7">
      <c r="A79">
        <v>76</v>
      </c>
      <c r="B79" s="46">
        <v>43815</v>
      </c>
      <c r="C79" s="282">
        <v>157.64818654672038</v>
      </c>
      <c r="D79" s="282">
        <v>104.08859355090497</v>
      </c>
      <c r="E79" s="181">
        <f t="shared" si="2"/>
        <v>104.08859355090497</v>
      </c>
      <c r="F79" s="208" t="str">
        <f t="shared" si="3"/>
        <v/>
      </c>
    </row>
    <row r="80" spans="1:7">
      <c r="A80">
        <v>77</v>
      </c>
      <c r="B80" s="46">
        <v>43816</v>
      </c>
      <c r="C80" s="282">
        <v>173.63738654671945</v>
      </c>
      <c r="D80" s="282">
        <v>104.08859355090497</v>
      </c>
      <c r="E80" s="181">
        <f t="shared" si="2"/>
        <v>104.08859355090497</v>
      </c>
      <c r="F80" s="208" t="str">
        <f t="shared" si="3"/>
        <v/>
      </c>
    </row>
    <row r="81" spans="1:6">
      <c r="A81">
        <v>78</v>
      </c>
      <c r="B81" s="46">
        <v>43817</v>
      </c>
      <c r="C81" s="282">
        <v>334.36363688784093</v>
      </c>
      <c r="D81" s="282">
        <v>104.08859355090497</v>
      </c>
      <c r="E81" s="181">
        <f t="shared" si="2"/>
        <v>104.08859355090497</v>
      </c>
      <c r="F81" s="208" t="str">
        <f t="shared" si="3"/>
        <v/>
      </c>
    </row>
    <row r="82" spans="1:6">
      <c r="A82">
        <v>79</v>
      </c>
      <c r="B82" s="46">
        <v>43818</v>
      </c>
      <c r="C82" s="282">
        <v>332.79693688784465</v>
      </c>
      <c r="D82" s="282">
        <v>104.08859355090497</v>
      </c>
      <c r="E82" s="181">
        <f t="shared" si="2"/>
        <v>104.08859355090497</v>
      </c>
      <c r="F82" s="208" t="str">
        <f t="shared" si="3"/>
        <v/>
      </c>
    </row>
    <row r="83" spans="1:6">
      <c r="A83">
        <v>80</v>
      </c>
      <c r="B83" s="46">
        <v>43819</v>
      </c>
      <c r="C83" s="282">
        <v>354.77393688784275</v>
      </c>
      <c r="D83" s="282">
        <v>104.08859355090497</v>
      </c>
      <c r="E83" s="181">
        <f t="shared" si="2"/>
        <v>104.08859355090497</v>
      </c>
      <c r="F83" s="208" t="str">
        <f t="shared" si="3"/>
        <v/>
      </c>
    </row>
    <row r="84" spans="1:6">
      <c r="A84">
        <v>81</v>
      </c>
      <c r="B84" s="46">
        <v>43820</v>
      </c>
      <c r="C84" s="282">
        <v>354.52443688784462</v>
      </c>
      <c r="D84" s="282">
        <v>104.08859355090497</v>
      </c>
      <c r="E84" s="181">
        <f t="shared" si="2"/>
        <v>104.08859355090497</v>
      </c>
      <c r="F84" s="208" t="str">
        <f t="shared" si="3"/>
        <v/>
      </c>
    </row>
    <row r="85" spans="1:6">
      <c r="A85">
        <v>82</v>
      </c>
      <c r="B85" s="46">
        <v>43821</v>
      </c>
      <c r="C85" s="282">
        <v>343.64063688784279</v>
      </c>
      <c r="D85" s="282">
        <v>104.08859355090497</v>
      </c>
      <c r="E85" s="181">
        <f t="shared" si="2"/>
        <v>104.08859355090497</v>
      </c>
      <c r="F85" s="208" t="str">
        <f t="shared" si="3"/>
        <v/>
      </c>
    </row>
    <row r="86" spans="1:6">
      <c r="A86">
        <v>83</v>
      </c>
      <c r="B86" s="46">
        <v>43822</v>
      </c>
      <c r="C86" s="282">
        <v>350.88903688784467</v>
      </c>
      <c r="D86" s="282">
        <v>104.08859355090497</v>
      </c>
      <c r="E86" s="181">
        <f t="shared" si="2"/>
        <v>104.08859355090497</v>
      </c>
      <c r="F86" s="208" t="str">
        <f t="shared" si="3"/>
        <v/>
      </c>
    </row>
    <row r="87" spans="1:6">
      <c r="A87">
        <v>84</v>
      </c>
      <c r="B87" s="46">
        <v>43823</v>
      </c>
      <c r="C87" s="282">
        <v>355.5973368878428</v>
      </c>
      <c r="D87" s="282">
        <v>104.08859355090497</v>
      </c>
      <c r="E87" s="181">
        <f t="shared" si="2"/>
        <v>104.08859355090497</v>
      </c>
      <c r="F87" s="208" t="str">
        <f t="shared" si="3"/>
        <v/>
      </c>
    </row>
    <row r="88" spans="1:6">
      <c r="A88">
        <v>85</v>
      </c>
      <c r="B88" s="46">
        <v>43824</v>
      </c>
      <c r="C88" s="282">
        <v>172.96803796917945</v>
      </c>
      <c r="D88" s="282">
        <v>104.08859355090497</v>
      </c>
      <c r="E88" s="181">
        <f t="shared" si="2"/>
        <v>104.08859355090497</v>
      </c>
      <c r="F88" s="208" t="str">
        <f t="shared" si="3"/>
        <v/>
      </c>
    </row>
    <row r="89" spans="1:6">
      <c r="A89">
        <v>86</v>
      </c>
      <c r="B89" s="46">
        <v>43825</v>
      </c>
      <c r="C89" s="282">
        <v>174.7728379691813</v>
      </c>
      <c r="D89" s="282">
        <v>104.08859355090497</v>
      </c>
      <c r="E89" s="181">
        <f t="shared" si="2"/>
        <v>104.08859355090497</v>
      </c>
      <c r="F89" s="208" t="str">
        <f t="shared" si="3"/>
        <v/>
      </c>
    </row>
    <row r="90" spans="1:6">
      <c r="A90">
        <v>87</v>
      </c>
      <c r="B90" s="46">
        <v>43826</v>
      </c>
      <c r="C90" s="282">
        <v>178.6237379691832</v>
      </c>
      <c r="D90" s="282">
        <v>104.08859355090497</v>
      </c>
      <c r="E90" s="181">
        <f t="shared" si="2"/>
        <v>104.08859355090497</v>
      </c>
      <c r="F90" s="208" t="str">
        <f t="shared" si="3"/>
        <v/>
      </c>
    </row>
    <row r="91" spans="1:6">
      <c r="A91">
        <v>88</v>
      </c>
      <c r="B91" s="46">
        <v>43827</v>
      </c>
      <c r="C91" s="282">
        <v>175.33903796917946</v>
      </c>
      <c r="D91" s="282">
        <v>104.08859355090497</v>
      </c>
      <c r="E91" s="181">
        <f t="shared" si="2"/>
        <v>104.08859355090497</v>
      </c>
      <c r="F91" s="208" t="str">
        <f t="shared" si="3"/>
        <v/>
      </c>
    </row>
    <row r="92" spans="1:6">
      <c r="A92">
        <v>89</v>
      </c>
      <c r="B92" s="46">
        <v>43828</v>
      </c>
      <c r="C92" s="282">
        <v>165.11513796918132</v>
      </c>
      <c r="D92" s="282">
        <v>104.08859355090497</v>
      </c>
      <c r="E92" s="181">
        <f t="shared" si="2"/>
        <v>104.08859355090497</v>
      </c>
      <c r="F92" s="208" t="str">
        <f t="shared" si="3"/>
        <v/>
      </c>
    </row>
    <row r="93" spans="1:6">
      <c r="A93">
        <v>90</v>
      </c>
      <c r="B93" s="46">
        <v>43829</v>
      </c>
      <c r="C93" s="282">
        <v>163.71783796918129</v>
      </c>
      <c r="D93" s="282">
        <v>104.08859355090497</v>
      </c>
      <c r="E93" s="181">
        <f t="shared" si="2"/>
        <v>104.08859355090497</v>
      </c>
      <c r="F93" s="208" t="str">
        <f t="shared" si="3"/>
        <v/>
      </c>
    </row>
    <row r="94" spans="1:6">
      <c r="A94">
        <v>91</v>
      </c>
      <c r="B94" s="46">
        <v>43830</v>
      </c>
      <c r="C94" s="282">
        <v>161.18603796918876</v>
      </c>
      <c r="D94" s="282">
        <v>104.08859355090497</v>
      </c>
      <c r="E94" s="181">
        <f t="shared" si="2"/>
        <v>104.08859355090497</v>
      </c>
      <c r="F94" s="208" t="str">
        <f t="shared" si="3"/>
        <v/>
      </c>
    </row>
    <row r="95" spans="1:6">
      <c r="A95">
        <v>92</v>
      </c>
      <c r="B95" s="46">
        <v>43831</v>
      </c>
      <c r="C95" s="282">
        <v>184.28364091592655</v>
      </c>
      <c r="D95" s="282">
        <v>120.61015823780208</v>
      </c>
      <c r="E95" s="181">
        <f t="shared" si="2"/>
        <v>120.61015823780208</v>
      </c>
      <c r="F95" s="208" t="str">
        <f t="shared" si="3"/>
        <v/>
      </c>
    </row>
    <row r="96" spans="1:6">
      <c r="A96">
        <v>93</v>
      </c>
      <c r="B96" s="46">
        <v>43832</v>
      </c>
      <c r="C96" s="282">
        <v>191.98454091592654</v>
      </c>
      <c r="D96" s="282">
        <v>120.61015823780208</v>
      </c>
      <c r="E96" s="181">
        <f t="shared" si="2"/>
        <v>120.61015823780208</v>
      </c>
      <c r="F96" s="208" t="str">
        <f t="shared" si="3"/>
        <v/>
      </c>
    </row>
    <row r="97" spans="1:7">
      <c r="A97">
        <v>94</v>
      </c>
      <c r="B97" s="46">
        <v>43833</v>
      </c>
      <c r="C97" s="282">
        <v>184.82194091592655</v>
      </c>
      <c r="D97" s="282">
        <v>120.61015823780208</v>
      </c>
      <c r="E97" s="181">
        <f t="shared" si="2"/>
        <v>120.61015823780208</v>
      </c>
      <c r="F97" s="208" t="str">
        <f t="shared" si="3"/>
        <v/>
      </c>
    </row>
    <row r="98" spans="1:7">
      <c r="A98">
        <v>95</v>
      </c>
      <c r="B98" s="46">
        <v>43834</v>
      </c>
      <c r="C98" s="282">
        <v>172.69454091592468</v>
      </c>
      <c r="D98" s="282">
        <v>120.61015823780208</v>
      </c>
      <c r="E98" s="181">
        <f t="shared" si="2"/>
        <v>120.61015823780208</v>
      </c>
      <c r="F98" s="208" t="str">
        <f t="shared" si="3"/>
        <v/>
      </c>
    </row>
    <row r="99" spans="1:7">
      <c r="A99">
        <v>96</v>
      </c>
      <c r="B99" s="46">
        <v>43835</v>
      </c>
      <c r="C99" s="282">
        <v>159.62764091592655</v>
      </c>
      <c r="D99" s="282">
        <v>120.61015823780208</v>
      </c>
      <c r="E99" s="181">
        <f t="shared" si="2"/>
        <v>120.61015823780208</v>
      </c>
      <c r="F99" s="208" t="str">
        <f t="shared" si="3"/>
        <v/>
      </c>
    </row>
    <row r="100" spans="1:7">
      <c r="A100">
        <v>97</v>
      </c>
      <c r="B100" s="46">
        <v>43836</v>
      </c>
      <c r="C100" s="282">
        <v>163.11084091592656</v>
      </c>
      <c r="D100" s="282">
        <v>120.61015823780208</v>
      </c>
      <c r="E100" s="181">
        <f t="shared" si="2"/>
        <v>120.61015823780208</v>
      </c>
      <c r="F100" s="208" t="str">
        <f t="shared" si="3"/>
        <v/>
      </c>
    </row>
    <row r="101" spans="1:7">
      <c r="A101">
        <v>98</v>
      </c>
      <c r="B101" s="46">
        <v>43837</v>
      </c>
      <c r="C101" s="282">
        <v>178.37934091592655</v>
      </c>
      <c r="D101" s="282">
        <v>120.61015823780208</v>
      </c>
      <c r="E101" s="181">
        <f t="shared" si="2"/>
        <v>120.61015823780208</v>
      </c>
      <c r="F101" s="208" t="str">
        <f t="shared" si="3"/>
        <v/>
      </c>
    </row>
    <row r="102" spans="1:7">
      <c r="A102">
        <v>99</v>
      </c>
      <c r="B102" s="46">
        <v>43838</v>
      </c>
      <c r="C102" s="282">
        <v>184.30429312520474</v>
      </c>
      <c r="D102" s="282">
        <v>120.61015823780208</v>
      </c>
      <c r="E102" s="181">
        <f t="shared" si="2"/>
        <v>120.61015823780208</v>
      </c>
      <c r="F102" s="208" t="str">
        <f t="shared" si="3"/>
        <v/>
      </c>
    </row>
    <row r="103" spans="1:7">
      <c r="A103">
        <v>100</v>
      </c>
      <c r="B103" s="46">
        <v>43839</v>
      </c>
      <c r="C103" s="282">
        <v>167.72469312520474</v>
      </c>
      <c r="D103" s="282">
        <v>120.61015823780208</v>
      </c>
      <c r="E103" s="181">
        <f t="shared" si="2"/>
        <v>120.61015823780208</v>
      </c>
      <c r="F103" s="208" t="str">
        <f t="shared" si="3"/>
        <v/>
      </c>
    </row>
    <row r="104" spans="1:7">
      <c r="A104">
        <v>101</v>
      </c>
      <c r="B104" s="46">
        <v>43840</v>
      </c>
      <c r="C104" s="282">
        <v>172.46919312520473</v>
      </c>
      <c r="D104" s="282">
        <v>120.61015823780208</v>
      </c>
      <c r="E104" s="181">
        <f t="shared" si="2"/>
        <v>120.61015823780208</v>
      </c>
      <c r="F104" s="208" t="str">
        <f t="shared" si="3"/>
        <v/>
      </c>
    </row>
    <row r="105" spans="1:7">
      <c r="A105">
        <v>102</v>
      </c>
      <c r="B105" s="46">
        <v>43841</v>
      </c>
      <c r="C105" s="282">
        <v>146.39959312520472</v>
      </c>
      <c r="D105" s="282">
        <v>120.61015823780208</v>
      </c>
      <c r="E105" s="181">
        <f t="shared" si="2"/>
        <v>120.61015823780208</v>
      </c>
      <c r="F105" s="208" t="str">
        <f t="shared" si="3"/>
        <v/>
      </c>
    </row>
    <row r="106" spans="1:7">
      <c r="A106">
        <v>103</v>
      </c>
      <c r="B106" s="46">
        <v>43842</v>
      </c>
      <c r="C106" s="282">
        <v>143.13519312520472</v>
      </c>
      <c r="D106" s="282">
        <v>120.61015823780208</v>
      </c>
      <c r="E106" s="181">
        <f t="shared" si="2"/>
        <v>120.61015823780208</v>
      </c>
      <c r="F106" s="208" t="str">
        <f t="shared" si="3"/>
        <v/>
      </c>
    </row>
    <row r="107" spans="1:7">
      <c r="A107">
        <v>104</v>
      </c>
      <c r="B107" s="46">
        <v>43843</v>
      </c>
      <c r="C107" s="282">
        <v>167.98059312520473</v>
      </c>
      <c r="D107" s="282">
        <v>120.61015823780208</v>
      </c>
      <c r="E107" s="181">
        <f t="shared" si="2"/>
        <v>120.61015823780208</v>
      </c>
      <c r="F107" s="208" t="str">
        <f t="shared" si="3"/>
        <v/>
      </c>
    </row>
    <row r="108" spans="1:7">
      <c r="A108">
        <v>105</v>
      </c>
      <c r="B108" s="46">
        <v>43844</v>
      </c>
      <c r="C108" s="282">
        <v>161.94979312520474</v>
      </c>
      <c r="D108" s="282">
        <v>120.61015823780208</v>
      </c>
      <c r="E108" s="181">
        <f t="shared" si="2"/>
        <v>120.61015823780208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43845</v>
      </c>
      <c r="C109" s="282">
        <v>109.49860715492852</v>
      </c>
      <c r="D109" s="282">
        <v>120.61015823780208</v>
      </c>
      <c r="E109" s="181">
        <f t="shared" si="2"/>
        <v>109.49860715492852</v>
      </c>
      <c r="F109" s="208" t="str">
        <f t="shared" si="3"/>
        <v>E</v>
      </c>
      <c r="G109" s="209">
        <f>IF(DAY(B109)=15,D109,"")</f>
        <v>120.61015823780208</v>
      </c>
    </row>
    <row r="110" spans="1:7">
      <c r="A110">
        <v>107</v>
      </c>
      <c r="B110" s="46">
        <v>43846</v>
      </c>
      <c r="C110" s="282">
        <v>102.81940715493037</v>
      </c>
      <c r="D110" s="282">
        <v>120.61015823780208</v>
      </c>
      <c r="E110" s="181">
        <f t="shared" si="2"/>
        <v>102.81940715493037</v>
      </c>
      <c r="F110" s="208" t="str">
        <f t="shared" si="3"/>
        <v/>
      </c>
    </row>
    <row r="111" spans="1:7">
      <c r="A111">
        <v>108</v>
      </c>
      <c r="B111" s="46">
        <v>43847</v>
      </c>
      <c r="C111" s="282">
        <v>95.576007154928519</v>
      </c>
      <c r="D111" s="282">
        <v>120.61015823780208</v>
      </c>
      <c r="E111" s="181">
        <f t="shared" si="2"/>
        <v>95.576007154928519</v>
      </c>
      <c r="F111" s="208" t="str">
        <f t="shared" si="3"/>
        <v/>
      </c>
    </row>
    <row r="112" spans="1:7">
      <c r="A112">
        <v>109</v>
      </c>
      <c r="B112" s="46">
        <v>43848</v>
      </c>
      <c r="C112" s="282">
        <v>78.538607154930389</v>
      </c>
      <c r="D112" s="282">
        <v>120.61015823780208</v>
      </c>
      <c r="E112" s="181">
        <f t="shared" si="2"/>
        <v>78.538607154930389</v>
      </c>
      <c r="F112" s="208" t="str">
        <f t="shared" si="3"/>
        <v/>
      </c>
    </row>
    <row r="113" spans="1:6">
      <c r="A113">
        <v>110</v>
      </c>
      <c r="B113" s="46">
        <v>43849</v>
      </c>
      <c r="C113" s="282">
        <v>81.264607154928527</v>
      </c>
      <c r="D113" s="282">
        <v>120.61015823780208</v>
      </c>
      <c r="E113" s="181">
        <f t="shared" si="2"/>
        <v>81.264607154928527</v>
      </c>
      <c r="F113" s="208" t="str">
        <f t="shared" si="3"/>
        <v/>
      </c>
    </row>
    <row r="114" spans="1:6">
      <c r="A114">
        <v>111</v>
      </c>
      <c r="B114" s="46">
        <v>43850</v>
      </c>
      <c r="C114" s="282">
        <v>107.20760715493039</v>
      </c>
      <c r="D114" s="282">
        <v>120.61015823780208</v>
      </c>
      <c r="E114" s="181">
        <f t="shared" si="2"/>
        <v>107.20760715493039</v>
      </c>
      <c r="F114" s="208" t="str">
        <f t="shared" si="3"/>
        <v/>
      </c>
    </row>
    <row r="115" spans="1:6">
      <c r="A115">
        <v>112</v>
      </c>
      <c r="B115" s="46">
        <v>43851</v>
      </c>
      <c r="C115" s="282">
        <v>109.99690715492851</v>
      </c>
      <c r="D115" s="282">
        <v>120.61015823780208</v>
      </c>
      <c r="E115" s="181">
        <f t="shared" si="2"/>
        <v>109.99690715492851</v>
      </c>
      <c r="F115" s="208" t="str">
        <f t="shared" si="3"/>
        <v/>
      </c>
    </row>
    <row r="116" spans="1:6">
      <c r="A116">
        <v>113</v>
      </c>
      <c r="B116" s="46">
        <v>43852</v>
      </c>
      <c r="C116" s="282">
        <v>156.73273092885577</v>
      </c>
      <c r="D116" s="282">
        <v>120.61015823780208</v>
      </c>
      <c r="E116" s="181">
        <f t="shared" si="2"/>
        <v>120.61015823780208</v>
      </c>
      <c r="F116" s="208" t="str">
        <f t="shared" si="3"/>
        <v/>
      </c>
    </row>
    <row r="117" spans="1:6">
      <c r="A117">
        <v>114</v>
      </c>
      <c r="B117" s="46">
        <v>43853</v>
      </c>
      <c r="C117" s="282">
        <v>153.73723092885763</v>
      </c>
      <c r="D117" s="282">
        <v>120.61015823780208</v>
      </c>
      <c r="E117" s="181">
        <f t="shared" si="2"/>
        <v>120.61015823780208</v>
      </c>
      <c r="F117" s="208" t="str">
        <f t="shared" si="3"/>
        <v/>
      </c>
    </row>
    <row r="118" spans="1:6">
      <c r="A118">
        <v>115</v>
      </c>
      <c r="B118" s="46">
        <v>43854</v>
      </c>
      <c r="C118" s="282">
        <v>158.31193092885576</v>
      </c>
      <c r="D118" s="282">
        <v>120.61015823780208</v>
      </c>
      <c r="E118" s="181">
        <f t="shared" si="2"/>
        <v>120.61015823780208</v>
      </c>
      <c r="F118" s="208" t="str">
        <f t="shared" si="3"/>
        <v/>
      </c>
    </row>
    <row r="119" spans="1:6">
      <c r="A119">
        <v>116</v>
      </c>
      <c r="B119" s="46">
        <v>43855</v>
      </c>
      <c r="C119" s="282">
        <v>142.16853092885577</v>
      </c>
      <c r="D119" s="282">
        <v>120.61015823780208</v>
      </c>
      <c r="E119" s="181">
        <f t="shared" si="2"/>
        <v>120.61015823780208</v>
      </c>
      <c r="F119" s="208" t="str">
        <f t="shared" si="3"/>
        <v/>
      </c>
    </row>
    <row r="120" spans="1:6">
      <c r="A120">
        <v>117</v>
      </c>
      <c r="B120" s="46">
        <v>43856</v>
      </c>
      <c r="C120" s="282">
        <v>113.01793092885576</v>
      </c>
      <c r="D120" s="282">
        <v>120.61015823780208</v>
      </c>
      <c r="E120" s="181">
        <f t="shared" si="2"/>
        <v>113.01793092885576</v>
      </c>
      <c r="F120" s="208" t="str">
        <f t="shared" si="3"/>
        <v/>
      </c>
    </row>
    <row r="121" spans="1:6">
      <c r="A121">
        <v>118</v>
      </c>
      <c r="B121" s="46">
        <v>43857</v>
      </c>
      <c r="C121" s="282">
        <v>106.38223092885762</v>
      </c>
      <c r="D121" s="282">
        <v>120.61015823780208</v>
      </c>
      <c r="E121" s="181">
        <f t="shared" si="2"/>
        <v>106.38223092885762</v>
      </c>
      <c r="F121" s="208" t="str">
        <f t="shared" si="3"/>
        <v/>
      </c>
    </row>
    <row r="122" spans="1:6">
      <c r="A122">
        <v>119</v>
      </c>
      <c r="B122" s="46">
        <v>43858</v>
      </c>
      <c r="C122" s="282">
        <v>117.30713092885577</v>
      </c>
      <c r="D122" s="282">
        <v>120.61015823780208</v>
      </c>
      <c r="E122" s="181">
        <f t="shared" si="2"/>
        <v>117.30713092885577</v>
      </c>
      <c r="F122" s="208" t="str">
        <f t="shared" si="3"/>
        <v/>
      </c>
    </row>
    <row r="123" spans="1:6">
      <c r="A123">
        <v>120</v>
      </c>
      <c r="B123" s="46">
        <v>43859</v>
      </c>
      <c r="C123" s="282">
        <v>163.13593686418943</v>
      </c>
      <c r="D123" s="282">
        <v>120.61015823780208</v>
      </c>
      <c r="E123" s="181">
        <f t="shared" si="2"/>
        <v>120.61015823780208</v>
      </c>
      <c r="F123" s="208" t="str">
        <f t="shared" si="3"/>
        <v/>
      </c>
    </row>
    <row r="124" spans="1:6">
      <c r="A124">
        <v>121</v>
      </c>
      <c r="B124" s="46">
        <v>43860</v>
      </c>
      <c r="C124" s="282">
        <v>149.3266368641913</v>
      </c>
      <c r="D124" s="282">
        <v>120.61015823780208</v>
      </c>
      <c r="E124" s="181">
        <f t="shared" si="2"/>
        <v>120.61015823780208</v>
      </c>
      <c r="F124" s="208" t="str">
        <f t="shared" si="3"/>
        <v/>
      </c>
    </row>
    <row r="125" spans="1:6">
      <c r="A125">
        <v>122</v>
      </c>
      <c r="B125" s="46">
        <v>43861</v>
      </c>
      <c r="C125" s="282">
        <v>156.05203686418571</v>
      </c>
      <c r="D125" s="282">
        <v>120.61015823780208</v>
      </c>
      <c r="E125" s="181">
        <f t="shared" si="2"/>
        <v>120.61015823780208</v>
      </c>
      <c r="F125" s="208" t="str">
        <f t="shared" si="3"/>
        <v/>
      </c>
    </row>
    <row r="126" spans="1:6">
      <c r="A126">
        <v>123</v>
      </c>
      <c r="B126" s="46">
        <v>43862</v>
      </c>
      <c r="C126" s="282">
        <v>145.22593686419128</v>
      </c>
      <c r="D126" s="282">
        <v>123.04180331015149</v>
      </c>
      <c r="E126" s="181">
        <f t="shared" si="2"/>
        <v>123.04180331015149</v>
      </c>
      <c r="F126" s="208" t="str">
        <f t="shared" si="3"/>
        <v/>
      </c>
    </row>
    <row r="127" spans="1:6">
      <c r="A127">
        <v>124</v>
      </c>
      <c r="B127" s="46">
        <v>43863</v>
      </c>
      <c r="C127" s="282">
        <v>144.93633686419128</v>
      </c>
      <c r="D127" s="282">
        <v>123.04180331015149</v>
      </c>
      <c r="E127" s="181">
        <f t="shared" si="2"/>
        <v>123.04180331015149</v>
      </c>
      <c r="F127" s="208" t="str">
        <f t="shared" si="3"/>
        <v/>
      </c>
    </row>
    <row r="128" spans="1:6">
      <c r="A128">
        <v>125</v>
      </c>
      <c r="B128" s="46">
        <v>43864</v>
      </c>
      <c r="C128" s="282">
        <v>153.95463686418944</v>
      </c>
      <c r="D128" s="282">
        <v>123.04180331015149</v>
      </c>
      <c r="E128" s="181">
        <f t="shared" si="2"/>
        <v>123.04180331015149</v>
      </c>
      <c r="F128" s="208" t="str">
        <f t="shared" si="3"/>
        <v/>
      </c>
    </row>
    <row r="129" spans="1:7">
      <c r="A129">
        <v>126</v>
      </c>
      <c r="B129" s="46">
        <v>43865</v>
      </c>
      <c r="C129" s="282">
        <v>147.42883686419316</v>
      </c>
      <c r="D129" s="282">
        <v>123.04180331015149</v>
      </c>
      <c r="E129" s="181">
        <f t="shared" si="2"/>
        <v>123.04180331015149</v>
      </c>
      <c r="F129" s="208" t="str">
        <f t="shared" si="3"/>
        <v/>
      </c>
    </row>
    <row r="130" spans="1:7">
      <c r="A130">
        <v>127</v>
      </c>
      <c r="B130" s="46">
        <v>43866</v>
      </c>
      <c r="C130" s="282">
        <v>101.07637480868175</v>
      </c>
      <c r="D130" s="282">
        <v>123.04180331015149</v>
      </c>
      <c r="E130" s="181">
        <f t="shared" si="2"/>
        <v>101.07637480868175</v>
      </c>
      <c r="F130" s="208" t="str">
        <f t="shared" si="3"/>
        <v/>
      </c>
    </row>
    <row r="131" spans="1:7">
      <c r="A131">
        <v>128</v>
      </c>
      <c r="B131" s="46">
        <v>43867</v>
      </c>
      <c r="C131" s="282">
        <v>119.89337480868176</v>
      </c>
      <c r="D131" s="282">
        <v>123.04180331015149</v>
      </c>
      <c r="E131" s="181">
        <f t="shared" si="2"/>
        <v>119.89337480868176</v>
      </c>
      <c r="F131" s="208" t="str">
        <f t="shared" si="3"/>
        <v/>
      </c>
    </row>
    <row r="132" spans="1:7">
      <c r="A132">
        <v>129</v>
      </c>
      <c r="B132" s="46">
        <v>43868</v>
      </c>
      <c r="C132" s="282">
        <v>132.50547480868175</v>
      </c>
      <c r="D132" s="282">
        <v>123.04180331015149</v>
      </c>
      <c r="E132" s="181">
        <f t="shared" ref="E132:E195" si="4">IF(C132&lt;D132,C132,D132)</f>
        <v>123.04180331015149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43869</v>
      </c>
      <c r="C133" s="282">
        <v>111.28487480868175</v>
      </c>
      <c r="D133" s="282">
        <v>123.04180331015149</v>
      </c>
      <c r="E133" s="181">
        <f t="shared" si="4"/>
        <v>111.28487480868175</v>
      </c>
      <c r="F133" s="208" t="str">
        <f t="shared" si="5"/>
        <v/>
      </c>
    </row>
    <row r="134" spans="1:7">
      <c r="A134">
        <v>131</v>
      </c>
      <c r="B134" s="46">
        <v>43870</v>
      </c>
      <c r="C134" s="282">
        <v>81.630574808679896</v>
      </c>
      <c r="D134" s="282">
        <v>123.04180331015149</v>
      </c>
      <c r="E134" s="181">
        <f t="shared" si="4"/>
        <v>81.630574808679896</v>
      </c>
      <c r="F134" s="208" t="str">
        <f t="shared" si="5"/>
        <v/>
      </c>
    </row>
    <row r="135" spans="1:7">
      <c r="A135">
        <v>132</v>
      </c>
      <c r="B135" s="46">
        <v>43871</v>
      </c>
      <c r="C135" s="282">
        <v>93.520274808683624</v>
      </c>
      <c r="D135" s="282">
        <v>123.04180331015149</v>
      </c>
      <c r="E135" s="181">
        <f t="shared" si="4"/>
        <v>93.520274808683624</v>
      </c>
      <c r="F135" s="208" t="str">
        <f t="shared" si="5"/>
        <v/>
      </c>
    </row>
    <row r="136" spans="1:7">
      <c r="A136">
        <v>133</v>
      </c>
      <c r="B136" s="46">
        <v>43872</v>
      </c>
      <c r="C136" s="282">
        <v>120.85797480868362</v>
      </c>
      <c r="D136" s="282">
        <v>123.04180331015149</v>
      </c>
      <c r="E136" s="181">
        <f t="shared" si="4"/>
        <v>120.85797480868362</v>
      </c>
      <c r="F136" s="208" t="str">
        <f t="shared" si="5"/>
        <v/>
      </c>
    </row>
    <row r="137" spans="1:7">
      <c r="A137">
        <v>134</v>
      </c>
      <c r="B137" s="46">
        <v>43873</v>
      </c>
      <c r="C137" s="282">
        <v>138.61622846951818</v>
      </c>
      <c r="D137" s="282">
        <v>123.04180331015149</v>
      </c>
      <c r="E137" s="181">
        <f t="shared" si="4"/>
        <v>123.04180331015149</v>
      </c>
      <c r="F137" s="208" t="str">
        <f t="shared" si="5"/>
        <v/>
      </c>
    </row>
    <row r="138" spans="1:7">
      <c r="A138">
        <v>135</v>
      </c>
      <c r="B138" s="46">
        <v>43874</v>
      </c>
      <c r="C138" s="282">
        <v>96.8228284695182</v>
      </c>
      <c r="D138" s="282">
        <v>123.04180331015149</v>
      </c>
      <c r="E138" s="181">
        <f t="shared" si="4"/>
        <v>96.8228284695182</v>
      </c>
      <c r="F138" s="208" t="str">
        <f t="shared" si="5"/>
        <v/>
      </c>
    </row>
    <row r="139" spans="1:7">
      <c r="A139">
        <v>136</v>
      </c>
      <c r="B139" s="46">
        <v>43875</v>
      </c>
      <c r="C139" s="282">
        <v>124.76382846952005</v>
      </c>
      <c r="D139" s="282">
        <v>123.04180331015149</v>
      </c>
      <c r="E139" s="181">
        <f t="shared" si="4"/>
        <v>123.04180331015149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43876</v>
      </c>
      <c r="C140" s="282">
        <v>77.748528469514483</v>
      </c>
      <c r="D140" s="282">
        <v>123.04180331015149</v>
      </c>
      <c r="E140" s="181">
        <f t="shared" si="4"/>
        <v>77.748528469514483</v>
      </c>
      <c r="F140" s="208" t="str">
        <f t="shared" si="5"/>
        <v>F</v>
      </c>
      <c r="G140" s="209">
        <f>IF(DAY(B140)=15,D140,"")</f>
        <v>123.04180331015149</v>
      </c>
    </row>
    <row r="141" spans="1:7">
      <c r="A141">
        <v>138</v>
      </c>
      <c r="B141" s="46">
        <v>43877</v>
      </c>
      <c r="C141" s="282">
        <v>60.013928469521922</v>
      </c>
      <c r="D141" s="282">
        <v>123.04180331015149</v>
      </c>
      <c r="E141" s="181">
        <f t="shared" si="4"/>
        <v>60.013928469521922</v>
      </c>
      <c r="F141" s="208" t="str">
        <f t="shared" si="5"/>
        <v/>
      </c>
    </row>
    <row r="142" spans="1:7">
      <c r="A142">
        <v>139</v>
      </c>
      <c r="B142" s="46">
        <v>43878</v>
      </c>
      <c r="C142" s="282">
        <v>83.613828469518197</v>
      </c>
      <c r="D142" s="282">
        <v>123.04180331015149</v>
      </c>
      <c r="E142" s="181">
        <f t="shared" si="4"/>
        <v>83.613828469518197</v>
      </c>
      <c r="F142" s="208" t="str">
        <f t="shared" si="5"/>
        <v/>
      </c>
    </row>
    <row r="143" spans="1:7">
      <c r="A143">
        <v>140</v>
      </c>
      <c r="B143" s="46">
        <v>43879</v>
      </c>
      <c r="C143" s="282">
        <v>108.04012846952006</v>
      </c>
      <c r="D143" s="282">
        <v>123.04180331015149</v>
      </c>
      <c r="E143" s="181">
        <f t="shared" si="4"/>
        <v>108.04012846952006</v>
      </c>
      <c r="F143" s="208" t="str">
        <f t="shared" si="5"/>
        <v/>
      </c>
    </row>
    <row r="144" spans="1:7">
      <c r="A144">
        <v>141</v>
      </c>
      <c r="B144" s="46">
        <v>43880</v>
      </c>
      <c r="C144" s="282">
        <v>106.5020102428887</v>
      </c>
      <c r="D144" s="282">
        <v>123.04180331015149</v>
      </c>
      <c r="E144" s="181">
        <f t="shared" si="4"/>
        <v>106.5020102428887</v>
      </c>
      <c r="F144" s="208" t="str">
        <f t="shared" si="5"/>
        <v/>
      </c>
    </row>
    <row r="145" spans="1:6">
      <c r="A145">
        <v>142</v>
      </c>
      <c r="B145" s="46">
        <v>43881</v>
      </c>
      <c r="C145" s="282">
        <v>108.2354102428887</v>
      </c>
      <c r="D145" s="282">
        <v>123.04180331015149</v>
      </c>
      <c r="E145" s="181">
        <f t="shared" si="4"/>
        <v>108.2354102428887</v>
      </c>
      <c r="F145" s="208" t="str">
        <f t="shared" si="5"/>
        <v/>
      </c>
    </row>
    <row r="146" spans="1:6">
      <c r="A146">
        <v>143</v>
      </c>
      <c r="B146" s="46">
        <v>43882</v>
      </c>
      <c r="C146" s="282">
        <v>96.361410242890557</v>
      </c>
      <c r="D146" s="282">
        <v>123.04180331015149</v>
      </c>
      <c r="E146" s="181">
        <f t="shared" si="4"/>
        <v>96.361410242890557</v>
      </c>
      <c r="F146" s="208" t="str">
        <f t="shared" si="5"/>
        <v/>
      </c>
    </row>
    <row r="147" spans="1:6">
      <c r="A147">
        <v>144</v>
      </c>
      <c r="B147" s="46">
        <v>43883</v>
      </c>
      <c r="C147" s="282">
        <v>87.22831024288871</v>
      </c>
      <c r="D147" s="282">
        <v>123.04180331015149</v>
      </c>
      <c r="E147" s="181">
        <f t="shared" si="4"/>
        <v>87.22831024288871</v>
      </c>
      <c r="F147" s="208" t="str">
        <f t="shared" si="5"/>
        <v/>
      </c>
    </row>
    <row r="148" spans="1:6">
      <c r="A148">
        <v>145</v>
      </c>
      <c r="B148" s="46">
        <v>43884</v>
      </c>
      <c r="C148" s="282">
        <v>70.260710242890568</v>
      </c>
      <c r="D148" s="282">
        <v>123.04180331015149</v>
      </c>
      <c r="E148" s="181">
        <f t="shared" si="4"/>
        <v>70.260710242890568</v>
      </c>
      <c r="F148" s="208" t="str">
        <f t="shared" si="5"/>
        <v/>
      </c>
    </row>
    <row r="149" spans="1:6">
      <c r="A149">
        <v>146</v>
      </c>
      <c r="B149" s="46">
        <v>43885</v>
      </c>
      <c r="C149" s="282">
        <v>100.42171024288871</v>
      </c>
      <c r="D149" s="282">
        <v>123.04180331015149</v>
      </c>
      <c r="E149" s="181">
        <f t="shared" si="4"/>
        <v>100.42171024288871</v>
      </c>
      <c r="F149" s="208" t="str">
        <f t="shared" si="5"/>
        <v/>
      </c>
    </row>
    <row r="150" spans="1:6">
      <c r="A150">
        <v>147</v>
      </c>
      <c r="B150" s="46">
        <v>43886</v>
      </c>
      <c r="C150" s="282">
        <v>64.319710242890565</v>
      </c>
      <c r="D150" s="282">
        <v>123.04180331015149</v>
      </c>
      <c r="E150" s="181">
        <f t="shared" si="4"/>
        <v>64.319710242890565</v>
      </c>
      <c r="F150" s="208" t="str">
        <f t="shared" si="5"/>
        <v/>
      </c>
    </row>
    <row r="151" spans="1:6">
      <c r="A151">
        <v>148</v>
      </c>
      <c r="B151" s="46">
        <v>43887</v>
      </c>
      <c r="C151" s="282">
        <v>73.959059217030187</v>
      </c>
      <c r="D151" s="282">
        <v>123.04180331015149</v>
      </c>
      <c r="E151" s="181">
        <f t="shared" si="4"/>
        <v>73.959059217030187</v>
      </c>
      <c r="F151" s="208" t="str">
        <f t="shared" si="5"/>
        <v/>
      </c>
    </row>
    <row r="152" spans="1:6">
      <c r="A152">
        <v>149</v>
      </c>
      <c r="B152" s="46">
        <v>43888</v>
      </c>
      <c r="C152" s="282">
        <v>62.859059217033909</v>
      </c>
      <c r="D152" s="282">
        <v>123.04180331015149</v>
      </c>
      <c r="E152" s="181">
        <f t="shared" si="4"/>
        <v>62.859059217033909</v>
      </c>
      <c r="F152" s="208" t="str">
        <f t="shared" si="5"/>
        <v/>
      </c>
    </row>
    <row r="153" spans="1:6">
      <c r="A153">
        <v>150</v>
      </c>
      <c r="B153" s="46">
        <v>43889</v>
      </c>
      <c r="C153" s="282">
        <v>77.919359217033914</v>
      </c>
      <c r="D153" s="282">
        <v>123.04180331015149</v>
      </c>
      <c r="E153" s="181">
        <f t="shared" si="4"/>
        <v>77.919359217033914</v>
      </c>
      <c r="F153" s="208" t="str">
        <f t="shared" si="5"/>
        <v/>
      </c>
    </row>
    <row r="154" spans="1:6">
      <c r="A154">
        <v>151</v>
      </c>
      <c r="B154" s="46">
        <v>43890</v>
      </c>
      <c r="C154" s="282">
        <v>37.53485921703205</v>
      </c>
      <c r="D154" s="282">
        <v>123.04180331015149</v>
      </c>
      <c r="E154" s="181">
        <f t="shared" si="4"/>
        <v>37.53485921703205</v>
      </c>
      <c r="F154" s="208" t="str">
        <f t="shared" si="5"/>
        <v/>
      </c>
    </row>
    <row r="155" spans="1:6">
      <c r="A155">
        <v>152</v>
      </c>
      <c r="B155" s="46">
        <v>43891</v>
      </c>
      <c r="C155" s="282">
        <v>43.078659217033909</v>
      </c>
      <c r="D155" s="282">
        <v>132.5377482022528</v>
      </c>
      <c r="E155" s="181">
        <f t="shared" si="4"/>
        <v>43.078659217033909</v>
      </c>
      <c r="F155" s="208" t="str">
        <f t="shared" si="5"/>
        <v/>
      </c>
    </row>
    <row r="156" spans="1:6">
      <c r="A156">
        <v>153</v>
      </c>
      <c r="B156" s="46">
        <v>43892</v>
      </c>
      <c r="C156" s="282">
        <v>76.267359217032052</v>
      </c>
      <c r="D156" s="282">
        <v>132.5377482022528</v>
      </c>
      <c r="E156" s="181">
        <f t="shared" si="4"/>
        <v>76.267359217032052</v>
      </c>
      <c r="F156" s="208" t="str">
        <f t="shared" si="5"/>
        <v/>
      </c>
    </row>
    <row r="157" spans="1:6">
      <c r="A157">
        <v>154</v>
      </c>
      <c r="B157" s="46">
        <v>43893</v>
      </c>
      <c r="C157" s="282">
        <v>77.871559217033905</v>
      </c>
      <c r="D157" s="282">
        <v>132.5377482022528</v>
      </c>
      <c r="E157" s="181">
        <f t="shared" si="4"/>
        <v>77.871559217033905</v>
      </c>
      <c r="F157" s="208" t="str">
        <f t="shared" si="5"/>
        <v/>
      </c>
    </row>
    <row r="158" spans="1:6">
      <c r="A158">
        <v>155</v>
      </c>
      <c r="B158" s="46">
        <v>43894</v>
      </c>
      <c r="C158" s="282">
        <v>163.08137888084127</v>
      </c>
      <c r="D158" s="282">
        <v>132.5377482022528</v>
      </c>
      <c r="E158" s="181">
        <f t="shared" si="4"/>
        <v>132.5377482022528</v>
      </c>
      <c r="F158" s="208" t="str">
        <f t="shared" si="5"/>
        <v/>
      </c>
    </row>
    <row r="159" spans="1:6">
      <c r="A159">
        <v>156</v>
      </c>
      <c r="B159" s="46">
        <v>43895</v>
      </c>
      <c r="C159" s="282">
        <v>152.79087888084314</v>
      </c>
      <c r="D159" s="282">
        <v>132.5377482022528</v>
      </c>
      <c r="E159" s="181">
        <f t="shared" si="4"/>
        <v>132.5377482022528</v>
      </c>
      <c r="F159" s="208" t="str">
        <f t="shared" si="5"/>
        <v/>
      </c>
    </row>
    <row r="160" spans="1:6">
      <c r="A160">
        <v>157</v>
      </c>
      <c r="B160" s="46">
        <v>43896</v>
      </c>
      <c r="C160" s="282">
        <v>160.08117888083945</v>
      </c>
      <c r="D160" s="282">
        <v>132.5377482022528</v>
      </c>
      <c r="E160" s="181">
        <f t="shared" si="4"/>
        <v>132.5377482022528</v>
      </c>
      <c r="F160" s="208" t="str">
        <f t="shared" si="5"/>
        <v/>
      </c>
    </row>
    <row r="161" spans="1:7">
      <c r="A161">
        <v>158</v>
      </c>
      <c r="B161" s="46">
        <v>43897</v>
      </c>
      <c r="C161" s="282">
        <v>163.19277888084315</v>
      </c>
      <c r="D161" s="282">
        <v>132.5377482022528</v>
      </c>
      <c r="E161" s="181">
        <f t="shared" si="4"/>
        <v>132.5377482022528</v>
      </c>
      <c r="F161" s="208" t="str">
        <f t="shared" si="5"/>
        <v/>
      </c>
    </row>
    <row r="162" spans="1:7">
      <c r="A162">
        <v>159</v>
      </c>
      <c r="B162" s="46">
        <v>43898</v>
      </c>
      <c r="C162" s="282">
        <v>160.10027888084127</v>
      </c>
      <c r="D162" s="282">
        <v>132.5377482022528</v>
      </c>
      <c r="E162" s="181">
        <f t="shared" si="4"/>
        <v>132.5377482022528</v>
      </c>
      <c r="F162" s="208" t="str">
        <f t="shared" si="5"/>
        <v/>
      </c>
    </row>
    <row r="163" spans="1:7">
      <c r="A163">
        <v>160</v>
      </c>
      <c r="B163" s="46">
        <v>43899</v>
      </c>
      <c r="C163" s="282">
        <v>178.97097888083943</v>
      </c>
      <c r="D163" s="282">
        <v>132.5377482022528</v>
      </c>
      <c r="E163" s="181">
        <f t="shared" si="4"/>
        <v>132.5377482022528</v>
      </c>
      <c r="F163" s="208" t="str">
        <f t="shared" si="5"/>
        <v/>
      </c>
    </row>
    <row r="164" spans="1:7">
      <c r="A164">
        <v>161</v>
      </c>
      <c r="B164" s="46">
        <v>43900</v>
      </c>
      <c r="C164" s="282">
        <v>190.54627888084315</v>
      </c>
      <c r="D164" s="282">
        <v>132.5377482022528</v>
      </c>
      <c r="E164" s="181">
        <f t="shared" si="4"/>
        <v>132.5377482022528</v>
      </c>
      <c r="F164" s="208" t="str">
        <f t="shared" si="5"/>
        <v/>
      </c>
    </row>
    <row r="165" spans="1:7">
      <c r="A165">
        <v>162</v>
      </c>
      <c r="B165" s="46">
        <v>43901</v>
      </c>
      <c r="C165" s="282">
        <v>136.73492045660987</v>
      </c>
      <c r="D165" s="282">
        <v>132.5377482022528</v>
      </c>
      <c r="E165" s="181">
        <f t="shared" si="4"/>
        <v>132.5377482022528</v>
      </c>
      <c r="F165" s="208" t="str">
        <f t="shared" si="5"/>
        <v/>
      </c>
    </row>
    <row r="166" spans="1:7">
      <c r="A166">
        <v>163</v>
      </c>
      <c r="B166" s="46">
        <v>43902</v>
      </c>
      <c r="C166" s="282">
        <v>137.07152045660987</v>
      </c>
      <c r="D166" s="282">
        <v>132.5377482022528</v>
      </c>
      <c r="E166" s="181">
        <f t="shared" si="4"/>
        <v>132.5377482022528</v>
      </c>
      <c r="F166" s="208" t="str">
        <f t="shared" si="5"/>
        <v/>
      </c>
    </row>
    <row r="167" spans="1:7">
      <c r="A167">
        <v>164</v>
      </c>
      <c r="B167" s="46">
        <v>43903</v>
      </c>
      <c r="C167" s="282">
        <v>118.60192045660988</v>
      </c>
      <c r="D167" s="282">
        <v>132.5377482022528</v>
      </c>
      <c r="E167" s="181">
        <f t="shared" si="4"/>
        <v>118.60192045660988</v>
      </c>
      <c r="F167" s="208" t="str">
        <f t="shared" si="5"/>
        <v/>
      </c>
    </row>
    <row r="168" spans="1:7">
      <c r="A168">
        <v>165</v>
      </c>
      <c r="B168" s="46">
        <v>43904</v>
      </c>
      <c r="C168" s="282">
        <v>117.30392045660801</v>
      </c>
      <c r="D168" s="282">
        <v>132.5377482022528</v>
      </c>
      <c r="E168" s="181">
        <f t="shared" si="4"/>
        <v>117.30392045660801</v>
      </c>
      <c r="F168" s="208" t="str">
        <f t="shared" si="5"/>
        <v/>
      </c>
    </row>
    <row r="169" spans="1:7">
      <c r="A169">
        <v>166</v>
      </c>
      <c r="B169" s="46">
        <v>43905</v>
      </c>
      <c r="C169" s="282">
        <v>86.369520456609862</v>
      </c>
      <c r="D169" s="282">
        <v>132.5377482022528</v>
      </c>
      <c r="E169" s="181">
        <f t="shared" si="4"/>
        <v>86.369520456609862</v>
      </c>
      <c r="F169" s="208" t="str">
        <f t="shared" si="5"/>
        <v>M</v>
      </c>
      <c r="G169" s="209">
        <f>IF(DAY(B169)=15,D169,"")</f>
        <v>132.5377482022528</v>
      </c>
    </row>
    <row r="170" spans="1:7">
      <c r="A170">
        <v>167</v>
      </c>
      <c r="B170" s="46">
        <v>43906</v>
      </c>
      <c r="C170" s="282">
        <v>108.84542045660987</v>
      </c>
      <c r="D170" s="282">
        <v>132.5377482022528</v>
      </c>
      <c r="E170" s="181">
        <f t="shared" si="4"/>
        <v>108.84542045660987</v>
      </c>
      <c r="F170" s="208" t="str">
        <f t="shared" si="5"/>
        <v/>
      </c>
    </row>
    <row r="171" spans="1:7">
      <c r="A171">
        <v>168</v>
      </c>
      <c r="B171" s="46">
        <v>43907</v>
      </c>
      <c r="C171" s="282">
        <v>108.86742045660802</v>
      </c>
      <c r="D171" s="282">
        <v>132.5377482022528</v>
      </c>
      <c r="E171" s="181">
        <f t="shared" si="4"/>
        <v>108.86742045660802</v>
      </c>
      <c r="F171" s="208" t="str">
        <f t="shared" si="5"/>
        <v/>
      </c>
    </row>
    <row r="172" spans="1:7">
      <c r="A172">
        <v>169</v>
      </c>
      <c r="B172" s="46">
        <v>43908</v>
      </c>
      <c r="C172" s="282">
        <v>170.3784249703441</v>
      </c>
      <c r="D172" s="282">
        <v>132.5377482022528</v>
      </c>
      <c r="E172" s="181">
        <f t="shared" si="4"/>
        <v>132.5377482022528</v>
      </c>
      <c r="F172" s="208" t="str">
        <f t="shared" si="5"/>
        <v/>
      </c>
    </row>
    <row r="173" spans="1:7">
      <c r="A173">
        <v>170</v>
      </c>
      <c r="B173" s="46">
        <v>43909</v>
      </c>
      <c r="C173" s="282">
        <v>160.06522497034595</v>
      </c>
      <c r="D173" s="282">
        <v>132.5377482022528</v>
      </c>
      <c r="E173" s="181">
        <f t="shared" si="4"/>
        <v>132.5377482022528</v>
      </c>
      <c r="F173" s="208" t="str">
        <f t="shared" si="5"/>
        <v/>
      </c>
    </row>
    <row r="174" spans="1:7">
      <c r="A174">
        <v>171</v>
      </c>
      <c r="B174" s="46">
        <v>43910</v>
      </c>
      <c r="C174" s="282">
        <v>155.51932497034221</v>
      </c>
      <c r="D174" s="282">
        <v>132.5377482022528</v>
      </c>
      <c r="E174" s="181">
        <f t="shared" si="4"/>
        <v>132.5377482022528</v>
      </c>
      <c r="F174" s="208" t="str">
        <f t="shared" si="5"/>
        <v/>
      </c>
    </row>
    <row r="175" spans="1:7">
      <c r="A175">
        <v>172</v>
      </c>
      <c r="B175" s="46">
        <v>43911</v>
      </c>
      <c r="C175" s="282">
        <v>145.0455249703441</v>
      </c>
      <c r="D175" s="282">
        <v>132.5377482022528</v>
      </c>
      <c r="E175" s="181">
        <f t="shared" si="4"/>
        <v>132.5377482022528</v>
      </c>
      <c r="F175" s="208" t="str">
        <f t="shared" si="5"/>
        <v/>
      </c>
    </row>
    <row r="176" spans="1:7">
      <c r="A176">
        <v>173</v>
      </c>
      <c r="B176" s="46">
        <v>43912</v>
      </c>
      <c r="C176" s="282">
        <v>137.97682497034407</v>
      </c>
      <c r="D176" s="282">
        <v>132.5377482022528</v>
      </c>
      <c r="E176" s="181">
        <f t="shared" si="4"/>
        <v>132.5377482022528</v>
      </c>
      <c r="F176" s="208" t="str">
        <f t="shared" si="5"/>
        <v/>
      </c>
    </row>
    <row r="177" spans="1:6">
      <c r="A177">
        <v>174</v>
      </c>
      <c r="B177" s="46">
        <v>43913</v>
      </c>
      <c r="C177" s="282">
        <v>145.83512497034593</v>
      </c>
      <c r="D177" s="282">
        <v>132.5377482022528</v>
      </c>
      <c r="E177" s="181">
        <f t="shared" si="4"/>
        <v>132.5377482022528</v>
      </c>
      <c r="F177" s="208" t="str">
        <f t="shared" si="5"/>
        <v/>
      </c>
    </row>
    <row r="178" spans="1:6">
      <c r="A178">
        <v>175</v>
      </c>
      <c r="B178" s="46">
        <v>43914</v>
      </c>
      <c r="C178" s="282">
        <v>140.25812497034221</v>
      </c>
      <c r="D178" s="282">
        <v>132.5377482022528</v>
      </c>
      <c r="E178" s="181">
        <f t="shared" si="4"/>
        <v>132.5377482022528</v>
      </c>
      <c r="F178" s="208" t="str">
        <f t="shared" si="5"/>
        <v/>
      </c>
    </row>
    <row r="179" spans="1:6">
      <c r="A179">
        <v>176</v>
      </c>
      <c r="B179" s="46">
        <v>43915</v>
      </c>
      <c r="C179" s="282">
        <v>113.15580534969642</v>
      </c>
      <c r="D179" s="282">
        <v>132.5377482022528</v>
      </c>
      <c r="E179" s="181">
        <f t="shared" si="4"/>
        <v>113.15580534969642</v>
      </c>
      <c r="F179" s="208" t="str">
        <f t="shared" si="5"/>
        <v/>
      </c>
    </row>
    <row r="180" spans="1:6">
      <c r="A180">
        <v>177</v>
      </c>
      <c r="B180" s="46">
        <v>43916</v>
      </c>
      <c r="C180" s="282">
        <v>71.520605349694563</v>
      </c>
      <c r="D180" s="282">
        <v>132.5377482022528</v>
      </c>
      <c r="E180" s="181">
        <f t="shared" si="4"/>
        <v>71.520605349694563</v>
      </c>
      <c r="F180" s="208" t="str">
        <f t="shared" si="5"/>
        <v/>
      </c>
    </row>
    <row r="181" spans="1:6">
      <c r="A181">
        <v>178</v>
      </c>
      <c r="B181" s="46">
        <v>43917</v>
      </c>
      <c r="C181" s="282">
        <v>92.584205349694557</v>
      </c>
      <c r="D181" s="282">
        <v>132.5377482022528</v>
      </c>
      <c r="E181" s="181">
        <f t="shared" si="4"/>
        <v>92.584205349694557</v>
      </c>
      <c r="F181" s="208" t="str">
        <f t="shared" si="5"/>
        <v/>
      </c>
    </row>
    <row r="182" spans="1:6">
      <c r="A182">
        <v>179</v>
      </c>
      <c r="B182" s="46">
        <v>43918</v>
      </c>
      <c r="C182" s="282">
        <v>92.001505349692692</v>
      </c>
      <c r="D182" s="282">
        <v>132.5377482022528</v>
      </c>
      <c r="E182" s="181">
        <f t="shared" si="4"/>
        <v>92.001505349692692</v>
      </c>
      <c r="F182" s="208" t="str">
        <f t="shared" si="5"/>
        <v/>
      </c>
    </row>
    <row r="183" spans="1:6">
      <c r="A183">
        <v>180</v>
      </c>
      <c r="B183" s="46">
        <v>43919</v>
      </c>
      <c r="C183" s="282">
        <v>39.350705349696426</v>
      </c>
      <c r="D183" s="282">
        <v>132.5377482022528</v>
      </c>
      <c r="E183" s="181">
        <f t="shared" si="4"/>
        <v>39.350705349696426</v>
      </c>
      <c r="F183" s="208" t="str">
        <f t="shared" si="5"/>
        <v/>
      </c>
    </row>
    <row r="184" spans="1:6">
      <c r="A184">
        <v>181</v>
      </c>
      <c r="B184" s="46">
        <v>43920</v>
      </c>
      <c r="C184" s="282">
        <v>46.330505349694562</v>
      </c>
      <c r="D184" s="282">
        <v>132.5377482022528</v>
      </c>
      <c r="E184" s="181">
        <f t="shared" si="4"/>
        <v>46.330505349694562</v>
      </c>
      <c r="F184" s="208" t="str">
        <f t="shared" si="5"/>
        <v/>
      </c>
    </row>
    <row r="185" spans="1:6">
      <c r="A185">
        <v>182</v>
      </c>
      <c r="B185" s="46">
        <v>43921</v>
      </c>
      <c r="C185" s="282">
        <v>51.606705349692703</v>
      </c>
      <c r="D185" s="282">
        <v>132.5377482022528</v>
      </c>
      <c r="E185" s="181">
        <f t="shared" si="4"/>
        <v>51.606705349692703</v>
      </c>
      <c r="F185" s="208" t="str">
        <f t="shared" si="5"/>
        <v/>
      </c>
    </row>
    <row r="186" spans="1:6">
      <c r="A186">
        <v>183</v>
      </c>
      <c r="B186" s="46">
        <v>43922</v>
      </c>
      <c r="C186" s="282">
        <v>134.40447783593535</v>
      </c>
      <c r="D186" s="282">
        <v>129.30997561700028</v>
      </c>
      <c r="E186" s="181">
        <f t="shared" si="4"/>
        <v>129.30997561700028</v>
      </c>
      <c r="F186" s="208" t="str">
        <f t="shared" si="5"/>
        <v/>
      </c>
    </row>
    <row r="187" spans="1:6">
      <c r="A187">
        <v>184</v>
      </c>
      <c r="B187" s="46">
        <v>43923</v>
      </c>
      <c r="C187" s="282">
        <v>122.02307783593349</v>
      </c>
      <c r="D187" s="282">
        <v>129.30997561700028</v>
      </c>
      <c r="E187" s="181">
        <f t="shared" si="4"/>
        <v>122.02307783593349</v>
      </c>
      <c r="F187" s="208" t="str">
        <f t="shared" si="5"/>
        <v/>
      </c>
    </row>
    <row r="188" spans="1:6">
      <c r="A188">
        <v>185</v>
      </c>
      <c r="B188" s="46">
        <v>43924</v>
      </c>
      <c r="C188" s="282">
        <v>126.27587783593164</v>
      </c>
      <c r="D188" s="282">
        <v>129.30997561700028</v>
      </c>
      <c r="E188" s="181">
        <f t="shared" si="4"/>
        <v>126.27587783593164</v>
      </c>
      <c r="F188" s="208" t="str">
        <f t="shared" si="5"/>
        <v/>
      </c>
    </row>
    <row r="189" spans="1:6">
      <c r="A189">
        <v>186</v>
      </c>
      <c r="B189" s="46">
        <v>43925</v>
      </c>
      <c r="C189" s="282">
        <v>94.506777835935353</v>
      </c>
      <c r="D189" s="282">
        <v>129.30997561700028</v>
      </c>
      <c r="E189" s="181">
        <f t="shared" si="4"/>
        <v>94.506777835935353</v>
      </c>
      <c r="F189" s="208" t="str">
        <f t="shared" si="5"/>
        <v/>
      </c>
    </row>
    <row r="190" spans="1:6">
      <c r="A190">
        <v>187</v>
      </c>
      <c r="B190" s="46">
        <v>43926</v>
      </c>
      <c r="C190" s="282">
        <v>96.542077835933497</v>
      </c>
      <c r="D190" s="282">
        <v>129.30997561700028</v>
      </c>
      <c r="E190" s="181">
        <f t="shared" si="4"/>
        <v>96.542077835933497</v>
      </c>
      <c r="F190" s="208" t="str">
        <f t="shared" si="5"/>
        <v/>
      </c>
    </row>
    <row r="191" spans="1:6">
      <c r="A191">
        <v>188</v>
      </c>
      <c r="B191" s="46">
        <v>43927</v>
      </c>
      <c r="C191" s="282">
        <v>126.34327783593535</v>
      </c>
      <c r="D191" s="282">
        <v>129.30997561700028</v>
      </c>
      <c r="E191" s="181">
        <f t="shared" si="4"/>
        <v>126.34327783593535</v>
      </c>
      <c r="F191" s="208" t="str">
        <f t="shared" si="5"/>
        <v/>
      </c>
    </row>
    <row r="192" spans="1:6">
      <c r="A192">
        <v>189</v>
      </c>
      <c r="B192" s="46">
        <v>43928</v>
      </c>
      <c r="C192" s="282">
        <v>128.90007783592978</v>
      </c>
      <c r="D192" s="282">
        <v>129.30997561700028</v>
      </c>
      <c r="E192" s="181">
        <f t="shared" si="4"/>
        <v>128.90007783592978</v>
      </c>
      <c r="F192" s="208" t="str">
        <f t="shared" si="5"/>
        <v/>
      </c>
    </row>
    <row r="193" spans="1:7">
      <c r="A193">
        <v>190</v>
      </c>
      <c r="B193" s="46">
        <v>43929</v>
      </c>
      <c r="C193" s="282">
        <v>113.33062023510224</v>
      </c>
      <c r="D193" s="282">
        <v>129.30997561700028</v>
      </c>
      <c r="E193" s="181">
        <f t="shared" si="4"/>
        <v>113.33062023510224</v>
      </c>
      <c r="F193" s="208" t="str">
        <f t="shared" si="5"/>
        <v/>
      </c>
    </row>
    <row r="194" spans="1:7">
      <c r="A194">
        <v>191</v>
      </c>
      <c r="B194" s="46">
        <v>43930</v>
      </c>
      <c r="C194" s="282">
        <v>102.35942023509853</v>
      </c>
      <c r="D194" s="282">
        <v>129.30997561700028</v>
      </c>
      <c r="E194" s="181">
        <f t="shared" si="4"/>
        <v>102.35942023509853</v>
      </c>
      <c r="F194" s="208" t="str">
        <f t="shared" si="5"/>
        <v/>
      </c>
    </row>
    <row r="195" spans="1:7">
      <c r="A195">
        <v>192</v>
      </c>
      <c r="B195" s="46">
        <v>43931</v>
      </c>
      <c r="C195" s="282">
        <v>100.01672023510039</v>
      </c>
      <c r="D195" s="282">
        <v>129.30997561700028</v>
      </c>
      <c r="E195" s="181">
        <f t="shared" si="4"/>
        <v>100.01672023510039</v>
      </c>
      <c r="F195" s="208" t="str">
        <f t="shared" si="5"/>
        <v/>
      </c>
    </row>
    <row r="196" spans="1:7">
      <c r="A196">
        <v>193</v>
      </c>
      <c r="B196" s="46">
        <v>43932</v>
      </c>
      <c r="C196" s="282">
        <v>104.57982023510039</v>
      </c>
      <c r="D196" s="282">
        <v>129.30997561700028</v>
      </c>
      <c r="E196" s="181">
        <f t="shared" ref="E196:E259" si="6">IF(C196&lt;D196,C196,D196)</f>
        <v>104.57982023510039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43933</v>
      </c>
      <c r="C197" s="282">
        <v>94.163720235100399</v>
      </c>
      <c r="D197" s="282">
        <v>129.30997561700028</v>
      </c>
      <c r="E197" s="181">
        <f t="shared" si="6"/>
        <v>94.163720235100399</v>
      </c>
      <c r="F197" s="208" t="str">
        <f t="shared" si="7"/>
        <v/>
      </c>
    </row>
    <row r="198" spans="1:7">
      <c r="A198">
        <v>195</v>
      </c>
      <c r="B198" s="46">
        <v>43934</v>
      </c>
      <c r="C198" s="282">
        <v>102.59432023509852</v>
      </c>
      <c r="D198" s="282">
        <v>129.30997561700028</v>
      </c>
      <c r="E198" s="181">
        <f t="shared" si="6"/>
        <v>102.59432023509852</v>
      </c>
      <c r="F198" s="208" t="str">
        <f t="shared" si="7"/>
        <v/>
      </c>
    </row>
    <row r="199" spans="1:7">
      <c r="A199">
        <v>196</v>
      </c>
      <c r="B199" s="46">
        <v>43935</v>
      </c>
      <c r="C199" s="282">
        <v>114.42222023509854</v>
      </c>
      <c r="D199" s="282">
        <v>129.30997561700028</v>
      </c>
      <c r="E199" s="181">
        <f t="shared" si="6"/>
        <v>114.42222023509854</v>
      </c>
      <c r="F199" s="208" t="str">
        <f t="shared" si="7"/>
        <v/>
      </c>
    </row>
    <row r="200" spans="1:7">
      <c r="A200">
        <v>197</v>
      </c>
      <c r="B200" s="46">
        <v>43936</v>
      </c>
      <c r="C200" s="282">
        <v>158.30298560191989</v>
      </c>
      <c r="D200" s="282">
        <v>129.30997561700028</v>
      </c>
      <c r="E200" s="181">
        <f t="shared" si="6"/>
        <v>129.30997561700028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A</v>
      </c>
      <c r="G200" s="209">
        <f>IF(DAY(B200)=15,D200,"")</f>
        <v>129.30997561700028</v>
      </c>
    </row>
    <row r="201" spans="1:7">
      <c r="A201">
        <v>198</v>
      </c>
      <c r="B201" s="46">
        <v>43937</v>
      </c>
      <c r="C201" s="282">
        <v>162.35648560191242</v>
      </c>
      <c r="D201" s="282">
        <v>129.30997561700028</v>
      </c>
      <c r="E201" s="181">
        <f t="shared" si="6"/>
        <v>129.30997561700028</v>
      </c>
      <c r="F201" s="208" t="str">
        <f t="shared" si="7"/>
        <v/>
      </c>
    </row>
    <row r="202" spans="1:7">
      <c r="A202">
        <v>199</v>
      </c>
      <c r="B202" s="46">
        <v>43938</v>
      </c>
      <c r="C202" s="282">
        <v>181.2441856019143</v>
      </c>
      <c r="D202" s="282">
        <v>129.30997561700028</v>
      </c>
      <c r="E202" s="181">
        <f t="shared" si="6"/>
        <v>129.30997561700028</v>
      </c>
      <c r="F202" s="208" t="str">
        <f t="shared" si="7"/>
        <v/>
      </c>
    </row>
    <row r="203" spans="1:7">
      <c r="A203">
        <v>200</v>
      </c>
      <c r="B203" s="46">
        <v>43939</v>
      </c>
      <c r="C203" s="282">
        <v>189.8460856019143</v>
      </c>
      <c r="D203" s="282">
        <v>129.30997561700028</v>
      </c>
      <c r="E203" s="181">
        <f t="shared" si="6"/>
        <v>129.30997561700028</v>
      </c>
      <c r="F203" s="208" t="str">
        <f t="shared" si="7"/>
        <v/>
      </c>
    </row>
    <row r="204" spans="1:7">
      <c r="A204">
        <v>201</v>
      </c>
      <c r="B204" s="46">
        <v>43940</v>
      </c>
      <c r="C204" s="282">
        <v>186.59238560191616</v>
      </c>
      <c r="D204" s="282">
        <v>129.30997561700028</v>
      </c>
      <c r="E204" s="181">
        <f t="shared" si="6"/>
        <v>129.30997561700028</v>
      </c>
      <c r="F204" s="208" t="str">
        <f t="shared" si="7"/>
        <v/>
      </c>
    </row>
    <row r="205" spans="1:7">
      <c r="A205">
        <v>202</v>
      </c>
      <c r="B205" s="46">
        <v>43941</v>
      </c>
      <c r="C205" s="282">
        <v>187.58548560191429</v>
      </c>
      <c r="D205" s="282">
        <v>129.30997561700028</v>
      </c>
      <c r="E205" s="181">
        <f t="shared" si="6"/>
        <v>129.30997561700028</v>
      </c>
      <c r="F205" s="208" t="str">
        <f t="shared" si="7"/>
        <v/>
      </c>
    </row>
    <row r="206" spans="1:7">
      <c r="A206">
        <v>203</v>
      </c>
      <c r="B206" s="46">
        <v>43942</v>
      </c>
      <c r="C206" s="282">
        <v>201.50998560191428</v>
      </c>
      <c r="D206" s="282">
        <v>129.30997561700028</v>
      </c>
      <c r="E206" s="181">
        <f t="shared" si="6"/>
        <v>129.30997561700028</v>
      </c>
      <c r="F206" s="208" t="str">
        <f t="shared" si="7"/>
        <v/>
      </c>
    </row>
    <row r="207" spans="1:7">
      <c r="A207">
        <v>204</v>
      </c>
      <c r="B207" s="46">
        <v>43943</v>
      </c>
      <c r="C207" s="282">
        <v>163.15151164440064</v>
      </c>
      <c r="D207" s="282">
        <v>129.30997561700028</v>
      </c>
      <c r="E207" s="181">
        <f t="shared" si="6"/>
        <v>129.30997561700028</v>
      </c>
      <c r="F207" s="208" t="str">
        <f t="shared" si="7"/>
        <v/>
      </c>
    </row>
    <row r="208" spans="1:7">
      <c r="A208">
        <v>205</v>
      </c>
      <c r="B208" s="46">
        <v>43944</v>
      </c>
      <c r="C208" s="282">
        <v>191.00541164440438</v>
      </c>
      <c r="D208" s="282">
        <v>129.30997561700028</v>
      </c>
      <c r="E208" s="181">
        <f t="shared" si="6"/>
        <v>129.30997561700028</v>
      </c>
      <c r="F208" s="208" t="str">
        <f t="shared" si="7"/>
        <v/>
      </c>
    </row>
    <row r="209" spans="1:6">
      <c r="A209">
        <v>206</v>
      </c>
      <c r="B209" s="46">
        <v>43945</v>
      </c>
      <c r="C209" s="282">
        <v>187.46851164440253</v>
      </c>
      <c r="D209" s="282">
        <v>129.30997561700028</v>
      </c>
      <c r="E209" s="181">
        <f t="shared" si="6"/>
        <v>129.30997561700028</v>
      </c>
      <c r="F209" s="208" t="str">
        <f t="shared" si="7"/>
        <v/>
      </c>
    </row>
    <row r="210" spans="1:6">
      <c r="A210">
        <v>207</v>
      </c>
      <c r="B210" s="46">
        <v>43946</v>
      </c>
      <c r="C210" s="282">
        <v>176.51871164440254</v>
      </c>
      <c r="D210" s="282">
        <v>129.30997561700028</v>
      </c>
      <c r="E210" s="181">
        <f t="shared" si="6"/>
        <v>129.30997561700028</v>
      </c>
      <c r="F210" s="208" t="str">
        <f t="shared" si="7"/>
        <v/>
      </c>
    </row>
    <row r="211" spans="1:6">
      <c r="A211">
        <v>208</v>
      </c>
      <c r="B211" s="46">
        <v>43947</v>
      </c>
      <c r="C211" s="282">
        <v>173.53591164440252</v>
      </c>
      <c r="D211" s="282">
        <v>129.30997561700028</v>
      </c>
      <c r="E211" s="181">
        <f t="shared" si="6"/>
        <v>129.30997561700028</v>
      </c>
      <c r="F211" s="208" t="str">
        <f t="shared" si="7"/>
        <v/>
      </c>
    </row>
    <row r="212" spans="1:6">
      <c r="A212">
        <v>209</v>
      </c>
      <c r="B212" s="46">
        <v>43948</v>
      </c>
      <c r="C212" s="282">
        <v>187.58451164440439</v>
      </c>
      <c r="D212" s="282">
        <v>129.30997561700028</v>
      </c>
      <c r="E212" s="181">
        <f t="shared" si="6"/>
        <v>129.30997561700028</v>
      </c>
      <c r="F212" s="208" t="str">
        <f t="shared" si="7"/>
        <v/>
      </c>
    </row>
    <row r="213" spans="1:6">
      <c r="A213">
        <v>210</v>
      </c>
      <c r="B213" s="46">
        <v>43949</v>
      </c>
      <c r="C213" s="282">
        <v>175.34141164440251</v>
      </c>
      <c r="D213" s="282">
        <v>129.30997561700028</v>
      </c>
      <c r="E213" s="181">
        <f t="shared" si="6"/>
        <v>129.30997561700028</v>
      </c>
      <c r="F213" s="208" t="str">
        <f t="shared" si="7"/>
        <v/>
      </c>
    </row>
    <row r="214" spans="1:6">
      <c r="A214">
        <v>211</v>
      </c>
      <c r="B214" s="46">
        <v>43950</v>
      </c>
      <c r="C214" s="282">
        <v>179.67674334770666</v>
      </c>
      <c r="D214" s="282">
        <v>129.30997561700028</v>
      </c>
      <c r="E214" s="181">
        <f t="shared" si="6"/>
        <v>129.30997561700028</v>
      </c>
      <c r="F214" s="208" t="str">
        <f t="shared" si="7"/>
        <v/>
      </c>
    </row>
    <row r="215" spans="1:6">
      <c r="A215">
        <v>212</v>
      </c>
      <c r="B215" s="46">
        <v>43951</v>
      </c>
      <c r="C215" s="282">
        <v>159.46004334771035</v>
      </c>
      <c r="D215" s="282">
        <v>129.30997561700028</v>
      </c>
      <c r="E215" s="181">
        <f t="shared" si="6"/>
        <v>129.30997561700028</v>
      </c>
      <c r="F215" s="208" t="str">
        <f t="shared" si="7"/>
        <v/>
      </c>
    </row>
    <row r="216" spans="1:6">
      <c r="A216">
        <v>213</v>
      </c>
      <c r="B216" s="46">
        <v>43952</v>
      </c>
      <c r="C216" s="282">
        <v>141.94044334770851</v>
      </c>
      <c r="D216" s="282">
        <v>104.0249711788601</v>
      </c>
      <c r="E216" s="181">
        <f t="shared" si="6"/>
        <v>104.0249711788601</v>
      </c>
      <c r="F216" s="208" t="str">
        <f t="shared" si="7"/>
        <v/>
      </c>
    </row>
    <row r="217" spans="1:6">
      <c r="A217">
        <v>214</v>
      </c>
      <c r="B217" s="46">
        <v>43953</v>
      </c>
      <c r="C217" s="282">
        <v>162.45604334770476</v>
      </c>
      <c r="D217" s="282">
        <v>104.0249711788601</v>
      </c>
      <c r="E217" s="181">
        <f t="shared" si="6"/>
        <v>104.0249711788601</v>
      </c>
      <c r="F217" s="208" t="str">
        <f t="shared" si="7"/>
        <v/>
      </c>
    </row>
    <row r="218" spans="1:6">
      <c r="A218">
        <v>215</v>
      </c>
      <c r="B218" s="46">
        <v>43954</v>
      </c>
      <c r="C218" s="282">
        <v>156.22704334771038</v>
      </c>
      <c r="D218" s="282">
        <v>104.0249711788601</v>
      </c>
      <c r="E218" s="181">
        <f t="shared" si="6"/>
        <v>104.0249711788601</v>
      </c>
      <c r="F218" s="208" t="str">
        <f t="shared" si="7"/>
        <v/>
      </c>
    </row>
    <row r="219" spans="1:6">
      <c r="A219">
        <v>216</v>
      </c>
      <c r="B219" s="46">
        <v>43955</v>
      </c>
      <c r="C219" s="282">
        <v>150.44364334770665</v>
      </c>
      <c r="D219" s="282">
        <v>104.0249711788601</v>
      </c>
      <c r="E219" s="181">
        <f t="shared" si="6"/>
        <v>104.0249711788601</v>
      </c>
      <c r="F219" s="208" t="str">
        <f t="shared" si="7"/>
        <v/>
      </c>
    </row>
    <row r="220" spans="1:6">
      <c r="A220">
        <v>217</v>
      </c>
      <c r="B220" s="46">
        <v>43956</v>
      </c>
      <c r="C220" s="282">
        <v>195.05914334770665</v>
      </c>
      <c r="D220" s="282">
        <v>104.0249711788601</v>
      </c>
      <c r="E220" s="181">
        <f t="shared" si="6"/>
        <v>104.0249711788601</v>
      </c>
      <c r="F220" s="208" t="str">
        <f t="shared" si="7"/>
        <v/>
      </c>
    </row>
    <row r="221" spans="1:6">
      <c r="A221">
        <v>218</v>
      </c>
      <c r="B221" s="46">
        <v>43957</v>
      </c>
      <c r="C221" s="282">
        <v>136.12816014253497</v>
      </c>
      <c r="D221" s="282">
        <v>104.0249711788601</v>
      </c>
      <c r="E221" s="181">
        <f t="shared" si="6"/>
        <v>104.0249711788601</v>
      </c>
      <c r="F221" s="208" t="str">
        <f t="shared" si="7"/>
        <v/>
      </c>
    </row>
    <row r="222" spans="1:6">
      <c r="A222">
        <v>219</v>
      </c>
      <c r="B222" s="46">
        <v>43958</v>
      </c>
      <c r="C222" s="282">
        <v>121.61546014253311</v>
      </c>
      <c r="D222" s="282">
        <v>104.0249711788601</v>
      </c>
      <c r="E222" s="181">
        <f t="shared" si="6"/>
        <v>104.0249711788601</v>
      </c>
      <c r="F222" s="208" t="str">
        <f t="shared" si="7"/>
        <v/>
      </c>
    </row>
    <row r="223" spans="1:6">
      <c r="A223">
        <v>220</v>
      </c>
      <c r="B223" s="46">
        <v>43959</v>
      </c>
      <c r="C223" s="282">
        <v>112.48296014253124</v>
      </c>
      <c r="D223" s="282">
        <v>104.0249711788601</v>
      </c>
      <c r="E223" s="181">
        <f t="shared" si="6"/>
        <v>104.0249711788601</v>
      </c>
      <c r="F223" s="208" t="str">
        <f t="shared" si="7"/>
        <v/>
      </c>
    </row>
    <row r="224" spans="1:6">
      <c r="A224">
        <v>221</v>
      </c>
      <c r="B224" s="46">
        <v>43960</v>
      </c>
      <c r="C224" s="282">
        <v>99.332860142533121</v>
      </c>
      <c r="D224" s="282">
        <v>104.0249711788601</v>
      </c>
      <c r="E224" s="181">
        <f t="shared" si="6"/>
        <v>99.332860142533121</v>
      </c>
      <c r="F224" s="208" t="str">
        <f t="shared" si="7"/>
        <v/>
      </c>
    </row>
    <row r="225" spans="1:7">
      <c r="A225">
        <v>222</v>
      </c>
      <c r="B225" s="46">
        <v>43961</v>
      </c>
      <c r="C225" s="282">
        <v>88.647960142533108</v>
      </c>
      <c r="D225" s="282">
        <v>104.0249711788601</v>
      </c>
      <c r="E225" s="181">
        <f t="shared" si="6"/>
        <v>88.647960142533108</v>
      </c>
      <c r="F225" s="208" t="str">
        <f t="shared" si="7"/>
        <v/>
      </c>
    </row>
    <row r="226" spans="1:7">
      <c r="A226">
        <v>223</v>
      </c>
      <c r="B226" s="46">
        <v>43962</v>
      </c>
      <c r="C226" s="282">
        <v>98.173560142531244</v>
      </c>
      <c r="D226" s="282">
        <v>104.0249711788601</v>
      </c>
      <c r="E226" s="181">
        <f t="shared" si="6"/>
        <v>98.173560142531244</v>
      </c>
      <c r="F226" s="208" t="str">
        <f t="shared" si="7"/>
        <v/>
      </c>
    </row>
    <row r="227" spans="1:7">
      <c r="A227">
        <v>224</v>
      </c>
      <c r="B227" s="46">
        <v>43963</v>
      </c>
      <c r="C227" s="282">
        <v>143.88616014253498</v>
      </c>
      <c r="D227" s="282">
        <v>104.0249711788601</v>
      </c>
      <c r="E227" s="181">
        <f t="shared" si="6"/>
        <v>104.0249711788601</v>
      </c>
      <c r="F227" s="208" t="str">
        <f t="shared" si="7"/>
        <v/>
      </c>
    </row>
    <row r="228" spans="1:7">
      <c r="A228">
        <v>225</v>
      </c>
      <c r="B228" s="46">
        <v>43964</v>
      </c>
      <c r="C228" s="282">
        <v>150.43729215595312</v>
      </c>
      <c r="D228" s="282">
        <v>104.0249711788601</v>
      </c>
      <c r="E228" s="181">
        <f t="shared" si="6"/>
        <v>104.0249711788601</v>
      </c>
      <c r="F228" s="208" t="str">
        <f t="shared" si="7"/>
        <v/>
      </c>
    </row>
    <row r="229" spans="1:7">
      <c r="A229">
        <v>226</v>
      </c>
      <c r="B229" s="46">
        <v>43965</v>
      </c>
      <c r="C229" s="282">
        <v>121.29869215595498</v>
      </c>
      <c r="D229" s="282">
        <v>104.0249711788601</v>
      </c>
      <c r="E229" s="181">
        <f t="shared" si="6"/>
        <v>104.0249711788601</v>
      </c>
      <c r="F229" s="208" t="str">
        <f t="shared" si="7"/>
        <v/>
      </c>
    </row>
    <row r="230" spans="1:7">
      <c r="A230">
        <v>227</v>
      </c>
      <c r="B230" s="46">
        <v>43966</v>
      </c>
      <c r="C230" s="282">
        <v>119.889892155955</v>
      </c>
      <c r="D230" s="282">
        <v>104.0249711788601</v>
      </c>
      <c r="E230" s="181">
        <f t="shared" si="6"/>
        <v>104.0249711788601</v>
      </c>
      <c r="F230" s="20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M</v>
      </c>
      <c r="G230" s="209">
        <f>IF(DAY(B230)=15,D230,"")</f>
        <v>104.0249711788601</v>
      </c>
    </row>
    <row r="231" spans="1:7">
      <c r="A231">
        <v>228</v>
      </c>
      <c r="B231" s="46">
        <v>43967</v>
      </c>
      <c r="C231" s="282">
        <v>107.10919215595871</v>
      </c>
      <c r="D231" s="282">
        <v>104.0249711788601</v>
      </c>
      <c r="E231" s="181">
        <f t="shared" si="6"/>
        <v>104.0249711788601</v>
      </c>
      <c r="F231" s="208" t="str">
        <f t="shared" si="7"/>
        <v/>
      </c>
    </row>
    <row r="232" spans="1:7">
      <c r="A232">
        <v>229</v>
      </c>
      <c r="B232" s="46">
        <v>43968</v>
      </c>
      <c r="C232" s="282">
        <v>98.103592155951262</v>
      </c>
      <c r="D232" s="282">
        <v>104.0249711788601</v>
      </c>
      <c r="E232" s="181">
        <f t="shared" si="6"/>
        <v>98.103592155951262</v>
      </c>
      <c r="F232" s="208" t="str">
        <f t="shared" si="7"/>
        <v/>
      </c>
    </row>
    <row r="233" spans="1:7">
      <c r="A233">
        <v>230</v>
      </c>
      <c r="B233" s="46">
        <v>43969</v>
      </c>
      <c r="C233" s="282">
        <v>106.96159215595685</v>
      </c>
      <c r="D233" s="282">
        <v>104.0249711788601</v>
      </c>
      <c r="E233" s="181">
        <f t="shared" si="6"/>
        <v>104.0249711788601</v>
      </c>
      <c r="F233" s="208" t="str">
        <f t="shared" si="7"/>
        <v/>
      </c>
    </row>
    <row r="234" spans="1:7">
      <c r="A234">
        <v>231</v>
      </c>
      <c r="B234" s="46">
        <v>43970</v>
      </c>
      <c r="C234" s="282">
        <v>96.202492155954985</v>
      </c>
      <c r="D234" s="282">
        <v>104.0249711788601</v>
      </c>
      <c r="E234" s="181">
        <f t="shared" si="6"/>
        <v>96.202492155954985</v>
      </c>
      <c r="F234" s="208" t="str">
        <f t="shared" si="7"/>
        <v/>
      </c>
    </row>
    <row r="235" spans="1:7">
      <c r="A235">
        <v>232</v>
      </c>
      <c r="B235" s="46">
        <v>43971</v>
      </c>
      <c r="C235" s="282">
        <v>88.739219824280596</v>
      </c>
      <c r="D235" s="282">
        <v>104.0249711788601</v>
      </c>
      <c r="E235" s="181">
        <f t="shared" si="6"/>
        <v>88.739219824280596</v>
      </c>
      <c r="F235" s="208" t="str">
        <f t="shared" si="7"/>
        <v/>
      </c>
    </row>
    <row r="236" spans="1:7">
      <c r="A236">
        <v>233</v>
      </c>
      <c r="B236" s="46">
        <v>43972</v>
      </c>
      <c r="C236" s="282">
        <v>99.634619824282453</v>
      </c>
      <c r="D236" s="282">
        <v>104.0249711788601</v>
      </c>
      <c r="E236" s="181">
        <f t="shared" si="6"/>
        <v>99.634619824282453</v>
      </c>
      <c r="F236" s="208" t="str">
        <f t="shared" si="7"/>
        <v/>
      </c>
    </row>
    <row r="237" spans="1:7">
      <c r="A237">
        <v>234</v>
      </c>
      <c r="B237" s="46">
        <v>43973</v>
      </c>
      <c r="C237" s="282">
        <v>110.96651982428432</v>
      </c>
      <c r="D237" s="282">
        <v>104.0249711788601</v>
      </c>
      <c r="E237" s="181">
        <f t="shared" si="6"/>
        <v>104.0249711788601</v>
      </c>
      <c r="F237" s="208" t="str">
        <f t="shared" si="7"/>
        <v/>
      </c>
    </row>
    <row r="238" spans="1:7">
      <c r="A238">
        <v>235</v>
      </c>
      <c r="B238" s="46">
        <v>43974</v>
      </c>
      <c r="C238" s="282">
        <v>75.814719824276864</v>
      </c>
      <c r="D238" s="282">
        <v>104.0249711788601</v>
      </c>
      <c r="E238" s="181">
        <f t="shared" si="6"/>
        <v>75.814719824276864</v>
      </c>
      <c r="F238" s="208" t="str">
        <f t="shared" si="7"/>
        <v/>
      </c>
    </row>
    <row r="239" spans="1:7">
      <c r="A239">
        <v>236</v>
      </c>
      <c r="B239" s="46">
        <v>43975</v>
      </c>
      <c r="C239" s="282">
        <v>73.434619824284312</v>
      </c>
      <c r="D239" s="282">
        <v>104.0249711788601</v>
      </c>
      <c r="E239" s="181">
        <f t="shared" si="6"/>
        <v>73.434619824284312</v>
      </c>
      <c r="F239" s="208" t="str">
        <f t="shared" si="7"/>
        <v/>
      </c>
    </row>
    <row r="240" spans="1:7">
      <c r="A240">
        <v>237</v>
      </c>
      <c r="B240" s="46">
        <v>43976</v>
      </c>
      <c r="C240" s="282">
        <v>79.599919824282452</v>
      </c>
      <c r="D240" s="282">
        <v>104.0249711788601</v>
      </c>
      <c r="E240" s="181">
        <f t="shared" si="6"/>
        <v>79.599919824282452</v>
      </c>
      <c r="F240" s="208" t="str">
        <f t="shared" si="7"/>
        <v/>
      </c>
    </row>
    <row r="241" spans="1:6">
      <c r="A241">
        <v>238</v>
      </c>
      <c r="B241" s="46">
        <v>43977</v>
      </c>
      <c r="C241" s="282">
        <v>71.389319824278729</v>
      </c>
      <c r="D241" s="282">
        <v>104.0249711788601</v>
      </c>
      <c r="E241" s="181">
        <f t="shared" si="6"/>
        <v>71.389319824278729</v>
      </c>
      <c r="F241" s="208" t="str">
        <f t="shared" si="7"/>
        <v/>
      </c>
    </row>
    <row r="242" spans="1:6">
      <c r="A242">
        <v>239</v>
      </c>
      <c r="B242" s="46">
        <v>43978</v>
      </c>
      <c r="C242" s="282">
        <v>56.780297967005524</v>
      </c>
      <c r="D242" s="282">
        <v>104.0249711788601</v>
      </c>
      <c r="E242" s="181">
        <f t="shared" si="6"/>
        <v>56.780297967005524</v>
      </c>
      <c r="F242" s="208" t="str">
        <f t="shared" si="7"/>
        <v/>
      </c>
    </row>
    <row r="243" spans="1:6">
      <c r="A243">
        <v>240</v>
      </c>
      <c r="B243" s="46">
        <v>43979</v>
      </c>
      <c r="C243" s="282">
        <v>68.078397967005529</v>
      </c>
      <c r="D243" s="282">
        <v>104.0249711788601</v>
      </c>
      <c r="E243" s="181">
        <f t="shared" si="6"/>
        <v>68.078397967005529</v>
      </c>
      <c r="F243" s="208" t="str">
        <f t="shared" si="7"/>
        <v/>
      </c>
    </row>
    <row r="244" spans="1:6">
      <c r="A244">
        <v>241</v>
      </c>
      <c r="B244" s="46">
        <v>43980</v>
      </c>
      <c r="C244" s="282">
        <v>87.433897967001798</v>
      </c>
      <c r="D244" s="282">
        <v>104.0249711788601</v>
      </c>
      <c r="E244" s="181">
        <f t="shared" si="6"/>
        <v>87.433897967001798</v>
      </c>
      <c r="F244" s="208" t="str">
        <f t="shared" si="7"/>
        <v/>
      </c>
    </row>
    <row r="245" spans="1:6">
      <c r="A245">
        <v>242</v>
      </c>
      <c r="B245" s="46">
        <v>43981</v>
      </c>
      <c r="C245" s="282">
        <v>65.949397967003662</v>
      </c>
      <c r="D245" s="282">
        <v>104.0249711788601</v>
      </c>
      <c r="E245" s="181">
        <f t="shared" si="6"/>
        <v>65.949397967003662</v>
      </c>
      <c r="F245" s="208" t="str">
        <f t="shared" si="7"/>
        <v/>
      </c>
    </row>
    <row r="246" spans="1:6">
      <c r="A246">
        <v>243</v>
      </c>
      <c r="B246" s="46">
        <v>43982</v>
      </c>
      <c r="C246" s="282">
        <v>59.973997967001793</v>
      </c>
      <c r="D246" s="282">
        <v>104.0249711788601</v>
      </c>
      <c r="E246" s="181">
        <f t="shared" si="6"/>
        <v>59.973997967001793</v>
      </c>
      <c r="F246" s="208" t="str">
        <f t="shared" si="7"/>
        <v/>
      </c>
    </row>
    <row r="247" spans="1:6">
      <c r="A247">
        <v>244</v>
      </c>
      <c r="B247" s="46">
        <v>43983</v>
      </c>
      <c r="C247" s="282">
        <v>92.190697967007381</v>
      </c>
      <c r="D247" s="282">
        <v>64.512028542813908</v>
      </c>
      <c r="E247" s="181">
        <f t="shared" si="6"/>
        <v>64.512028542813908</v>
      </c>
      <c r="F247" s="208" t="str">
        <f t="shared" si="7"/>
        <v/>
      </c>
    </row>
    <row r="248" spans="1:6">
      <c r="A248">
        <v>245</v>
      </c>
      <c r="B248" s="46">
        <v>43984</v>
      </c>
      <c r="C248" s="282">
        <v>98.260597967005523</v>
      </c>
      <c r="D248" s="282">
        <v>64.512028542813908</v>
      </c>
      <c r="E248" s="181">
        <f t="shared" si="6"/>
        <v>64.512028542813908</v>
      </c>
      <c r="F248" s="208" t="str">
        <f t="shared" si="7"/>
        <v/>
      </c>
    </row>
    <row r="249" spans="1:6">
      <c r="A249">
        <v>246</v>
      </c>
      <c r="B249" s="46">
        <v>43985</v>
      </c>
      <c r="C249" s="282">
        <v>61.905344371254742</v>
      </c>
      <c r="D249" s="282">
        <v>64.512028542813908</v>
      </c>
      <c r="E249" s="181">
        <f t="shared" si="6"/>
        <v>61.905344371254742</v>
      </c>
      <c r="F249" s="208" t="str">
        <f t="shared" si="7"/>
        <v/>
      </c>
    </row>
    <row r="250" spans="1:6">
      <c r="A250">
        <v>247</v>
      </c>
      <c r="B250" s="46">
        <v>43986</v>
      </c>
      <c r="C250" s="282">
        <v>55.473644371258473</v>
      </c>
      <c r="D250" s="282">
        <v>64.512028542813908</v>
      </c>
      <c r="E250" s="181">
        <f t="shared" si="6"/>
        <v>55.473644371258473</v>
      </c>
      <c r="F250" s="208" t="str">
        <f t="shared" si="7"/>
        <v/>
      </c>
    </row>
    <row r="251" spans="1:6">
      <c r="A251">
        <v>248</v>
      </c>
      <c r="B251" s="46">
        <v>43987</v>
      </c>
      <c r="C251" s="282">
        <v>55.85604437125847</v>
      </c>
      <c r="D251" s="282">
        <v>64.512028542813908</v>
      </c>
      <c r="E251" s="181">
        <f t="shared" si="6"/>
        <v>55.85604437125847</v>
      </c>
      <c r="F251" s="208" t="str">
        <f t="shared" si="7"/>
        <v/>
      </c>
    </row>
    <row r="252" spans="1:6">
      <c r="A252">
        <v>249</v>
      </c>
      <c r="B252" s="46">
        <v>43988</v>
      </c>
      <c r="C252" s="282">
        <v>38.13264437125661</v>
      </c>
      <c r="D252" s="282">
        <v>64.512028542813908</v>
      </c>
      <c r="E252" s="181">
        <f t="shared" si="6"/>
        <v>38.13264437125661</v>
      </c>
      <c r="F252" s="208" t="str">
        <f t="shared" si="7"/>
        <v/>
      </c>
    </row>
    <row r="253" spans="1:6">
      <c r="A253">
        <v>250</v>
      </c>
      <c r="B253" s="46">
        <v>43989</v>
      </c>
      <c r="C253" s="282">
        <v>32.878044371254745</v>
      </c>
      <c r="D253" s="282">
        <v>64.512028542813908</v>
      </c>
      <c r="E253" s="181">
        <f t="shared" si="6"/>
        <v>32.878044371254745</v>
      </c>
      <c r="F253" s="208" t="str">
        <f t="shared" si="7"/>
        <v/>
      </c>
    </row>
    <row r="254" spans="1:6">
      <c r="A254">
        <v>251</v>
      </c>
      <c r="B254" s="46">
        <v>43990</v>
      </c>
      <c r="C254" s="282">
        <v>34.727844371256609</v>
      </c>
      <c r="D254" s="282">
        <v>64.512028542813908</v>
      </c>
      <c r="E254" s="181">
        <f t="shared" si="6"/>
        <v>34.727844371256609</v>
      </c>
      <c r="F254" s="208" t="str">
        <f t="shared" si="7"/>
        <v/>
      </c>
    </row>
    <row r="255" spans="1:6">
      <c r="A255">
        <v>252</v>
      </c>
      <c r="B255" s="46">
        <v>43991</v>
      </c>
      <c r="C255" s="282">
        <v>44.663944371258459</v>
      </c>
      <c r="D255" s="282">
        <v>64.512028542813908</v>
      </c>
      <c r="E255" s="181">
        <f t="shared" si="6"/>
        <v>44.663944371258459</v>
      </c>
      <c r="F255" s="208" t="str">
        <f t="shared" si="7"/>
        <v/>
      </c>
    </row>
    <row r="256" spans="1:6">
      <c r="A256">
        <v>253</v>
      </c>
      <c r="B256" s="46">
        <v>43992</v>
      </c>
      <c r="C256" s="282">
        <v>71.323262023906778</v>
      </c>
      <c r="D256" s="282">
        <v>64.512028542813908</v>
      </c>
      <c r="E256" s="181">
        <f t="shared" si="6"/>
        <v>64.512028542813908</v>
      </c>
      <c r="F256" s="208" t="str">
        <f t="shared" si="7"/>
        <v/>
      </c>
    </row>
    <row r="257" spans="1:7">
      <c r="A257">
        <v>254</v>
      </c>
      <c r="B257" s="46">
        <v>43993</v>
      </c>
      <c r="C257" s="282">
        <v>55.397262023908645</v>
      </c>
      <c r="D257" s="282">
        <v>64.512028542813908</v>
      </c>
      <c r="E257" s="181">
        <f t="shared" si="6"/>
        <v>55.397262023908645</v>
      </c>
      <c r="F257" s="208" t="str">
        <f t="shared" si="7"/>
        <v/>
      </c>
    </row>
    <row r="258" spans="1:7">
      <c r="A258">
        <v>255</v>
      </c>
      <c r="B258" s="46">
        <v>43994</v>
      </c>
      <c r="C258" s="282">
        <v>61.927462023908653</v>
      </c>
      <c r="D258" s="282">
        <v>64.512028542813908</v>
      </c>
      <c r="E258" s="181">
        <f t="shared" si="6"/>
        <v>61.927462023908653</v>
      </c>
      <c r="F258" s="208" t="str">
        <f t="shared" si="7"/>
        <v/>
      </c>
    </row>
    <row r="259" spans="1:7">
      <c r="A259">
        <v>256</v>
      </c>
      <c r="B259" s="46">
        <v>43995</v>
      </c>
      <c r="C259" s="282">
        <v>56.816062023908643</v>
      </c>
      <c r="D259" s="282">
        <v>64.512028542813908</v>
      </c>
      <c r="E259" s="181">
        <f t="shared" si="6"/>
        <v>56.816062023908643</v>
      </c>
      <c r="F259" s="208" t="str">
        <f t="shared" si="7"/>
        <v/>
      </c>
    </row>
    <row r="260" spans="1:7">
      <c r="A260">
        <v>257</v>
      </c>
      <c r="B260" s="46">
        <v>43996</v>
      </c>
      <c r="C260" s="282">
        <v>53.090462023908643</v>
      </c>
      <c r="D260" s="282">
        <v>64.512028542813908</v>
      </c>
      <c r="E260" s="181">
        <f t="shared" ref="E260:E323" si="8">IF(C260&lt;D260,C260,D260)</f>
        <v>53.090462023908643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43997</v>
      </c>
      <c r="C261" s="282">
        <v>65.941062023908643</v>
      </c>
      <c r="D261" s="282">
        <v>64.512028542813908</v>
      </c>
      <c r="E261" s="181">
        <f t="shared" si="8"/>
        <v>64.512028542813908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J</v>
      </c>
      <c r="G261" s="209">
        <f>IF(DAY(B261)=15,D261,"")</f>
        <v>64.512028542813908</v>
      </c>
    </row>
    <row r="262" spans="1:7">
      <c r="A262">
        <v>259</v>
      </c>
      <c r="B262" s="46">
        <v>43998</v>
      </c>
      <c r="C262" s="282">
        <v>68.063362023908638</v>
      </c>
      <c r="D262" s="282">
        <v>64.512028542813908</v>
      </c>
      <c r="E262" s="181">
        <f t="shared" si="8"/>
        <v>64.512028542813908</v>
      </c>
      <c r="F262" s="208" t="str">
        <f t="shared" si="9"/>
        <v/>
      </c>
    </row>
    <row r="263" spans="1:7">
      <c r="A263">
        <v>260</v>
      </c>
      <c r="B263" s="46">
        <v>43999</v>
      </c>
      <c r="C263" s="282">
        <v>57.908673730405049</v>
      </c>
      <c r="D263" s="282">
        <v>64.512028542813908</v>
      </c>
      <c r="E263" s="181">
        <f t="shared" si="8"/>
        <v>57.908673730405049</v>
      </c>
      <c r="F263" s="208" t="str">
        <f t="shared" si="9"/>
        <v/>
      </c>
    </row>
    <row r="264" spans="1:7">
      <c r="A264">
        <v>261</v>
      </c>
      <c r="B264" s="46">
        <v>44000</v>
      </c>
      <c r="C264" s="282">
        <v>51.14037373041063</v>
      </c>
      <c r="D264" s="282">
        <v>64.512028542813908</v>
      </c>
      <c r="E264" s="181">
        <f t="shared" si="8"/>
        <v>51.14037373041063</v>
      </c>
      <c r="F264" s="208" t="str">
        <f t="shared" si="9"/>
        <v/>
      </c>
    </row>
    <row r="265" spans="1:7">
      <c r="A265">
        <v>262</v>
      </c>
      <c r="B265" s="46">
        <v>44001</v>
      </c>
      <c r="C265" s="282">
        <v>48.942373730403183</v>
      </c>
      <c r="D265" s="282">
        <v>64.512028542813908</v>
      </c>
      <c r="E265" s="181">
        <f t="shared" si="8"/>
        <v>48.942373730403183</v>
      </c>
      <c r="F265" s="208" t="str">
        <f t="shared" si="9"/>
        <v/>
      </c>
    </row>
    <row r="266" spans="1:7">
      <c r="A266">
        <v>263</v>
      </c>
      <c r="B266" s="46">
        <v>44002</v>
      </c>
      <c r="C266" s="282">
        <v>32.105273730408769</v>
      </c>
      <c r="D266" s="282">
        <v>64.512028542813908</v>
      </c>
      <c r="E266" s="181">
        <f t="shared" si="8"/>
        <v>32.105273730408769</v>
      </c>
      <c r="F266" s="208" t="str">
        <f t="shared" si="9"/>
        <v/>
      </c>
    </row>
    <row r="267" spans="1:7">
      <c r="A267">
        <v>264</v>
      </c>
      <c r="B267" s="46">
        <v>44003</v>
      </c>
      <c r="C267" s="282">
        <v>26.652473730408776</v>
      </c>
      <c r="D267" s="282">
        <v>64.512028542813908</v>
      </c>
      <c r="E267" s="181">
        <f t="shared" si="8"/>
        <v>26.652473730408776</v>
      </c>
      <c r="F267" s="208" t="str">
        <f t="shared" si="9"/>
        <v/>
      </c>
    </row>
    <row r="268" spans="1:7">
      <c r="A268">
        <v>265</v>
      </c>
      <c r="B268" s="46">
        <v>44004</v>
      </c>
      <c r="C268" s="282">
        <v>45.374773730406915</v>
      </c>
      <c r="D268" s="282">
        <v>64.512028542813908</v>
      </c>
      <c r="E268" s="181">
        <f t="shared" si="8"/>
        <v>45.374773730406915</v>
      </c>
      <c r="F268" s="208" t="str">
        <f t="shared" si="9"/>
        <v/>
      </c>
    </row>
    <row r="269" spans="1:7">
      <c r="A269">
        <v>266</v>
      </c>
      <c r="B269" s="46">
        <v>44005</v>
      </c>
      <c r="C269" s="282">
        <v>63.074573730406904</v>
      </c>
      <c r="D269" s="282">
        <v>64.512028542813908</v>
      </c>
      <c r="E269" s="181">
        <f t="shared" si="8"/>
        <v>63.074573730406904</v>
      </c>
      <c r="F269" s="208" t="str">
        <f t="shared" si="9"/>
        <v/>
      </c>
    </row>
    <row r="270" spans="1:7">
      <c r="A270">
        <v>267</v>
      </c>
      <c r="B270" s="46">
        <v>44006</v>
      </c>
      <c r="C270" s="282">
        <v>38.710998386582361</v>
      </c>
      <c r="D270" s="282">
        <v>64.512028542813908</v>
      </c>
      <c r="E270" s="181">
        <f t="shared" si="8"/>
        <v>38.710998386582361</v>
      </c>
      <c r="F270" s="208" t="str">
        <f t="shared" si="9"/>
        <v/>
      </c>
    </row>
    <row r="271" spans="1:7">
      <c r="A271">
        <v>268</v>
      </c>
      <c r="B271" s="46">
        <v>44007</v>
      </c>
      <c r="C271" s="282">
        <v>49.306998386587949</v>
      </c>
      <c r="D271" s="282">
        <v>64.512028542813908</v>
      </c>
      <c r="E271" s="181">
        <f t="shared" si="8"/>
        <v>49.306998386587949</v>
      </c>
      <c r="F271" s="208" t="str">
        <f t="shared" si="9"/>
        <v/>
      </c>
    </row>
    <row r="272" spans="1:7">
      <c r="A272">
        <v>269</v>
      </c>
      <c r="B272" s="46">
        <v>44008</v>
      </c>
      <c r="C272" s="282">
        <v>49.329998386584222</v>
      </c>
      <c r="D272" s="282">
        <v>64.512028542813908</v>
      </c>
      <c r="E272" s="181">
        <f t="shared" si="8"/>
        <v>49.329998386584222</v>
      </c>
      <c r="F272" s="208" t="str">
        <f t="shared" si="9"/>
        <v/>
      </c>
    </row>
    <row r="273" spans="1:6">
      <c r="A273">
        <v>270</v>
      </c>
      <c r="B273" s="46">
        <v>44009</v>
      </c>
      <c r="C273" s="282">
        <v>34.305298386582365</v>
      </c>
      <c r="D273" s="282">
        <v>64.512028542813908</v>
      </c>
      <c r="E273" s="181">
        <f t="shared" si="8"/>
        <v>34.305298386582365</v>
      </c>
      <c r="F273" s="208" t="str">
        <f t="shared" si="9"/>
        <v/>
      </c>
    </row>
    <row r="274" spans="1:6">
      <c r="A274">
        <v>271</v>
      </c>
      <c r="B274" s="46">
        <v>44010</v>
      </c>
      <c r="C274" s="282">
        <v>30.354798386584225</v>
      </c>
      <c r="D274" s="282">
        <v>64.512028542813908</v>
      </c>
      <c r="E274" s="181">
        <f t="shared" si="8"/>
        <v>30.354798386584225</v>
      </c>
      <c r="F274" s="208" t="str">
        <f t="shared" si="9"/>
        <v/>
      </c>
    </row>
    <row r="275" spans="1:6">
      <c r="A275">
        <v>272</v>
      </c>
      <c r="B275" s="46">
        <v>44011</v>
      </c>
      <c r="C275" s="282">
        <v>45.563998386586086</v>
      </c>
      <c r="D275" s="282">
        <v>64.512028542813908</v>
      </c>
      <c r="E275" s="181">
        <f t="shared" si="8"/>
        <v>45.563998386586086</v>
      </c>
      <c r="F275" s="208" t="str">
        <f t="shared" si="9"/>
        <v/>
      </c>
    </row>
    <row r="276" spans="1:6">
      <c r="A276">
        <v>273</v>
      </c>
      <c r="B276" s="46">
        <v>44012</v>
      </c>
      <c r="C276" s="282">
        <v>58.461398386580491</v>
      </c>
      <c r="D276" s="282">
        <v>64.512028542813908</v>
      </c>
      <c r="E276" s="181">
        <f t="shared" si="8"/>
        <v>58.461398386580491</v>
      </c>
      <c r="F276" s="208" t="str">
        <f t="shared" si="9"/>
        <v/>
      </c>
    </row>
    <row r="277" spans="1:6">
      <c r="A277">
        <v>274</v>
      </c>
      <c r="B277" s="46">
        <v>44013</v>
      </c>
      <c r="C277" s="282">
        <v>51.952441889485343</v>
      </c>
      <c r="D277" s="282">
        <v>28.410222830287367</v>
      </c>
      <c r="E277" s="181">
        <f t="shared" si="8"/>
        <v>28.410222830287367</v>
      </c>
      <c r="F277" s="208" t="str">
        <f t="shared" si="9"/>
        <v/>
      </c>
    </row>
    <row r="278" spans="1:6">
      <c r="A278">
        <v>275</v>
      </c>
      <c r="B278" s="46">
        <v>44014</v>
      </c>
      <c r="C278" s="282">
        <v>37.132841889485341</v>
      </c>
      <c r="D278" s="282">
        <v>28.410222830287367</v>
      </c>
      <c r="E278" s="181">
        <f t="shared" si="8"/>
        <v>28.410222830287367</v>
      </c>
      <c r="F278" s="208" t="str">
        <f t="shared" si="9"/>
        <v/>
      </c>
    </row>
    <row r="279" spans="1:6">
      <c r="A279">
        <v>276</v>
      </c>
      <c r="B279" s="46">
        <v>44015</v>
      </c>
      <c r="C279" s="282">
        <v>14.066841889485346</v>
      </c>
      <c r="D279" s="282">
        <v>28.410222830287367</v>
      </c>
      <c r="E279" s="181">
        <f t="shared" si="8"/>
        <v>14.066841889485346</v>
      </c>
      <c r="F279" s="208" t="str">
        <f t="shared" si="9"/>
        <v/>
      </c>
    </row>
    <row r="280" spans="1:6">
      <c r="A280">
        <v>277</v>
      </c>
      <c r="B280" s="46">
        <v>44016</v>
      </c>
      <c r="C280" s="282">
        <v>8.3983418894853461</v>
      </c>
      <c r="D280" s="282">
        <v>28.410222830287367</v>
      </c>
      <c r="E280" s="181">
        <f t="shared" si="8"/>
        <v>8.3983418894853461</v>
      </c>
      <c r="F280" s="208" t="str">
        <f t="shared" si="9"/>
        <v/>
      </c>
    </row>
    <row r="281" spans="1:6">
      <c r="A281">
        <v>278</v>
      </c>
      <c r="B281" s="46">
        <v>44017</v>
      </c>
      <c r="C281" s="282">
        <v>8.0012418894834845</v>
      </c>
      <c r="D281" s="282">
        <v>28.410222830287367</v>
      </c>
      <c r="E281" s="181">
        <f t="shared" si="8"/>
        <v>8.0012418894834845</v>
      </c>
      <c r="F281" s="208" t="str">
        <f t="shared" si="9"/>
        <v/>
      </c>
    </row>
    <row r="282" spans="1:6">
      <c r="A282">
        <v>279</v>
      </c>
      <c r="B282" s="46">
        <v>44018</v>
      </c>
      <c r="C282" s="282">
        <v>17.791341889485345</v>
      </c>
      <c r="D282" s="282">
        <v>28.410222830287367</v>
      </c>
      <c r="E282" s="181">
        <f t="shared" si="8"/>
        <v>17.791341889485345</v>
      </c>
      <c r="F282" s="208" t="str">
        <f t="shared" si="9"/>
        <v/>
      </c>
    </row>
    <row r="283" spans="1:6">
      <c r="A283">
        <v>280</v>
      </c>
      <c r="B283" s="46">
        <v>44019</v>
      </c>
      <c r="C283" s="282">
        <v>25.094941889481618</v>
      </c>
      <c r="D283" s="282">
        <v>28.410222830287367</v>
      </c>
      <c r="E283" s="181">
        <f t="shared" si="8"/>
        <v>25.094941889481618</v>
      </c>
      <c r="F283" s="208" t="str">
        <f t="shared" si="9"/>
        <v/>
      </c>
    </row>
    <row r="284" spans="1:6">
      <c r="A284">
        <v>281</v>
      </c>
      <c r="B284" s="46">
        <v>44020</v>
      </c>
      <c r="C284" s="282">
        <v>31.865014404026791</v>
      </c>
      <c r="D284" s="282">
        <v>28.410222830287367</v>
      </c>
      <c r="E284" s="181">
        <f t="shared" si="8"/>
        <v>28.410222830287367</v>
      </c>
      <c r="F284" s="208" t="str">
        <f t="shared" si="9"/>
        <v/>
      </c>
    </row>
    <row r="285" spans="1:6">
      <c r="A285">
        <v>282</v>
      </c>
      <c r="B285" s="46">
        <v>44021</v>
      </c>
      <c r="C285" s="282">
        <v>27.082214404023063</v>
      </c>
      <c r="D285" s="282">
        <v>28.410222830287367</v>
      </c>
      <c r="E285" s="181">
        <f t="shared" si="8"/>
        <v>27.082214404023063</v>
      </c>
      <c r="F285" s="208" t="str">
        <f t="shared" si="9"/>
        <v/>
      </c>
    </row>
    <row r="286" spans="1:6">
      <c r="A286">
        <v>283</v>
      </c>
      <c r="B286" s="46">
        <v>44022</v>
      </c>
      <c r="C286" s="282">
        <v>21.241714404026787</v>
      </c>
      <c r="D286" s="282">
        <v>28.410222830287367</v>
      </c>
      <c r="E286" s="181">
        <f t="shared" si="8"/>
        <v>21.241714404026787</v>
      </c>
      <c r="F286" s="208" t="str">
        <f t="shared" si="9"/>
        <v/>
      </c>
    </row>
    <row r="287" spans="1:6">
      <c r="A287">
        <v>284</v>
      </c>
      <c r="B287" s="46">
        <v>44023</v>
      </c>
      <c r="C287" s="282">
        <v>17.792714404021201</v>
      </c>
      <c r="D287" s="282">
        <v>28.410222830287367</v>
      </c>
      <c r="E287" s="181">
        <f t="shared" si="8"/>
        <v>17.792714404021201</v>
      </c>
      <c r="F287" s="208" t="str">
        <f t="shared" si="9"/>
        <v/>
      </c>
    </row>
    <row r="288" spans="1:6">
      <c r="A288">
        <v>285</v>
      </c>
      <c r="B288" s="46">
        <v>44024</v>
      </c>
      <c r="C288" s="282">
        <v>8.9562144040249265</v>
      </c>
      <c r="D288" s="282">
        <v>28.410222830287367</v>
      </c>
      <c r="E288" s="181">
        <f t="shared" si="8"/>
        <v>8.9562144040249265</v>
      </c>
      <c r="F288" s="208" t="str">
        <f t="shared" si="9"/>
        <v/>
      </c>
    </row>
    <row r="289" spans="1:7">
      <c r="A289">
        <v>286</v>
      </c>
      <c r="B289" s="46">
        <v>44025</v>
      </c>
      <c r="C289" s="282">
        <v>23.02581440402307</v>
      </c>
      <c r="D289" s="282">
        <v>28.410222830287367</v>
      </c>
      <c r="E289" s="181">
        <f t="shared" si="8"/>
        <v>23.02581440402307</v>
      </c>
      <c r="F289" s="208" t="str">
        <f t="shared" si="9"/>
        <v/>
      </c>
    </row>
    <row r="290" spans="1:7">
      <c r="A290">
        <v>287</v>
      </c>
      <c r="B290" s="46">
        <v>44026</v>
      </c>
      <c r="C290" s="282">
        <v>22.195214404024927</v>
      </c>
      <c r="D290" s="282">
        <v>28.410222830287367</v>
      </c>
      <c r="E290" s="181">
        <f t="shared" si="8"/>
        <v>22.195214404024927</v>
      </c>
      <c r="F290" s="208" t="str">
        <f t="shared" si="9"/>
        <v/>
      </c>
    </row>
    <row r="291" spans="1:7">
      <c r="A291">
        <v>288</v>
      </c>
      <c r="B291" s="46">
        <v>44027</v>
      </c>
      <c r="C291" s="282">
        <v>21.587164615732057</v>
      </c>
      <c r="D291" s="282">
        <v>28.410222830287367</v>
      </c>
      <c r="E291" s="181">
        <f t="shared" si="8"/>
        <v>21.587164615732057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J</v>
      </c>
      <c r="G291" s="209">
        <f>IF(DAY(B291)=15,D291,"")</f>
        <v>28.410222830287367</v>
      </c>
    </row>
    <row r="292" spans="1:7">
      <c r="A292">
        <v>289</v>
      </c>
      <c r="B292" s="46">
        <v>44028</v>
      </c>
      <c r="C292" s="282">
        <v>22.25656461573206</v>
      </c>
      <c r="D292" s="282">
        <v>28.410222830287367</v>
      </c>
      <c r="E292" s="181">
        <f t="shared" si="8"/>
        <v>22.25656461573206</v>
      </c>
      <c r="F292" s="208" t="str">
        <f t="shared" si="9"/>
        <v/>
      </c>
    </row>
    <row r="293" spans="1:7">
      <c r="A293">
        <v>290</v>
      </c>
      <c r="B293" s="46">
        <v>44029</v>
      </c>
      <c r="C293" s="282">
        <v>24.386564615732059</v>
      </c>
      <c r="D293" s="282">
        <v>28.410222830287367</v>
      </c>
      <c r="E293" s="181">
        <f t="shared" si="8"/>
        <v>24.386564615732059</v>
      </c>
      <c r="F293" s="208" t="str">
        <f t="shared" si="9"/>
        <v/>
      </c>
    </row>
    <row r="294" spans="1:7">
      <c r="A294">
        <v>291</v>
      </c>
      <c r="B294" s="46">
        <v>44030</v>
      </c>
      <c r="C294" s="282">
        <v>19.524964615733921</v>
      </c>
      <c r="D294" s="282">
        <v>28.410222830287367</v>
      </c>
      <c r="E294" s="181">
        <f t="shared" si="8"/>
        <v>19.524964615733921</v>
      </c>
      <c r="F294" s="208" t="str">
        <f t="shared" si="9"/>
        <v/>
      </c>
    </row>
    <row r="295" spans="1:7">
      <c r="A295">
        <v>292</v>
      </c>
      <c r="B295" s="46">
        <v>44031</v>
      </c>
      <c r="C295" s="282">
        <v>12.476364615733925</v>
      </c>
      <c r="D295" s="282">
        <v>28.410222830287367</v>
      </c>
      <c r="E295" s="181">
        <f t="shared" si="8"/>
        <v>12.476364615733925</v>
      </c>
      <c r="F295" s="208" t="str">
        <f t="shared" si="9"/>
        <v/>
      </c>
    </row>
    <row r="296" spans="1:7">
      <c r="A296">
        <v>293</v>
      </c>
      <c r="B296" s="46">
        <v>44032</v>
      </c>
      <c r="C296" s="282">
        <v>27.044864615730198</v>
      </c>
      <c r="D296" s="282">
        <v>28.410222830287367</v>
      </c>
      <c r="E296" s="181">
        <f t="shared" si="8"/>
        <v>27.044864615730198</v>
      </c>
      <c r="F296" s="208" t="str">
        <f t="shared" si="9"/>
        <v/>
      </c>
    </row>
    <row r="297" spans="1:7">
      <c r="A297">
        <v>294</v>
      </c>
      <c r="B297" s="46">
        <v>44033</v>
      </c>
      <c r="C297" s="282">
        <v>19.316464615733924</v>
      </c>
      <c r="D297" s="282">
        <v>28.410222830287367</v>
      </c>
      <c r="E297" s="181">
        <f t="shared" si="8"/>
        <v>19.316464615733924</v>
      </c>
      <c r="F297" s="208" t="str">
        <f t="shared" si="9"/>
        <v/>
      </c>
    </row>
    <row r="298" spans="1:7">
      <c r="A298">
        <v>295</v>
      </c>
      <c r="B298" s="46">
        <v>44034</v>
      </c>
      <c r="C298" s="282">
        <v>13.504691299972313</v>
      </c>
      <c r="D298" s="282">
        <v>28.410222830287367</v>
      </c>
      <c r="E298" s="181">
        <f t="shared" si="8"/>
        <v>13.504691299972313</v>
      </c>
      <c r="F298" s="208" t="str">
        <f t="shared" si="9"/>
        <v/>
      </c>
    </row>
    <row r="299" spans="1:7">
      <c r="A299">
        <v>296</v>
      </c>
      <c r="B299" s="46">
        <v>44035</v>
      </c>
      <c r="C299" s="282">
        <v>17.08589129997231</v>
      </c>
      <c r="D299" s="282">
        <v>28.410222830287367</v>
      </c>
      <c r="E299" s="181">
        <f t="shared" si="8"/>
        <v>17.08589129997231</v>
      </c>
      <c r="F299" s="208" t="str">
        <f t="shared" si="9"/>
        <v/>
      </c>
    </row>
    <row r="300" spans="1:7">
      <c r="A300">
        <v>297</v>
      </c>
      <c r="B300" s="46">
        <v>44036</v>
      </c>
      <c r="C300" s="282">
        <v>13.806591299974171</v>
      </c>
      <c r="D300" s="282">
        <v>28.410222830287367</v>
      </c>
      <c r="E300" s="181">
        <f t="shared" si="8"/>
        <v>13.806591299974171</v>
      </c>
      <c r="F300" s="208" t="str">
        <f t="shared" si="9"/>
        <v/>
      </c>
    </row>
    <row r="301" spans="1:7">
      <c r="A301">
        <v>298</v>
      </c>
      <c r="B301" s="46">
        <v>44037</v>
      </c>
      <c r="C301" s="282">
        <v>5.5891912999723132</v>
      </c>
      <c r="D301" s="282">
        <v>28.410222830287367</v>
      </c>
      <c r="E301" s="181">
        <f t="shared" si="8"/>
        <v>5.5891912999723132</v>
      </c>
      <c r="F301" s="208" t="str">
        <f t="shared" si="9"/>
        <v/>
      </c>
    </row>
    <row r="302" spans="1:7">
      <c r="A302">
        <v>299</v>
      </c>
      <c r="B302" s="46">
        <v>44038</v>
      </c>
      <c r="C302" s="282">
        <v>4.0950912999760334</v>
      </c>
      <c r="D302" s="282">
        <v>28.410222830287367</v>
      </c>
      <c r="E302" s="181">
        <f t="shared" si="8"/>
        <v>4.0950912999760334</v>
      </c>
      <c r="F302" s="208" t="str">
        <f t="shared" si="9"/>
        <v/>
      </c>
    </row>
    <row r="303" spans="1:7">
      <c r="A303">
        <v>300</v>
      </c>
      <c r="B303" s="46">
        <v>44039</v>
      </c>
      <c r="C303" s="282">
        <v>27.26549129997418</v>
      </c>
      <c r="D303" s="282">
        <v>28.410222830287367</v>
      </c>
      <c r="E303" s="181">
        <f t="shared" si="8"/>
        <v>27.26549129997418</v>
      </c>
      <c r="F303" s="208" t="str">
        <f t="shared" si="9"/>
        <v/>
      </c>
    </row>
    <row r="304" spans="1:7">
      <c r="A304">
        <v>301</v>
      </c>
      <c r="B304" s="46">
        <v>44040</v>
      </c>
      <c r="C304" s="282">
        <v>30.291691299972314</v>
      </c>
      <c r="D304" s="282">
        <v>28.410222830287367</v>
      </c>
      <c r="E304" s="181">
        <f t="shared" si="8"/>
        <v>28.410222830287367</v>
      </c>
      <c r="F304" s="208" t="str">
        <f t="shared" si="9"/>
        <v/>
      </c>
    </row>
    <row r="305" spans="1:6">
      <c r="A305">
        <v>302</v>
      </c>
      <c r="B305" s="46">
        <v>44041</v>
      </c>
      <c r="C305" s="282">
        <v>14.449744701170552</v>
      </c>
      <c r="D305" s="282">
        <v>28.410222830287367</v>
      </c>
      <c r="E305" s="181">
        <f t="shared" si="8"/>
        <v>14.449744701170552</v>
      </c>
      <c r="F305" s="208" t="str">
        <f t="shared" si="9"/>
        <v/>
      </c>
    </row>
    <row r="306" spans="1:6">
      <c r="A306">
        <v>303</v>
      </c>
      <c r="B306" s="46">
        <v>44042</v>
      </c>
      <c r="C306" s="282">
        <v>11.960344701170543</v>
      </c>
      <c r="D306" s="282">
        <v>28.410222830287367</v>
      </c>
      <c r="E306" s="181">
        <f t="shared" si="8"/>
        <v>11.960344701170543</v>
      </c>
      <c r="F306" s="208" t="str">
        <f t="shared" si="9"/>
        <v/>
      </c>
    </row>
    <row r="307" spans="1:6">
      <c r="A307">
        <v>304</v>
      </c>
      <c r="B307" s="46">
        <v>44043</v>
      </c>
      <c r="C307" s="282">
        <v>31.587444701164962</v>
      </c>
      <c r="D307" s="282">
        <v>28.410222830287367</v>
      </c>
      <c r="E307" s="181">
        <f t="shared" si="8"/>
        <v>28.410222830287367</v>
      </c>
      <c r="F307" s="208" t="str">
        <f t="shared" si="9"/>
        <v/>
      </c>
    </row>
    <row r="308" spans="1:6">
      <c r="A308">
        <v>305</v>
      </c>
      <c r="B308" s="46">
        <v>44044</v>
      </c>
      <c r="C308" s="282">
        <v>1.1538447011686876</v>
      </c>
      <c r="D308" s="282">
        <v>17.313341416272394</v>
      </c>
      <c r="E308" s="181">
        <f t="shared" si="8"/>
        <v>1.1538447011686876</v>
      </c>
      <c r="F308" s="208" t="str">
        <f t="shared" si="9"/>
        <v/>
      </c>
    </row>
    <row r="309" spans="1:6">
      <c r="A309">
        <v>306</v>
      </c>
      <c r="B309" s="46">
        <v>44045</v>
      </c>
      <c r="C309" s="282">
        <v>2.1983447011705501</v>
      </c>
      <c r="D309" s="282">
        <v>17.313341416272394</v>
      </c>
      <c r="E309" s="181">
        <f t="shared" si="8"/>
        <v>2.1983447011705501</v>
      </c>
      <c r="F309" s="208" t="str">
        <f t="shared" si="9"/>
        <v/>
      </c>
    </row>
    <row r="310" spans="1:6">
      <c r="A310">
        <v>307</v>
      </c>
      <c r="B310" s="46">
        <v>44046</v>
      </c>
      <c r="C310" s="282">
        <v>1.2358447011686804</v>
      </c>
      <c r="D310" s="282">
        <v>17.313341416272394</v>
      </c>
      <c r="E310" s="181">
        <f t="shared" si="8"/>
        <v>1.2358447011686804</v>
      </c>
      <c r="F310" s="208" t="str">
        <f t="shared" si="9"/>
        <v/>
      </c>
    </row>
    <row r="311" spans="1:6">
      <c r="A311">
        <v>308</v>
      </c>
      <c r="B311" s="46">
        <v>44047</v>
      </c>
      <c r="C311" s="282">
        <v>0.99304470116868471</v>
      </c>
      <c r="D311" s="282">
        <v>17.313341416272394</v>
      </c>
      <c r="E311" s="181">
        <f t="shared" si="8"/>
        <v>0.99304470116868471</v>
      </c>
      <c r="F311" s="208" t="str">
        <f t="shared" si="9"/>
        <v/>
      </c>
    </row>
    <row r="312" spans="1:6">
      <c r="A312">
        <v>309</v>
      </c>
      <c r="B312" s="46">
        <v>44048</v>
      </c>
      <c r="C312" s="282">
        <v>1.2502095372110635</v>
      </c>
      <c r="D312" s="282">
        <v>17.313341416272394</v>
      </c>
      <c r="E312" s="181">
        <f t="shared" si="8"/>
        <v>1.2502095372110635</v>
      </c>
      <c r="F312" s="208" t="str">
        <f t="shared" si="9"/>
        <v/>
      </c>
    </row>
    <row r="313" spans="1:6">
      <c r="A313">
        <v>310</v>
      </c>
      <c r="B313" s="46">
        <v>44049</v>
      </c>
      <c r="C313" s="282">
        <v>5.0392095372054753</v>
      </c>
      <c r="D313" s="282">
        <v>17.313341416272394</v>
      </c>
      <c r="E313" s="181">
        <f t="shared" si="8"/>
        <v>5.0392095372054753</v>
      </c>
      <c r="F313" s="208" t="str">
        <f t="shared" si="9"/>
        <v/>
      </c>
    </row>
    <row r="314" spans="1:6">
      <c r="A314">
        <v>311</v>
      </c>
      <c r="B314" s="46">
        <v>44050</v>
      </c>
      <c r="C314" s="282">
        <v>6.6257095372054753</v>
      </c>
      <c r="D314" s="282">
        <v>17.313341416272394</v>
      </c>
      <c r="E314" s="181">
        <f t="shared" si="8"/>
        <v>6.6257095372054753</v>
      </c>
      <c r="F314" s="208" t="str">
        <f t="shared" si="9"/>
        <v/>
      </c>
    </row>
    <row r="315" spans="1:6">
      <c r="A315">
        <v>312</v>
      </c>
      <c r="B315" s="46">
        <v>44051</v>
      </c>
      <c r="C315" s="282">
        <v>4.2226095372110573</v>
      </c>
      <c r="D315" s="282">
        <v>17.313341416272394</v>
      </c>
      <c r="E315" s="181">
        <f t="shared" si="8"/>
        <v>4.2226095372110573</v>
      </c>
      <c r="F315" s="208" t="str">
        <f t="shared" si="9"/>
        <v/>
      </c>
    </row>
    <row r="316" spans="1:6">
      <c r="A316">
        <v>313</v>
      </c>
      <c r="B316" s="46">
        <v>44052</v>
      </c>
      <c r="C316" s="282">
        <v>1.3989095372073352</v>
      </c>
      <c r="D316" s="282">
        <v>17.313341416272394</v>
      </c>
      <c r="E316" s="181">
        <f t="shared" si="8"/>
        <v>1.3989095372073352</v>
      </c>
      <c r="F316" s="208" t="str">
        <f t="shared" si="9"/>
        <v/>
      </c>
    </row>
    <row r="317" spans="1:6">
      <c r="A317">
        <v>314</v>
      </c>
      <c r="B317" s="46">
        <v>44053</v>
      </c>
      <c r="C317" s="282">
        <v>1.9705095372091965</v>
      </c>
      <c r="D317" s="282">
        <v>17.313341416272394</v>
      </c>
      <c r="E317" s="181">
        <f t="shared" si="8"/>
        <v>1.9705095372091965</v>
      </c>
      <c r="F317" s="208" t="str">
        <f t="shared" si="9"/>
        <v/>
      </c>
    </row>
    <row r="318" spans="1:6">
      <c r="A318">
        <v>315</v>
      </c>
      <c r="B318" s="46">
        <v>44054</v>
      </c>
      <c r="C318" s="282">
        <v>9.8279095372073346</v>
      </c>
      <c r="D318" s="282">
        <v>17.313341416272394</v>
      </c>
      <c r="E318" s="181">
        <f t="shared" si="8"/>
        <v>9.8279095372073346</v>
      </c>
      <c r="F318" s="208" t="str">
        <f t="shared" si="9"/>
        <v/>
      </c>
    </row>
    <row r="319" spans="1:6">
      <c r="A319">
        <v>316</v>
      </c>
      <c r="B319" s="46">
        <v>44055</v>
      </c>
      <c r="C319" s="282">
        <v>16.179420477262887</v>
      </c>
      <c r="D319" s="282">
        <v>17.313341416272394</v>
      </c>
      <c r="E319" s="181">
        <f t="shared" si="8"/>
        <v>16.179420477262887</v>
      </c>
      <c r="F319" s="208" t="str">
        <f t="shared" si="9"/>
        <v/>
      </c>
    </row>
    <row r="320" spans="1:6">
      <c r="A320">
        <v>317</v>
      </c>
      <c r="B320" s="46">
        <v>44056</v>
      </c>
      <c r="C320" s="282">
        <v>46.312220477261029</v>
      </c>
      <c r="D320" s="282">
        <v>17.313341416272394</v>
      </c>
      <c r="E320" s="181">
        <f t="shared" si="8"/>
        <v>17.313341416272394</v>
      </c>
      <c r="F320" s="208" t="str">
        <f t="shared" si="9"/>
        <v/>
      </c>
    </row>
    <row r="321" spans="1:7">
      <c r="A321">
        <v>318</v>
      </c>
      <c r="B321" s="46">
        <v>44057</v>
      </c>
      <c r="C321" s="282">
        <v>19.582720477262889</v>
      </c>
      <c r="D321" s="282">
        <v>17.313341416272394</v>
      </c>
      <c r="E321" s="181">
        <f t="shared" si="8"/>
        <v>17.313341416272394</v>
      </c>
      <c r="F321" s="208" t="str">
        <f t="shared" si="9"/>
        <v/>
      </c>
    </row>
    <row r="322" spans="1:7">
      <c r="A322">
        <v>319</v>
      </c>
      <c r="B322" s="46">
        <v>44058</v>
      </c>
      <c r="C322" s="282">
        <v>7.3201204772628845</v>
      </c>
      <c r="D322" s="282">
        <v>17.313341416272394</v>
      </c>
      <c r="E322" s="181">
        <f t="shared" si="8"/>
        <v>7.3201204772628845</v>
      </c>
      <c r="F322" s="208" t="str">
        <f t="shared" si="9"/>
        <v>A</v>
      </c>
      <c r="G322" s="209">
        <f>IF(DAY(B322)=15,D322,"")</f>
        <v>17.313341416272394</v>
      </c>
    </row>
    <row r="323" spans="1:7">
      <c r="A323">
        <v>320</v>
      </c>
      <c r="B323" s="46">
        <v>44059</v>
      </c>
      <c r="C323" s="282">
        <v>4.2417204772591575</v>
      </c>
      <c r="D323" s="282">
        <v>17.313341416272394</v>
      </c>
      <c r="E323" s="181">
        <f t="shared" si="8"/>
        <v>4.2417204772591575</v>
      </c>
      <c r="F323" s="208" t="str">
        <f t="shared" si="9"/>
        <v/>
      </c>
    </row>
    <row r="324" spans="1:7">
      <c r="A324">
        <v>321</v>
      </c>
      <c r="B324" s="46">
        <v>44060</v>
      </c>
      <c r="C324" s="282">
        <v>15.838020477262885</v>
      </c>
      <c r="D324" s="282">
        <v>17.313341416272394</v>
      </c>
      <c r="E324" s="181">
        <f t="shared" ref="E324:E387" si="10">IF(C324&lt;D324,C324,D324)</f>
        <v>15.838020477262885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44061</v>
      </c>
      <c r="C325" s="282">
        <v>30.79082047726288</v>
      </c>
      <c r="D325" s="282">
        <v>17.313341416272394</v>
      </c>
      <c r="E325" s="181">
        <f t="shared" si="10"/>
        <v>17.313341416272394</v>
      </c>
      <c r="F325" s="208" t="str">
        <f t="shared" si="11"/>
        <v/>
      </c>
    </row>
    <row r="326" spans="1:7">
      <c r="A326">
        <v>323</v>
      </c>
      <c r="B326" s="46">
        <v>44062</v>
      </c>
      <c r="C326" s="282">
        <v>6.3324321625173106</v>
      </c>
      <c r="D326" s="282">
        <v>17.313341416272394</v>
      </c>
      <c r="E326" s="181">
        <f t="shared" si="10"/>
        <v>6.3324321625173106</v>
      </c>
      <c r="F326" s="208" t="str">
        <f t="shared" si="11"/>
        <v/>
      </c>
    </row>
    <row r="327" spans="1:7">
      <c r="A327">
        <v>324</v>
      </c>
      <c r="B327" s="46">
        <v>44063</v>
      </c>
      <c r="C327" s="282">
        <v>5.5617321625191689</v>
      </c>
      <c r="D327" s="282">
        <v>17.313341416272394</v>
      </c>
      <c r="E327" s="181">
        <f t="shared" si="10"/>
        <v>5.5617321625191689</v>
      </c>
      <c r="F327" s="208" t="str">
        <f t="shared" si="11"/>
        <v/>
      </c>
    </row>
    <row r="328" spans="1:7">
      <c r="A328">
        <v>325</v>
      </c>
      <c r="B328" s="46">
        <v>44064</v>
      </c>
      <c r="C328" s="282">
        <v>10.257532162519173</v>
      </c>
      <c r="D328" s="282">
        <v>17.313341416272394</v>
      </c>
      <c r="E328" s="181">
        <f t="shared" si="10"/>
        <v>10.257532162519173</v>
      </c>
      <c r="F328" s="208" t="str">
        <f t="shared" si="11"/>
        <v/>
      </c>
    </row>
    <row r="329" spans="1:7">
      <c r="A329">
        <v>326</v>
      </c>
      <c r="B329" s="46">
        <v>44065</v>
      </c>
      <c r="C329" s="282">
        <v>4.6552321625173061</v>
      </c>
      <c r="D329" s="282">
        <v>17.313341416272394</v>
      </c>
      <c r="E329" s="181">
        <f t="shared" si="10"/>
        <v>4.6552321625173061</v>
      </c>
      <c r="F329" s="208" t="str">
        <f t="shared" si="11"/>
        <v/>
      </c>
    </row>
    <row r="330" spans="1:7">
      <c r="A330">
        <v>327</v>
      </c>
      <c r="B330" s="46">
        <v>44066</v>
      </c>
      <c r="C330" s="282">
        <v>5.450232162517306</v>
      </c>
      <c r="D330" s="282">
        <v>17.313341416272394</v>
      </c>
      <c r="E330" s="181">
        <f t="shared" si="10"/>
        <v>5.450232162517306</v>
      </c>
      <c r="F330" s="208" t="str">
        <f t="shared" si="11"/>
        <v/>
      </c>
    </row>
    <row r="331" spans="1:7">
      <c r="A331">
        <v>328</v>
      </c>
      <c r="B331" s="46">
        <v>44067</v>
      </c>
      <c r="C331" s="282">
        <v>7.4565321625191716</v>
      </c>
      <c r="D331" s="282">
        <v>17.313341416272394</v>
      </c>
      <c r="E331" s="181">
        <f t="shared" si="10"/>
        <v>7.4565321625191716</v>
      </c>
      <c r="F331" s="208" t="str">
        <f t="shared" si="11"/>
        <v/>
      </c>
    </row>
    <row r="332" spans="1:7">
      <c r="A332">
        <v>329</v>
      </c>
      <c r="B332" s="46">
        <v>44068</v>
      </c>
      <c r="C332" s="282">
        <v>24.78173216251917</v>
      </c>
      <c r="D332" s="282">
        <v>17.313341416272394</v>
      </c>
      <c r="E332" s="181">
        <f t="shared" si="10"/>
        <v>17.313341416272394</v>
      </c>
      <c r="F332" s="208" t="str">
        <f t="shared" si="11"/>
        <v/>
      </c>
    </row>
    <row r="333" spans="1:7">
      <c r="A333">
        <v>330</v>
      </c>
      <c r="B333" s="46">
        <v>44069</v>
      </c>
      <c r="C333" s="282">
        <v>31.584529551378264</v>
      </c>
      <c r="D333" s="282">
        <v>17.313341416272394</v>
      </c>
      <c r="E333" s="181">
        <f t="shared" si="10"/>
        <v>17.313341416272394</v>
      </c>
      <c r="F333" s="208" t="str">
        <f t="shared" si="11"/>
        <v/>
      </c>
    </row>
    <row r="334" spans="1:7">
      <c r="A334">
        <v>331</v>
      </c>
      <c r="B334" s="46">
        <v>44070</v>
      </c>
      <c r="C334" s="282">
        <v>11.699929551380134</v>
      </c>
      <c r="D334" s="282">
        <v>17.313341416272394</v>
      </c>
      <c r="E334" s="181">
        <f t="shared" si="10"/>
        <v>11.699929551380134</v>
      </c>
      <c r="F334" s="208" t="str">
        <f t="shared" si="11"/>
        <v/>
      </c>
    </row>
    <row r="335" spans="1:7">
      <c r="A335">
        <v>332</v>
      </c>
      <c r="B335" s="46">
        <v>44071</v>
      </c>
      <c r="C335" s="282">
        <v>7.1733295513819906</v>
      </c>
      <c r="D335" s="282">
        <v>17.313341416272394</v>
      </c>
      <c r="E335" s="181">
        <f t="shared" si="10"/>
        <v>7.1733295513819906</v>
      </c>
      <c r="F335" s="208" t="str">
        <f t="shared" si="11"/>
        <v/>
      </c>
    </row>
    <row r="336" spans="1:7">
      <c r="A336">
        <v>333</v>
      </c>
      <c r="B336" s="46">
        <v>44072</v>
      </c>
      <c r="C336" s="282">
        <v>1.4501295513764052</v>
      </c>
      <c r="D336" s="282">
        <v>17.313341416272394</v>
      </c>
      <c r="E336" s="181">
        <f t="shared" si="10"/>
        <v>1.4501295513764052</v>
      </c>
      <c r="F336" s="208" t="str">
        <f t="shared" si="11"/>
        <v/>
      </c>
    </row>
    <row r="337" spans="1:6">
      <c r="A337">
        <v>334</v>
      </c>
      <c r="B337" s="46">
        <v>44073</v>
      </c>
      <c r="C337" s="282">
        <v>1.4524295513838514</v>
      </c>
      <c r="D337" s="282">
        <v>17.313341416272394</v>
      </c>
      <c r="E337" s="181">
        <f t="shared" si="10"/>
        <v>1.4524295513838514</v>
      </c>
      <c r="F337" s="208" t="str">
        <f t="shared" si="11"/>
        <v/>
      </c>
    </row>
    <row r="338" spans="1:6">
      <c r="A338">
        <v>335</v>
      </c>
      <c r="B338" s="46">
        <v>44074</v>
      </c>
      <c r="C338" s="282">
        <v>1.3377295513782665</v>
      </c>
      <c r="D338" s="282">
        <v>17.313341416272394</v>
      </c>
      <c r="E338" s="181">
        <f t="shared" si="10"/>
        <v>1.3377295513782665</v>
      </c>
      <c r="F338" s="208" t="str">
        <f t="shared" si="11"/>
        <v/>
      </c>
    </row>
    <row r="339" spans="1:6">
      <c r="A339">
        <v>336</v>
      </c>
      <c r="B339" s="46">
        <v>44075</v>
      </c>
      <c r="C339" s="282">
        <v>9.8079295513782636</v>
      </c>
      <c r="D339" s="282">
        <v>20.95959048014743</v>
      </c>
      <c r="E339" s="181">
        <f t="shared" si="10"/>
        <v>9.8079295513782636</v>
      </c>
      <c r="F339" s="208" t="str">
        <f t="shared" si="11"/>
        <v/>
      </c>
    </row>
    <row r="340" spans="1:6">
      <c r="A340">
        <v>337</v>
      </c>
      <c r="B340" s="46">
        <v>44076</v>
      </c>
      <c r="C340" s="282">
        <v>19.966084909409286</v>
      </c>
      <c r="D340" s="282">
        <v>20.95959048014743</v>
      </c>
      <c r="E340" s="181">
        <f t="shared" si="10"/>
        <v>19.966084909409286</v>
      </c>
      <c r="F340" s="208" t="str">
        <f t="shared" si="11"/>
        <v/>
      </c>
    </row>
    <row r="341" spans="1:6">
      <c r="A341">
        <v>338</v>
      </c>
      <c r="B341" s="46">
        <v>44077</v>
      </c>
      <c r="C341" s="282">
        <v>24.446284909405556</v>
      </c>
      <c r="D341" s="282">
        <v>20.95959048014743</v>
      </c>
      <c r="E341" s="181">
        <f t="shared" si="10"/>
        <v>20.95959048014743</v>
      </c>
      <c r="F341" s="208" t="str">
        <f t="shared" si="11"/>
        <v/>
      </c>
    </row>
    <row r="342" spans="1:6">
      <c r="A342">
        <v>339</v>
      </c>
      <c r="B342" s="46">
        <v>44078</v>
      </c>
      <c r="C342" s="282">
        <v>14.10968490940742</v>
      </c>
      <c r="D342" s="282">
        <v>20.95959048014743</v>
      </c>
      <c r="E342" s="181">
        <f t="shared" si="10"/>
        <v>14.10968490940742</v>
      </c>
      <c r="F342" s="208" t="str">
        <f t="shared" si="11"/>
        <v/>
      </c>
    </row>
    <row r="343" spans="1:6">
      <c r="A343">
        <v>340</v>
      </c>
      <c r="B343" s="46">
        <v>44079</v>
      </c>
      <c r="C343" s="282">
        <v>6.4796849094055577</v>
      </c>
      <c r="D343" s="282">
        <v>20.95959048014743</v>
      </c>
      <c r="E343" s="181">
        <f t="shared" si="10"/>
        <v>6.4796849094055577</v>
      </c>
      <c r="F343" s="208" t="str">
        <f t="shared" si="11"/>
        <v/>
      </c>
    </row>
    <row r="344" spans="1:6">
      <c r="A344">
        <v>341</v>
      </c>
      <c r="B344" s="46">
        <v>44080</v>
      </c>
      <c r="C344" s="282">
        <v>2.191584909407422</v>
      </c>
      <c r="D344" s="282">
        <v>20.95959048014743</v>
      </c>
      <c r="E344" s="181">
        <f t="shared" si="10"/>
        <v>2.191584909407422</v>
      </c>
      <c r="F344" s="208" t="str">
        <f t="shared" si="11"/>
        <v/>
      </c>
    </row>
    <row r="345" spans="1:6">
      <c r="A345">
        <v>342</v>
      </c>
      <c r="B345" s="46">
        <v>44081</v>
      </c>
      <c r="C345" s="282">
        <v>1.8539849094055607</v>
      </c>
      <c r="D345" s="282">
        <v>20.95959048014743</v>
      </c>
      <c r="E345" s="181">
        <f t="shared" si="10"/>
        <v>1.8539849094055607</v>
      </c>
      <c r="F345" s="208" t="str">
        <f t="shared" si="11"/>
        <v/>
      </c>
    </row>
    <row r="346" spans="1:6">
      <c r="A346">
        <v>343</v>
      </c>
      <c r="B346" s="46">
        <v>44082</v>
      </c>
      <c r="C346" s="282">
        <v>10.339484909407423</v>
      </c>
      <c r="D346" s="282">
        <v>20.95959048014743</v>
      </c>
      <c r="E346" s="181">
        <f t="shared" si="10"/>
        <v>10.339484909407423</v>
      </c>
      <c r="F346" s="208" t="str">
        <f t="shared" si="11"/>
        <v/>
      </c>
    </row>
    <row r="347" spans="1:6">
      <c r="A347">
        <v>344</v>
      </c>
      <c r="B347" s="46">
        <v>44083</v>
      </c>
      <c r="C347" s="282">
        <v>22.892920741324122</v>
      </c>
      <c r="D347" s="282">
        <v>20.95959048014743</v>
      </c>
      <c r="E347" s="181">
        <f t="shared" si="10"/>
        <v>20.95959048014743</v>
      </c>
      <c r="F347" s="208" t="str">
        <f t="shared" si="11"/>
        <v/>
      </c>
    </row>
    <row r="348" spans="1:6">
      <c r="A348">
        <v>345</v>
      </c>
      <c r="B348" s="46">
        <v>44084</v>
      </c>
      <c r="C348" s="282">
        <v>17.659020741325993</v>
      </c>
      <c r="D348" s="282">
        <v>20.95959048014743</v>
      </c>
      <c r="E348" s="181">
        <f t="shared" si="10"/>
        <v>17.659020741325993</v>
      </c>
      <c r="F348" s="208" t="str">
        <f t="shared" si="11"/>
        <v/>
      </c>
    </row>
    <row r="349" spans="1:6">
      <c r="A349">
        <v>346</v>
      </c>
      <c r="B349" s="46">
        <v>44085</v>
      </c>
      <c r="C349" s="282">
        <v>14.349120741322265</v>
      </c>
      <c r="D349" s="282">
        <v>20.95959048014743</v>
      </c>
      <c r="E349" s="181">
        <f t="shared" si="10"/>
        <v>14.349120741322265</v>
      </c>
      <c r="F349" s="208" t="str">
        <f t="shared" si="11"/>
        <v/>
      </c>
    </row>
    <row r="350" spans="1:6">
      <c r="A350">
        <v>347</v>
      </c>
      <c r="B350" s="46">
        <v>44086</v>
      </c>
      <c r="C350" s="282">
        <v>2.5634207413259866</v>
      </c>
      <c r="D350" s="282">
        <v>20.95959048014743</v>
      </c>
      <c r="E350" s="181">
        <f t="shared" si="10"/>
        <v>2.5634207413259866</v>
      </c>
      <c r="F350" s="208" t="str">
        <f t="shared" si="11"/>
        <v/>
      </c>
    </row>
    <row r="351" spans="1:6">
      <c r="A351">
        <v>348</v>
      </c>
      <c r="B351" s="46">
        <v>44087</v>
      </c>
      <c r="C351" s="282">
        <v>1.4610207413222669</v>
      </c>
      <c r="D351" s="282">
        <v>20.95959048014743</v>
      </c>
      <c r="E351" s="181">
        <f t="shared" si="10"/>
        <v>1.4610207413222669</v>
      </c>
      <c r="F351" s="208" t="str">
        <f t="shared" si="11"/>
        <v/>
      </c>
    </row>
    <row r="352" spans="1:6">
      <c r="A352">
        <v>349</v>
      </c>
      <c r="B352" s="46">
        <v>44088</v>
      </c>
      <c r="C352" s="282">
        <v>22.386220741325989</v>
      </c>
      <c r="D352" s="282">
        <v>20.95959048014743</v>
      </c>
      <c r="E352" s="181">
        <f t="shared" si="10"/>
        <v>20.95959048014743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7">
      <c r="A353">
        <v>350</v>
      </c>
      <c r="B353" s="46">
        <v>44089</v>
      </c>
      <c r="C353" s="282">
        <v>36.317120741324118</v>
      </c>
      <c r="D353" s="282">
        <v>20.95959048014743</v>
      </c>
      <c r="E353" s="181">
        <f t="shared" si="10"/>
        <v>20.95959048014743</v>
      </c>
      <c r="F353" s="208" t="str">
        <f t="shared" si="11"/>
        <v>S</v>
      </c>
      <c r="G353" s="209">
        <f>IF(DAY(B353)=15,D353,"")</f>
        <v>20.95959048014743</v>
      </c>
    </row>
    <row r="354" spans="1:7">
      <c r="A354">
        <v>351</v>
      </c>
      <c r="B354" s="46">
        <v>44090</v>
      </c>
      <c r="C354" s="282">
        <v>48.998136673035098</v>
      </c>
      <c r="D354" s="282">
        <v>20.95959048014743</v>
      </c>
      <c r="E354" s="181">
        <f t="shared" si="10"/>
        <v>20.95959048014743</v>
      </c>
      <c r="F354" s="208" t="str">
        <f t="shared" si="11"/>
        <v/>
      </c>
    </row>
    <row r="355" spans="1:7">
      <c r="A355">
        <v>352</v>
      </c>
      <c r="B355" s="46">
        <v>44091</v>
      </c>
      <c r="C355" s="282">
        <v>23.226636673033237</v>
      </c>
      <c r="D355" s="282">
        <v>20.95959048014743</v>
      </c>
      <c r="E355" s="181">
        <f t="shared" si="10"/>
        <v>20.95959048014743</v>
      </c>
      <c r="F355" s="208" t="str">
        <f t="shared" si="11"/>
        <v/>
      </c>
    </row>
    <row r="356" spans="1:7">
      <c r="A356">
        <v>353</v>
      </c>
      <c r="B356" s="46">
        <v>44092</v>
      </c>
      <c r="C356" s="282">
        <v>17.120136673036964</v>
      </c>
      <c r="D356" s="282">
        <v>20.95959048014743</v>
      </c>
      <c r="E356" s="181">
        <f t="shared" si="10"/>
        <v>17.120136673036964</v>
      </c>
      <c r="F356" s="208" t="str">
        <f t="shared" si="11"/>
        <v/>
      </c>
    </row>
    <row r="357" spans="1:7">
      <c r="A357">
        <v>354</v>
      </c>
      <c r="B357" s="46">
        <v>44093</v>
      </c>
      <c r="C357" s="282">
        <v>7.4920366730351011</v>
      </c>
      <c r="D357" s="282">
        <v>20.95959048014743</v>
      </c>
      <c r="E357" s="181">
        <f t="shared" si="10"/>
        <v>7.4920366730351011</v>
      </c>
      <c r="F357" s="208" t="str">
        <f t="shared" si="11"/>
        <v/>
      </c>
    </row>
    <row r="358" spans="1:7">
      <c r="A358">
        <v>355</v>
      </c>
      <c r="B358" s="46">
        <v>44094</v>
      </c>
      <c r="C358" s="282">
        <v>6.3300366730351012</v>
      </c>
      <c r="D358" s="282">
        <v>20.95959048014743</v>
      </c>
      <c r="E358" s="181">
        <f t="shared" si="10"/>
        <v>6.3300366730351012</v>
      </c>
      <c r="F358" s="208" t="str">
        <f t="shared" si="11"/>
        <v/>
      </c>
    </row>
    <row r="359" spans="1:7">
      <c r="A359">
        <v>356</v>
      </c>
      <c r="B359" s="46">
        <v>44095</v>
      </c>
      <c r="C359" s="282">
        <v>29.449836673035097</v>
      </c>
      <c r="D359" s="282">
        <v>20.95959048014743</v>
      </c>
      <c r="E359" s="181">
        <f t="shared" si="10"/>
        <v>20.95959048014743</v>
      </c>
      <c r="F359" s="208" t="str">
        <f t="shared" si="11"/>
        <v/>
      </c>
    </row>
    <row r="360" spans="1:7">
      <c r="A360">
        <v>357</v>
      </c>
      <c r="B360" s="46">
        <v>44096</v>
      </c>
      <c r="C360" s="282">
        <v>41.022236673035103</v>
      </c>
      <c r="D360" s="282">
        <v>20.95959048014743</v>
      </c>
      <c r="E360" s="181">
        <f t="shared" si="10"/>
        <v>20.95959048014743</v>
      </c>
      <c r="F360" s="208" t="str">
        <f t="shared" si="11"/>
        <v/>
      </c>
    </row>
    <row r="361" spans="1:7">
      <c r="A361">
        <v>358</v>
      </c>
      <c r="B361" s="46">
        <v>44097</v>
      </c>
      <c r="C361" s="282">
        <v>47.506582213733346</v>
      </c>
      <c r="D361" s="282">
        <v>20.95959048014743</v>
      </c>
      <c r="E361" s="181">
        <f t="shared" si="10"/>
        <v>20.95959048014743</v>
      </c>
      <c r="F361" s="208" t="str">
        <f t="shared" si="11"/>
        <v/>
      </c>
    </row>
    <row r="362" spans="1:7">
      <c r="A362">
        <v>359</v>
      </c>
      <c r="B362" s="46">
        <v>44098</v>
      </c>
      <c r="C362" s="282">
        <v>28.103082213733344</v>
      </c>
      <c r="D362" s="282">
        <v>20.95959048014743</v>
      </c>
      <c r="E362" s="181">
        <f t="shared" si="10"/>
        <v>20.95959048014743</v>
      </c>
      <c r="F362" s="208" t="str">
        <f t="shared" si="11"/>
        <v/>
      </c>
    </row>
    <row r="363" spans="1:7">
      <c r="A363">
        <v>360</v>
      </c>
      <c r="B363" s="46">
        <v>44099</v>
      </c>
      <c r="C363" s="282">
        <v>14.233182213735207</v>
      </c>
      <c r="D363" s="282">
        <v>20.95959048014743</v>
      </c>
      <c r="E363" s="181">
        <f t="shared" si="10"/>
        <v>14.233182213735207</v>
      </c>
      <c r="F363" s="208" t="str">
        <f t="shared" si="11"/>
        <v/>
      </c>
    </row>
    <row r="364" spans="1:7">
      <c r="A364">
        <v>361</v>
      </c>
      <c r="B364" s="46">
        <v>44100</v>
      </c>
      <c r="C364" s="282">
        <v>9.809582213731483</v>
      </c>
      <c r="D364" s="282">
        <v>20.95959048014743</v>
      </c>
      <c r="E364" s="181">
        <f t="shared" si="10"/>
        <v>9.809582213731483</v>
      </c>
      <c r="F364" s="208" t="str">
        <f t="shared" si="11"/>
        <v/>
      </c>
    </row>
    <row r="365" spans="1:7">
      <c r="A365">
        <v>362</v>
      </c>
      <c r="B365" s="46">
        <v>44101</v>
      </c>
      <c r="C365" s="282">
        <v>13.20448221373521</v>
      </c>
      <c r="D365" s="282">
        <v>20.95959048014743</v>
      </c>
      <c r="E365" s="181">
        <f t="shared" si="10"/>
        <v>13.20448221373521</v>
      </c>
      <c r="F365" s="208" t="str">
        <f t="shared" si="11"/>
        <v/>
      </c>
    </row>
    <row r="366" spans="1:7">
      <c r="A366">
        <v>363</v>
      </c>
      <c r="B366" s="46">
        <v>44102</v>
      </c>
      <c r="C366" s="282">
        <v>20.889882213735209</v>
      </c>
      <c r="D366" s="282">
        <v>20.95959048014743</v>
      </c>
      <c r="E366" s="181">
        <f t="shared" si="10"/>
        <v>20.889882213735209</v>
      </c>
      <c r="F366" s="208" t="str">
        <f t="shared" si="11"/>
        <v/>
      </c>
    </row>
    <row r="367" spans="1:7">
      <c r="A367">
        <v>364</v>
      </c>
      <c r="B367" s="46">
        <v>44103</v>
      </c>
      <c r="C367" s="282">
        <v>31.569082213735207</v>
      </c>
      <c r="D367" s="282">
        <v>20.95959048014743</v>
      </c>
      <c r="E367" s="181">
        <f t="shared" si="10"/>
        <v>20.95959048014743</v>
      </c>
      <c r="F367" s="208" t="str">
        <f t="shared" si="11"/>
        <v/>
      </c>
    </row>
    <row r="368" spans="1:7">
      <c r="A368">
        <v>365</v>
      </c>
      <c r="B368" s="46">
        <v>44104</v>
      </c>
      <c r="C368" s="282">
        <v>49.51678041639812</v>
      </c>
      <c r="D368" s="282">
        <v>20.95959048014743</v>
      </c>
      <c r="E368" s="181">
        <f t="shared" si="10"/>
        <v>20.95959048014743</v>
      </c>
      <c r="F368" s="208" t="str">
        <f t="shared" si="11"/>
        <v/>
      </c>
    </row>
    <row r="369" spans="1:7">
      <c r="A369">
        <v>366</v>
      </c>
      <c r="B369" s="46">
        <v>44105</v>
      </c>
      <c r="C369" s="282">
        <v>34.484280416399983</v>
      </c>
      <c r="D369" s="282">
        <v>41.360965957335978</v>
      </c>
      <c r="E369" s="181">
        <f t="shared" si="10"/>
        <v>34.484280416399983</v>
      </c>
      <c r="F369" s="208" t="str">
        <f t="shared" si="11"/>
        <v/>
      </c>
    </row>
    <row r="370" spans="1:7">
      <c r="A370">
        <v>367</v>
      </c>
      <c r="B370" s="46">
        <v>44106</v>
      </c>
      <c r="C370" s="282">
        <v>33.251180416401844</v>
      </c>
      <c r="D370" s="282">
        <v>41.360965957335978</v>
      </c>
      <c r="E370" s="181">
        <f t="shared" si="10"/>
        <v>33.251180416401844</v>
      </c>
      <c r="F370" s="208" t="str">
        <f t="shared" si="11"/>
        <v/>
      </c>
    </row>
    <row r="371" spans="1:7">
      <c r="A371">
        <v>368</v>
      </c>
      <c r="B371" s="46">
        <v>44107</v>
      </c>
      <c r="C371" s="282">
        <v>31.903780416398121</v>
      </c>
      <c r="D371" s="282">
        <v>41.360965957335978</v>
      </c>
      <c r="E371" s="181">
        <f t="shared" si="10"/>
        <v>31.903780416398121</v>
      </c>
      <c r="F371" s="208" t="str">
        <f t="shared" si="11"/>
        <v/>
      </c>
    </row>
    <row r="372" spans="1:7">
      <c r="A372">
        <v>369</v>
      </c>
      <c r="B372" s="46">
        <v>44108</v>
      </c>
      <c r="C372" s="282">
        <v>32.307580416400917</v>
      </c>
      <c r="D372" s="282">
        <v>41.360965957335978</v>
      </c>
      <c r="E372" s="181">
        <f t="shared" si="10"/>
        <v>32.307580416400917</v>
      </c>
      <c r="F372" s="208" t="str">
        <f t="shared" si="11"/>
        <v/>
      </c>
    </row>
    <row r="373" spans="1:7">
      <c r="A373">
        <v>370</v>
      </c>
      <c r="B373" s="46">
        <v>44109</v>
      </c>
      <c r="C373" s="282">
        <v>36.510980416400919</v>
      </c>
      <c r="D373" s="282">
        <v>41.360965957335978</v>
      </c>
      <c r="E373" s="181">
        <f t="shared" si="10"/>
        <v>36.510980416400919</v>
      </c>
      <c r="F373" s="208" t="str">
        <f t="shared" si="11"/>
        <v/>
      </c>
    </row>
    <row r="374" spans="1:7">
      <c r="A374">
        <v>371</v>
      </c>
      <c r="B374" s="46">
        <v>44110</v>
      </c>
      <c r="C374" s="282">
        <v>44.142080416401846</v>
      </c>
      <c r="D374" s="282">
        <v>41.360965957335978</v>
      </c>
      <c r="E374" s="181">
        <f t="shared" si="10"/>
        <v>41.360965957335978</v>
      </c>
      <c r="F374" s="208" t="str">
        <f t="shared" si="11"/>
        <v/>
      </c>
    </row>
    <row r="375" spans="1:7">
      <c r="A375">
        <v>372</v>
      </c>
      <c r="B375" s="46">
        <v>44111</v>
      </c>
      <c r="C375" s="282">
        <v>51.267975035480411</v>
      </c>
      <c r="D375" s="282">
        <v>41.360965957335978</v>
      </c>
      <c r="E375" s="181">
        <f t="shared" si="10"/>
        <v>41.360965957335978</v>
      </c>
      <c r="F375" s="208" t="str">
        <f t="shared" si="11"/>
        <v/>
      </c>
    </row>
    <row r="376" spans="1:7">
      <c r="A376">
        <v>373</v>
      </c>
      <c r="B376" s="46">
        <v>44112</v>
      </c>
      <c r="C376" s="282">
        <v>57.779175035484137</v>
      </c>
      <c r="D376" s="282">
        <v>41.360965957335978</v>
      </c>
      <c r="E376" s="181">
        <f t="shared" si="10"/>
        <v>41.360965957335978</v>
      </c>
      <c r="F376" s="208" t="str">
        <f t="shared" si="11"/>
        <v/>
      </c>
    </row>
    <row r="377" spans="1:7">
      <c r="A377">
        <v>374</v>
      </c>
      <c r="B377" s="46">
        <v>44113</v>
      </c>
      <c r="C377" s="282">
        <v>58.880275035482278</v>
      </c>
      <c r="D377" s="282">
        <v>41.360965957335978</v>
      </c>
      <c r="E377" s="181">
        <f t="shared" si="10"/>
        <v>41.360965957335978</v>
      </c>
      <c r="F377" s="208" t="str">
        <f t="shared" si="11"/>
        <v/>
      </c>
    </row>
    <row r="378" spans="1:7">
      <c r="A378">
        <v>375</v>
      </c>
      <c r="B378" s="46">
        <v>44114</v>
      </c>
      <c r="C378" s="282">
        <v>31.932175035482274</v>
      </c>
      <c r="D378" s="282">
        <v>41.360965957335978</v>
      </c>
      <c r="E378" s="181">
        <f t="shared" si="10"/>
        <v>31.932175035482274</v>
      </c>
      <c r="F378" s="208" t="str">
        <f t="shared" si="11"/>
        <v/>
      </c>
    </row>
    <row r="379" spans="1:7">
      <c r="A379">
        <v>376</v>
      </c>
      <c r="B379" s="46">
        <v>44115</v>
      </c>
      <c r="C379" s="282">
        <v>27.284175035484136</v>
      </c>
      <c r="D379" s="282">
        <v>41.360965957335978</v>
      </c>
      <c r="E379" s="181">
        <f t="shared" si="10"/>
        <v>27.284175035484136</v>
      </c>
      <c r="F379" s="208" t="str">
        <f t="shared" si="11"/>
        <v/>
      </c>
    </row>
    <row r="380" spans="1:7">
      <c r="A380">
        <v>377</v>
      </c>
      <c r="B380" s="46">
        <v>44116</v>
      </c>
      <c r="C380" s="282">
        <v>33.381475035482275</v>
      </c>
      <c r="D380" s="282">
        <v>41.360965957335978</v>
      </c>
      <c r="E380" s="181">
        <f t="shared" si="10"/>
        <v>33.381475035482275</v>
      </c>
      <c r="F380" s="208" t="str">
        <f t="shared" si="11"/>
        <v/>
      </c>
    </row>
    <row r="381" spans="1:7">
      <c r="A381">
        <v>378</v>
      </c>
      <c r="B381" s="46">
        <v>44117</v>
      </c>
      <c r="C381" s="282">
        <v>56.992775035482268</v>
      </c>
      <c r="D381" s="282">
        <v>41.360965957335978</v>
      </c>
      <c r="E381" s="181">
        <f t="shared" si="10"/>
        <v>41.360965957335978</v>
      </c>
      <c r="F381" s="208" t="str">
        <f t="shared" si="11"/>
        <v/>
      </c>
    </row>
    <row r="382" spans="1:7">
      <c r="A382">
        <v>379</v>
      </c>
      <c r="B382" s="46">
        <v>44118</v>
      </c>
      <c r="C382" s="282">
        <v>40.406737656433137</v>
      </c>
      <c r="D382" s="282">
        <v>41.360965957335978</v>
      </c>
      <c r="E382" s="181">
        <f t="shared" si="10"/>
        <v>40.406737656433137</v>
      </c>
      <c r="F382" s="208" t="str">
        <f t="shared" si="11"/>
        <v/>
      </c>
    </row>
    <row r="383" spans="1:7">
      <c r="A383">
        <v>380</v>
      </c>
      <c r="B383" s="46">
        <v>44119</v>
      </c>
      <c r="C383" s="282">
        <v>49.309937656431266</v>
      </c>
      <c r="D383" s="282">
        <v>41.360965957335978</v>
      </c>
      <c r="E383" s="181">
        <f t="shared" si="10"/>
        <v>41.360965957335978</v>
      </c>
      <c r="F383" s="208" t="str">
        <f t="shared" si="11"/>
        <v>O</v>
      </c>
      <c r="G383" s="209">
        <f>IF(DAY(B383)=15,D383,"")</f>
        <v>41.360965957335978</v>
      </c>
    </row>
    <row r="384" spans="1:7">
      <c r="A384">
        <v>381</v>
      </c>
      <c r="B384" s="46">
        <v>44120</v>
      </c>
      <c r="C384" s="282">
        <v>55.494537656433138</v>
      </c>
      <c r="D384" s="282">
        <v>41.360965957335978</v>
      </c>
      <c r="E384" s="181">
        <f t="shared" si="10"/>
        <v>41.360965957335978</v>
      </c>
      <c r="F384" s="208" t="str">
        <f t="shared" si="11"/>
        <v/>
      </c>
    </row>
    <row r="385" spans="1:6">
      <c r="A385">
        <v>382</v>
      </c>
      <c r="B385" s="46">
        <v>44121</v>
      </c>
      <c r="C385" s="282">
        <v>60.255937656433133</v>
      </c>
      <c r="D385" s="282">
        <v>41.360965957335978</v>
      </c>
      <c r="E385" s="181">
        <f t="shared" si="10"/>
        <v>41.360965957335978</v>
      </c>
      <c r="F385" s="208" t="str">
        <f t="shared" si="11"/>
        <v/>
      </c>
    </row>
    <row r="386" spans="1:6">
      <c r="A386">
        <v>383</v>
      </c>
      <c r="B386" s="46">
        <v>44122</v>
      </c>
      <c r="C386" s="282">
        <v>50.562737656433136</v>
      </c>
      <c r="D386" s="282">
        <v>41.360965957335978</v>
      </c>
      <c r="E386" s="181">
        <f t="shared" si="10"/>
        <v>41.360965957335978</v>
      </c>
      <c r="F386" s="208" t="str">
        <f t="shared" si="11"/>
        <v/>
      </c>
    </row>
    <row r="387" spans="1:6">
      <c r="A387">
        <v>384</v>
      </c>
      <c r="B387" s="46">
        <v>44123</v>
      </c>
      <c r="C387" s="282">
        <v>17.771037656431275</v>
      </c>
      <c r="D387" s="282">
        <v>41.360965957335978</v>
      </c>
      <c r="E387" s="181">
        <f t="shared" si="10"/>
        <v>17.771037656431275</v>
      </c>
      <c r="F387" s="208" t="str">
        <f t="shared" si="11"/>
        <v/>
      </c>
    </row>
    <row r="388" spans="1:6">
      <c r="A388">
        <v>385</v>
      </c>
      <c r="B388" s="46">
        <v>44124</v>
      </c>
      <c r="C388" s="282">
        <v>33.208137656433138</v>
      </c>
      <c r="D388" s="282">
        <v>41.360965957335978</v>
      </c>
      <c r="E388" s="181">
        <f t="shared" ref="E388:E396" si="12">IF(C388&lt;D388,C388,D388)</f>
        <v>33.208137656433138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44125</v>
      </c>
      <c r="C389" s="282">
        <v>97.291032216170805</v>
      </c>
      <c r="D389" s="282">
        <v>41.360965957335978</v>
      </c>
      <c r="E389" s="181">
        <f t="shared" si="12"/>
        <v>41.360965957335978</v>
      </c>
      <c r="F389" s="208" t="str">
        <f t="shared" si="13"/>
        <v/>
      </c>
    </row>
    <row r="390" spans="1:6">
      <c r="A390">
        <v>387</v>
      </c>
      <c r="B390" s="46">
        <v>44126</v>
      </c>
      <c r="C390" s="282">
        <v>126.0293322161708</v>
      </c>
      <c r="D390" s="282">
        <v>41.360965957335978</v>
      </c>
      <c r="E390" s="181">
        <f t="shared" si="12"/>
        <v>41.360965957335978</v>
      </c>
      <c r="F390" s="208" t="str">
        <f t="shared" si="13"/>
        <v/>
      </c>
    </row>
    <row r="391" spans="1:6">
      <c r="A391">
        <v>388</v>
      </c>
      <c r="B391" s="46">
        <v>44127</v>
      </c>
      <c r="C391" s="282">
        <v>115.91943221617173</v>
      </c>
      <c r="D391" s="282">
        <v>41.360965957335978</v>
      </c>
      <c r="E391" s="181">
        <f t="shared" si="12"/>
        <v>41.360965957335978</v>
      </c>
      <c r="F391" s="208" t="str">
        <f t="shared" si="13"/>
        <v/>
      </c>
    </row>
    <row r="392" spans="1:6">
      <c r="A392">
        <v>389</v>
      </c>
      <c r="B392" s="46">
        <v>44128</v>
      </c>
      <c r="C392" s="282">
        <v>92.78983221616987</v>
      </c>
      <c r="D392" s="282">
        <v>41.360965957335978</v>
      </c>
      <c r="E392" s="181">
        <f t="shared" si="12"/>
        <v>41.360965957335978</v>
      </c>
      <c r="F392" s="208" t="str">
        <f t="shared" si="13"/>
        <v/>
      </c>
    </row>
    <row r="393" spans="1:6">
      <c r="A393">
        <v>390</v>
      </c>
      <c r="B393" s="46">
        <v>44129</v>
      </c>
      <c r="C393" s="282">
        <v>89.756632216171738</v>
      </c>
      <c r="D393" s="282">
        <v>41.360965957335978</v>
      </c>
      <c r="E393" s="181">
        <f t="shared" si="12"/>
        <v>41.360965957335978</v>
      </c>
      <c r="F393" s="208" t="str">
        <f t="shared" si="13"/>
        <v/>
      </c>
    </row>
    <row r="394" spans="1:6">
      <c r="A394">
        <v>391</v>
      </c>
      <c r="B394" s="46">
        <v>44130</v>
      </c>
      <c r="C394" s="282">
        <v>109.11183221617081</v>
      </c>
      <c r="D394" s="282">
        <v>41.360965957335978</v>
      </c>
      <c r="E394" s="181">
        <f t="shared" si="12"/>
        <v>41.360965957335978</v>
      </c>
      <c r="F394" s="208" t="str">
        <f t="shared" si="13"/>
        <v/>
      </c>
    </row>
    <row r="395" spans="1:6">
      <c r="A395">
        <v>392</v>
      </c>
      <c r="B395" s="46">
        <v>44131</v>
      </c>
      <c r="C395" s="282">
        <v>109.85633221616987</v>
      </c>
      <c r="D395" s="282">
        <v>41.360965957335978</v>
      </c>
      <c r="E395" s="181">
        <f t="shared" si="12"/>
        <v>41.360965957335978</v>
      </c>
      <c r="F395" s="208" t="str">
        <f t="shared" si="13"/>
        <v/>
      </c>
    </row>
    <row r="396" spans="1:6">
      <c r="A396">
        <v>393</v>
      </c>
      <c r="B396" s="46">
        <v>44132</v>
      </c>
      <c r="C396" s="282">
        <v>97.513333258563279</v>
      </c>
      <c r="D396" s="282">
        <v>41.360965957335978</v>
      </c>
      <c r="E396" s="181">
        <f t="shared" si="12"/>
        <v>41.360965957335978</v>
      </c>
      <c r="F396" s="208" t="str">
        <f t="shared" si="13"/>
        <v/>
      </c>
    </row>
    <row r="397" spans="1:6">
      <c r="A397">
        <v>394</v>
      </c>
      <c r="B397" s="46">
        <v>44133</v>
      </c>
      <c r="C397" s="282">
        <v>100.72623325856142</v>
      </c>
      <c r="D397" s="282">
        <v>41.360965957335978</v>
      </c>
      <c r="E397" s="181">
        <f t="shared" ref="E397:E398" si="14">IF(C397&lt;D397,C397,D397)</f>
        <v>41.360965957335978</v>
      </c>
      <c r="F397" s="208" t="str">
        <f t="shared" si="13"/>
        <v/>
      </c>
    </row>
    <row r="398" spans="1:6">
      <c r="A398">
        <v>395</v>
      </c>
      <c r="B398" s="46">
        <v>44134</v>
      </c>
      <c r="C398" s="282">
        <v>94.830733258563285</v>
      </c>
      <c r="D398" s="282">
        <v>41.360965957335978</v>
      </c>
      <c r="E398" s="181">
        <f t="shared" si="14"/>
        <v>41.360965957335978</v>
      </c>
      <c r="F398" s="208" t="str">
        <f t="shared" si="13"/>
        <v/>
      </c>
    </row>
    <row r="399" spans="1:6">
      <c r="A399">
        <v>396</v>
      </c>
      <c r="B399" s="46">
        <v>44135</v>
      </c>
      <c r="C399" s="282">
        <v>73.145933258563275</v>
      </c>
      <c r="D399" s="282">
        <v>41.360965957335978</v>
      </c>
      <c r="E399" s="181">
        <f t="shared" ref="E399" si="15">IF(C399&lt;D399,C399,D399)</f>
        <v>41.360965957335978</v>
      </c>
      <c r="F399" s="208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2"/>
      <c r="D400" s="282"/>
      <c r="E400" s="181"/>
      <c r="F400" s="208" t="str">
        <f t="shared" si="16"/>
        <v/>
      </c>
    </row>
    <row r="401" spans="3:7">
      <c r="C401" s="181" t="s">
        <v>566</v>
      </c>
      <c r="D401" s="181" t="s">
        <v>566</v>
      </c>
      <c r="E401" s="181" t="str">
        <f t="shared" ref="E401:E451" si="17">IF(C401&lt;D401,C401,D401)</f>
        <v/>
      </c>
      <c r="F401" s="208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566</v>
      </c>
      <c r="D402" s="181" t="s">
        <v>566</v>
      </c>
      <c r="E402" s="181" t="str">
        <f t="shared" si="17"/>
        <v/>
      </c>
      <c r="F402" s="208" t="str">
        <f t="shared" si="18"/>
        <v/>
      </c>
    </row>
    <row r="403" spans="3:7">
      <c r="C403" s="181" t="s">
        <v>566</v>
      </c>
      <c r="D403" s="181" t="s">
        <v>566</v>
      </c>
      <c r="E403" s="181" t="str">
        <f t="shared" si="17"/>
        <v/>
      </c>
      <c r="F403" s="208" t="str">
        <f t="shared" si="18"/>
        <v/>
      </c>
    </row>
    <row r="404" spans="3:7">
      <c r="C404" s="181" t="s">
        <v>566</v>
      </c>
      <c r="D404" s="181" t="s">
        <v>566</v>
      </c>
      <c r="E404" s="181" t="str">
        <f t="shared" si="17"/>
        <v/>
      </c>
      <c r="F404" s="208" t="str">
        <f t="shared" si="18"/>
        <v/>
      </c>
    </row>
    <row r="405" spans="3:7">
      <c r="C405" s="181" t="s">
        <v>566</v>
      </c>
      <c r="D405" s="181" t="s">
        <v>566</v>
      </c>
      <c r="E405" s="181" t="str">
        <f t="shared" si="17"/>
        <v/>
      </c>
      <c r="F405" s="208" t="str">
        <f t="shared" si="18"/>
        <v/>
      </c>
    </row>
    <row r="406" spans="3:7">
      <c r="C406" s="181" t="s">
        <v>566</v>
      </c>
      <c r="D406" s="181" t="s">
        <v>566</v>
      </c>
      <c r="E406" s="181" t="str">
        <f t="shared" si="17"/>
        <v/>
      </c>
      <c r="F406" s="208" t="str">
        <f t="shared" si="18"/>
        <v/>
      </c>
    </row>
    <row r="407" spans="3:7">
      <c r="C407" s="181" t="s">
        <v>566</v>
      </c>
      <c r="D407" s="181" t="s">
        <v>566</v>
      </c>
      <c r="E407" s="181" t="str">
        <f t="shared" si="17"/>
        <v/>
      </c>
      <c r="F407" s="208" t="str">
        <f t="shared" si="18"/>
        <v/>
      </c>
    </row>
    <row r="408" spans="3:7">
      <c r="C408" s="181" t="s">
        <v>566</v>
      </c>
      <c r="D408" s="181" t="s">
        <v>566</v>
      </c>
      <c r="E408" s="181" t="str">
        <f t="shared" si="17"/>
        <v/>
      </c>
      <c r="F408" s="208" t="str">
        <f t="shared" si="18"/>
        <v/>
      </c>
    </row>
    <row r="409" spans="3:7">
      <c r="C409" s="181" t="s">
        <v>566</v>
      </c>
      <c r="D409" s="181" t="s">
        <v>566</v>
      </c>
      <c r="E409" s="181" t="str">
        <f t="shared" si="17"/>
        <v/>
      </c>
      <c r="F409" s="208" t="str">
        <f t="shared" si="18"/>
        <v/>
      </c>
    </row>
    <row r="410" spans="3:7">
      <c r="C410" s="181" t="s">
        <v>566</v>
      </c>
      <c r="D410" s="181" t="s">
        <v>566</v>
      </c>
      <c r="E410" s="181" t="str">
        <f t="shared" si="17"/>
        <v/>
      </c>
      <c r="F410" s="208" t="str">
        <f t="shared" si="18"/>
        <v/>
      </c>
    </row>
    <row r="411" spans="3:7">
      <c r="C411" s="181" t="s">
        <v>566</v>
      </c>
      <c r="D411" s="181" t="s">
        <v>566</v>
      </c>
      <c r="E411" s="181" t="str">
        <f t="shared" si="17"/>
        <v/>
      </c>
      <c r="F411" s="208" t="str">
        <f t="shared" si="18"/>
        <v/>
      </c>
      <c r="G411" s="209" t="str">
        <f t="shared" ref="G411:G412" si="19">IF(DAY(B411)=15,D411,"")</f>
        <v/>
      </c>
    </row>
    <row r="412" spans="3:7">
      <c r="C412" s="181" t="s">
        <v>566</v>
      </c>
      <c r="D412" s="181" t="s">
        <v>566</v>
      </c>
      <c r="E412" s="181" t="str">
        <f t="shared" si="17"/>
        <v/>
      </c>
      <c r="F412" s="208" t="str">
        <f t="shared" si="18"/>
        <v/>
      </c>
      <c r="G412" s="209" t="str">
        <f t="shared" si="19"/>
        <v/>
      </c>
    </row>
    <row r="413" spans="3:7">
      <c r="C413" s="181" t="s">
        <v>566</v>
      </c>
      <c r="D413" s="181" t="s">
        <v>566</v>
      </c>
      <c r="E413" s="181" t="str">
        <f t="shared" si="17"/>
        <v/>
      </c>
    </row>
    <row r="414" spans="3:7">
      <c r="C414" s="181" t="s">
        <v>566</v>
      </c>
      <c r="D414" s="181" t="s">
        <v>566</v>
      </c>
      <c r="E414" s="181" t="str">
        <f t="shared" si="17"/>
        <v/>
      </c>
    </row>
    <row r="415" spans="3:7">
      <c r="C415" s="181" t="s">
        <v>566</v>
      </c>
      <c r="D415" s="181" t="s">
        <v>566</v>
      </c>
      <c r="E415" s="181" t="str">
        <f t="shared" si="17"/>
        <v/>
      </c>
    </row>
    <row r="416" spans="3:7">
      <c r="C416" s="181" t="s">
        <v>566</v>
      </c>
      <c r="D416" s="181" t="s">
        <v>566</v>
      </c>
      <c r="E416" s="181" t="str">
        <f t="shared" si="17"/>
        <v/>
      </c>
    </row>
    <row r="417" spans="3:5">
      <c r="C417" s="181" t="s">
        <v>566</v>
      </c>
      <c r="D417" s="181" t="s">
        <v>566</v>
      </c>
      <c r="E417" s="181" t="str">
        <f t="shared" si="17"/>
        <v/>
      </c>
    </row>
    <row r="418" spans="3:5">
      <c r="C418" s="181" t="s">
        <v>566</v>
      </c>
      <c r="D418" s="181" t="s">
        <v>566</v>
      </c>
      <c r="E418" s="181" t="str">
        <f t="shared" si="17"/>
        <v/>
      </c>
    </row>
    <row r="419" spans="3:5">
      <c r="C419" s="181" t="s">
        <v>566</v>
      </c>
      <c r="D419" s="181" t="s">
        <v>566</v>
      </c>
      <c r="E419" s="181" t="str">
        <f t="shared" si="17"/>
        <v/>
      </c>
    </row>
    <row r="420" spans="3:5">
      <c r="C420" s="181" t="s">
        <v>566</v>
      </c>
      <c r="D420" s="181" t="s">
        <v>566</v>
      </c>
      <c r="E420" s="181" t="str">
        <f t="shared" si="17"/>
        <v/>
      </c>
    </row>
    <row r="421" spans="3:5">
      <c r="C421" s="181" t="s">
        <v>566</v>
      </c>
      <c r="D421" s="181" t="s">
        <v>566</v>
      </c>
      <c r="E421" s="181" t="str">
        <f t="shared" si="17"/>
        <v/>
      </c>
    </row>
    <row r="422" spans="3:5">
      <c r="C422" s="181" t="s">
        <v>566</v>
      </c>
      <c r="D422" s="181" t="s">
        <v>566</v>
      </c>
      <c r="E422" s="181" t="str">
        <f t="shared" si="17"/>
        <v/>
      </c>
    </row>
    <row r="423" spans="3:5">
      <c r="C423" s="181" t="s">
        <v>566</v>
      </c>
      <c r="D423" s="181" t="s">
        <v>566</v>
      </c>
      <c r="E423" s="181" t="str">
        <f t="shared" si="17"/>
        <v/>
      </c>
    </row>
    <row r="424" spans="3:5">
      <c r="C424" s="181" t="s">
        <v>566</v>
      </c>
      <c r="D424" s="181" t="s">
        <v>566</v>
      </c>
      <c r="E424" s="181" t="str">
        <f t="shared" si="17"/>
        <v/>
      </c>
    </row>
    <row r="425" spans="3:5">
      <c r="C425" s="181" t="s">
        <v>566</v>
      </c>
      <c r="D425" s="181" t="s">
        <v>566</v>
      </c>
      <c r="E425" s="181" t="str">
        <f t="shared" si="17"/>
        <v/>
      </c>
    </row>
    <row r="426" spans="3:5">
      <c r="C426" s="181" t="s">
        <v>566</v>
      </c>
      <c r="D426" s="181" t="s">
        <v>566</v>
      </c>
      <c r="E426" s="181" t="str">
        <f t="shared" si="17"/>
        <v/>
      </c>
    </row>
    <row r="427" spans="3:5">
      <c r="C427" s="181" t="s">
        <v>566</v>
      </c>
      <c r="D427" s="181" t="s">
        <v>566</v>
      </c>
      <c r="E427" s="181" t="str">
        <f t="shared" si="17"/>
        <v/>
      </c>
    </row>
    <row r="428" spans="3:5">
      <c r="C428" s="181" t="s">
        <v>566</v>
      </c>
      <c r="D428" s="181" t="s">
        <v>566</v>
      </c>
      <c r="E428" s="181" t="str">
        <f t="shared" si="17"/>
        <v/>
      </c>
    </row>
    <row r="429" spans="3:5">
      <c r="C429" s="181" t="s">
        <v>566</v>
      </c>
      <c r="D429" s="181" t="s">
        <v>566</v>
      </c>
      <c r="E429" s="181" t="str">
        <f t="shared" si="17"/>
        <v/>
      </c>
    </row>
    <row r="430" spans="3:5">
      <c r="C430" s="181" t="s">
        <v>566</v>
      </c>
      <c r="D430" s="181" t="s">
        <v>566</v>
      </c>
      <c r="E430" s="181" t="str">
        <f t="shared" si="17"/>
        <v/>
      </c>
    </row>
    <row r="431" spans="3:5">
      <c r="C431" s="181" t="s">
        <v>566</v>
      </c>
      <c r="D431" s="181" t="s">
        <v>566</v>
      </c>
      <c r="E431" s="181" t="str">
        <f t="shared" si="17"/>
        <v/>
      </c>
    </row>
    <row r="432" spans="3:5">
      <c r="C432" s="181" t="s">
        <v>566</v>
      </c>
      <c r="D432" s="181" t="s">
        <v>566</v>
      </c>
      <c r="E432" s="181" t="str">
        <f t="shared" si="17"/>
        <v/>
      </c>
    </row>
    <row r="433" spans="3:5">
      <c r="C433" s="181" t="s">
        <v>566</v>
      </c>
      <c r="D433" s="181" t="s">
        <v>566</v>
      </c>
      <c r="E433" s="181" t="str">
        <f t="shared" si="17"/>
        <v/>
      </c>
    </row>
    <row r="434" spans="3:5">
      <c r="C434" s="181" t="s">
        <v>566</v>
      </c>
      <c r="D434" s="181" t="s">
        <v>566</v>
      </c>
      <c r="E434" s="181" t="str">
        <f t="shared" si="17"/>
        <v/>
      </c>
    </row>
    <row r="435" spans="3:5">
      <c r="C435" s="181" t="s">
        <v>566</v>
      </c>
      <c r="D435" s="181" t="s">
        <v>566</v>
      </c>
      <c r="E435" s="181" t="str">
        <f t="shared" si="17"/>
        <v/>
      </c>
    </row>
    <row r="436" spans="3:5">
      <c r="C436" s="181" t="s">
        <v>566</v>
      </c>
      <c r="D436" s="181" t="s">
        <v>566</v>
      </c>
      <c r="E436" s="181" t="str">
        <f t="shared" si="17"/>
        <v/>
      </c>
    </row>
    <row r="437" spans="3:5">
      <c r="C437" s="181" t="s">
        <v>566</v>
      </c>
      <c r="D437" s="181" t="s">
        <v>566</v>
      </c>
      <c r="E437" s="181" t="str">
        <f t="shared" si="17"/>
        <v/>
      </c>
    </row>
    <row r="438" spans="3:5">
      <c r="C438" s="181" t="s">
        <v>566</v>
      </c>
      <c r="D438" s="181" t="s">
        <v>566</v>
      </c>
      <c r="E438" s="181" t="str">
        <f t="shared" si="17"/>
        <v/>
      </c>
    </row>
    <row r="439" spans="3:5">
      <c r="C439" s="181" t="s">
        <v>566</v>
      </c>
      <c r="D439" s="181" t="s">
        <v>566</v>
      </c>
      <c r="E439" s="181" t="str">
        <f t="shared" si="17"/>
        <v/>
      </c>
    </row>
    <row r="440" spans="3:5">
      <c r="C440" s="181" t="s">
        <v>566</v>
      </c>
      <c r="D440" s="181" t="s">
        <v>566</v>
      </c>
      <c r="E440" s="181" t="str">
        <f t="shared" si="17"/>
        <v/>
      </c>
    </row>
    <row r="441" spans="3:5">
      <c r="C441" s="181" t="s">
        <v>566</v>
      </c>
      <c r="D441" s="181" t="s">
        <v>566</v>
      </c>
      <c r="E441" s="181" t="str">
        <f t="shared" si="17"/>
        <v/>
      </c>
    </row>
    <row r="442" spans="3:5">
      <c r="C442" s="181" t="s">
        <v>566</v>
      </c>
      <c r="D442" s="181" t="s">
        <v>566</v>
      </c>
      <c r="E442" s="181" t="str">
        <f t="shared" si="17"/>
        <v/>
      </c>
    </row>
    <row r="443" spans="3:5">
      <c r="C443" s="181" t="s">
        <v>566</v>
      </c>
      <c r="D443" s="181" t="s">
        <v>566</v>
      </c>
      <c r="E443" s="181" t="str">
        <f t="shared" si="17"/>
        <v/>
      </c>
    </row>
    <row r="444" spans="3:5">
      <c r="C444" s="181" t="s">
        <v>566</v>
      </c>
      <c r="D444" s="181" t="s">
        <v>566</v>
      </c>
      <c r="E444" s="181" t="str">
        <f t="shared" si="17"/>
        <v/>
      </c>
    </row>
    <row r="445" spans="3:5">
      <c r="C445" s="181" t="s">
        <v>566</v>
      </c>
      <c r="D445" s="181" t="s">
        <v>566</v>
      </c>
      <c r="E445" s="181" t="str">
        <f t="shared" si="17"/>
        <v/>
      </c>
    </row>
    <row r="446" spans="3:5">
      <c r="C446" s="181" t="s">
        <v>566</v>
      </c>
      <c r="D446" s="181" t="s">
        <v>566</v>
      </c>
      <c r="E446" s="181" t="str">
        <f t="shared" si="17"/>
        <v/>
      </c>
    </row>
    <row r="447" spans="3:5">
      <c r="C447" s="181" t="s">
        <v>566</v>
      </c>
      <c r="D447" s="181" t="s">
        <v>566</v>
      </c>
      <c r="E447" s="181" t="str">
        <f t="shared" si="17"/>
        <v/>
      </c>
    </row>
    <row r="448" spans="3:5">
      <c r="C448" s="181" t="s">
        <v>566</v>
      </c>
      <c r="D448" s="181" t="s">
        <v>566</v>
      </c>
      <c r="E448" s="181" t="str">
        <f t="shared" si="17"/>
        <v/>
      </c>
    </row>
    <row r="449" spans="3:5">
      <c r="C449" s="181" t="s">
        <v>566</v>
      </c>
      <c r="D449" s="181" t="s">
        <v>566</v>
      </c>
      <c r="E449" s="181" t="str">
        <f t="shared" si="17"/>
        <v/>
      </c>
    </row>
    <row r="450" spans="3:5">
      <c r="C450" s="181" t="s">
        <v>566</v>
      </c>
      <c r="D450" s="181" t="s">
        <v>566</v>
      </c>
      <c r="E450" s="181" t="str">
        <f t="shared" si="17"/>
        <v/>
      </c>
    </row>
    <row r="451" spans="3:5">
      <c r="C451" s="181" t="s">
        <v>566</v>
      </c>
      <c r="D451" s="181" t="s">
        <v>566</v>
      </c>
      <c r="E451" s="181" t="str">
        <f t="shared" si="17"/>
        <v/>
      </c>
    </row>
    <row r="452" spans="3:5">
      <c r="C452" s="181" t="s">
        <v>566</v>
      </c>
      <c r="D452" s="181" t="s">
        <v>566</v>
      </c>
      <c r="E452" s="181" t="str">
        <f t="shared" ref="E452:E515" si="20">IF(C452&lt;D452,C452,D452)</f>
        <v/>
      </c>
    </row>
    <row r="453" spans="3:5">
      <c r="C453" s="181" t="s">
        <v>566</v>
      </c>
      <c r="D453" s="181" t="s">
        <v>566</v>
      </c>
      <c r="E453" s="181" t="str">
        <f t="shared" si="20"/>
        <v/>
      </c>
    </row>
    <row r="454" spans="3:5">
      <c r="C454" s="181" t="s">
        <v>566</v>
      </c>
      <c r="D454" s="181" t="s">
        <v>566</v>
      </c>
      <c r="E454" s="181" t="str">
        <f t="shared" si="20"/>
        <v/>
      </c>
    </row>
    <row r="455" spans="3:5">
      <c r="C455" s="181" t="s">
        <v>566</v>
      </c>
      <c r="D455" s="181" t="s">
        <v>566</v>
      </c>
      <c r="E455" s="181" t="str">
        <f t="shared" si="20"/>
        <v/>
      </c>
    </row>
    <row r="456" spans="3:5">
      <c r="C456" s="181" t="s">
        <v>566</v>
      </c>
      <c r="D456" s="181" t="s">
        <v>566</v>
      </c>
      <c r="E456" s="181" t="str">
        <f t="shared" si="20"/>
        <v/>
      </c>
    </row>
    <row r="457" spans="3:5">
      <c r="C457" s="181" t="s">
        <v>566</v>
      </c>
      <c r="D457" s="181" t="s">
        <v>566</v>
      </c>
      <c r="E457" s="181" t="str">
        <f t="shared" si="20"/>
        <v/>
      </c>
    </row>
    <row r="458" spans="3:5">
      <c r="C458" s="181" t="s">
        <v>566</v>
      </c>
      <c r="D458" s="181" t="s">
        <v>566</v>
      </c>
      <c r="E458" s="181" t="str">
        <f t="shared" si="20"/>
        <v/>
      </c>
    </row>
    <row r="459" spans="3:5">
      <c r="C459" s="181" t="s">
        <v>566</v>
      </c>
      <c r="D459" s="181" t="s">
        <v>566</v>
      </c>
      <c r="E459" s="181" t="str">
        <f t="shared" si="20"/>
        <v/>
      </c>
    </row>
    <row r="460" spans="3:5">
      <c r="C460" s="181" t="s">
        <v>566</v>
      </c>
      <c r="D460" s="181" t="s">
        <v>566</v>
      </c>
      <c r="E460" s="181" t="str">
        <f t="shared" si="20"/>
        <v/>
      </c>
    </row>
    <row r="461" spans="3:5">
      <c r="C461" s="181" t="s">
        <v>566</v>
      </c>
      <c r="D461" s="181" t="s">
        <v>566</v>
      </c>
      <c r="E461" s="181" t="str">
        <f t="shared" si="20"/>
        <v/>
      </c>
    </row>
    <row r="462" spans="3:5">
      <c r="C462" s="181" t="s">
        <v>566</v>
      </c>
      <c r="D462" s="181" t="s">
        <v>566</v>
      </c>
      <c r="E462" s="181" t="str">
        <f t="shared" si="20"/>
        <v/>
      </c>
    </row>
    <row r="463" spans="3:5">
      <c r="C463" s="181" t="s">
        <v>566</v>
      </c>
      <c r="D463" s="181" t="s">
        <v>566</v>
      </c>
      <c r="E463" s="181" t="str">
        <f t="shared" si="20"/>
        <v/>
      </c>
    </row>
    <row r="464" spans="3:5">
      <c r="C464" s="181" t="s">
        <v>566</v>
      </c>
      <c r="D464" s="181" t="s">
        <v>566</v>
      </c>
      <c r="E464" s="181" t="str">
        <f t="shared" si="20"/>
        <v/>
      </c>
    </row>
    <row r="465" spans="3:5">
      <c r="C465" s="181" t="s">
        <v>566</v>
      </c>
      <c r="D465" s="181" t="s">
        <v>566</v>
      </c>
      <c r="E465" s="181" t="str">
        <f t="shared" si="20"/>
        <v/>
      </c>
    </row>
    <row r="466" spans="3:5">
      <c r="C466" s="181" t="s">
        <v>566</v>
      </c>
      <c r="D466" s="181" t="s">
        <v>566</v>
      </c>
      <c r="E466" s="181" t="str">
        <f t="shared" si="20"/>
        <v/>
      </c>
    </row>
    <row r="467" spans="3:5">
      <c r="C467" s="181" t="s">
        <v>566</v>
      </c>
      <c r="D467" s="181" t="s">
        <v>566</v>
      </c>
      <c r="E467" s="181" t="str">
        <f t="shared" si="20"/>
        <v/>
      </c>
    </row>
    <row r="468" spans="3:5">
      <c r="C468" s="181" t="s">
        <v>566</v>
      </c>
      <c r="D468" s="181" t="s">
        <v>566</v>
      </c>
      <c r="E468" s="181" t="str">
        <f t="shared" si="20"/>
        <v/>
      </c>
    </row>
    <row r="469" spans="3:5">
      <c r="C469" s="181" t="s">
        <v>566</v>
      </c>
      <c r="D469" s="181" t="s">
        <v>566</v>
      </c>
      <c r="E469" s="181" t="str">
        <f t="shared" si="20"/>
        <v/>
      </c>
    </row>
    <row r="470" spans="3:5">
      <c r="C470" s="181" t="s">
        <v>566</v>
      </c>
      <c r="D470" s="181" t="s">
        <v>566</v>
      </c>
      <c r="E470" s="181" t="str">
        <f t="shared" si="20"/>
        <v/>
      </c>
    </row>
    <row r="471" spans="3:5">
      <c r="C471" s="181" t="s">
        <v>566</v>
      </c>
      <c r="D471" s="181" t="s">
        <v>566</v>
      </c>
      <c r="E471" s="181" t="str">
        <f t="shared" si="20"/>
        <v/>
      </c>
    </row>
    <row r="472" spans="3:5">
      <c r="C472" s="181" t="s">
        <v>566</v>
      </c>
      <c r="D472" s="181" t="s">
        <v>566</v>
      </c>
      <c r="E472" s="181" t="str">
        <f t="shared" si="20"/>
        <v/>
      </c>
    </row>
    <row r="473" spans="3:5">
      <c r="C473" s="181" t="s">
        <v>566</v>
      </c>
      <c r="D473" s="181" t="s">
        <v>566</v>
      </c>
      <c r="E473" s="181" t="str">
        <f t="shared" si="20"/>
        <v/>
      </c>
    </row>
    <row r="474" spans="3:5">
      <c r="C474" s="181" t="s">
        <v>566</v>
      </c>
      <c r="D474" s="181" t="s">
        <v>566</v>
      </c>
      <c r="E474" s="181" t="str">
        <f t="shared" si="20"/>
        <v/>
      </c>
    </row>
    <row r="475" spans="3:5">
      <c r="C475" s="181" t="s">
        <v>566</v>
      </c>
      <c r="D475" s="181" t="s">
        <v>566</v>
      </c>
      <c r="E475" s="181" t="str">
        <f t="shared" si="20"/>
        <v/>
      </c>
    </row>
    <row r="476" spans="3:5">
      <c r="C476" s="181" t="s">
        <v>566</v>
      </c>
      <c r="D476" s="181" t="s">
        <v>566</v>
      </c>
      <c r="E476" s="181" t="str">
        <f t="shared" si="20"/>
        <v/>
      </c>
    </row>
    <row r="477" spans="3:5">
      <c r="C477" s="181" t="s">
        <v>566</v>
      </c>
      <c r="D477" s="181" t="s">
        <v>566</v>
      </c>
      <c r="E477" s="181" t="str">
        <f t="shared" si="20"/>
        <v/>
      </c>
    </row>
    <row r="478" spans="3:5">
      <c r="C478" s="181" t="s">
        <v>566</v>
      </c>
      <c r="D478" s="181" t="s">
        <v>566</v>
      </c>
      <c r="E478" s="181" t="str">
        <f t="shared" si="20"/>
        <v/>
      </c>
    </row>
    <row r="479" spans="3:5">
      <c r="C479" s="181" t="s">
        <v>566</v>
      </c>
      <c r="D479" s="181" t="s">
        <v>566</v>
      </c>
      <c r="E479" s="181" t="str">
        <f t="shared" si="20"/>
        <v/>
      </c>
    </row>
    <row r="480" spans="3:5">
      <c r="C480" s="181" t="s">
        <v>566</v>
      </c>
      <c r="D480" s="181" t="s">
        <v>566</v>
      </c>
      <c r="E480" s="181" t="str">
        <f t="shared" si="20"/>
        <v/>
      </c>
    </row>
    <row r="481" spans="3:5">
      <c r="C481" s="181" t="s">
        <v>566</v>
      </c>
      <c r="D481" s="181" t="s">
        <v>566</v>
      </c>
      <c r="E481" s="181" t="str">
        <f t="shared" si="20"/>
        <v/>
      </c>
    </row>
    <row r="482" spans="3:5">
      <c r="C482" s="181" t="s">
        <v>566</v>
      </c>
      <c r="D482" s="181" t="s">
        <v>566</v>
      </c>
      <c r="E482" s="181" t="str">
        <f t="shared" si="20"/>
        <v/>
      </c>
    </row>
    <row r="483" spans="3:5">
      <c r="C483" s="181" t="s">
        <v>566</v>
      </c>
      <c r="D483" s="181" t="s">
        <v>566</v>
      </c>
      <c r="E483" s="181" t="str">
        <f t="shared" si="20"/>
        <v/>
      </c>
    </row>
    <row r="484" spans="3:5">
      <c r="C484" s="181" t="s">
        <v>566</v>
      </c>
      <c r="D484" s="181" t="s">
        <v>566</v>
      </c>
      <c r="E484" s="181" t="str">
        <f t="shared" si="20"/>
        <v/>
      </c>
    </row>
    <row r="485" spans="3:5">
      <c r="C485" s="181" t="s">
        <v>566</v>
      </c>
      <c r="D485" s="181" t="s">
        <v>566</v>
      </c>
      <c r="E485" s="181" t="str">
        <f t="shared" si="20"/>
        <v/>
      </c>
    </row>
    <row r="486" spans="3:5">
      <c r="C486" s="181" t="s">
        <v>566</v>
      </c>
      <c r="D486" s="181" t="s">
        <v>566</v>
      </c>
      <c r="E486" s="181" t="str">
        <f t="shared" si="20"/>
        <v/>
      </c>
    </row>
    <row r="487" spans="3:5">
      <c r="C487" s="181" t="s">
        <v>566</v>
      </c>
      <c r="D487" s="181" t="s">
        <v>566</v>
      </c>
      <c r="E487" s="181" t="str">
        <f t="shared" si="20"/>
        <v/>
      </c>
    </row>
    <row r="488" spans="3:5">
      <c r="C488" s="181" t="s">
        <v>566</v>
      </c>
      <c r="D488" s="181" t="s">
        <v>566</v>
      </c>
      <c r="E488" s="181" t="str">
        <f t="shared" si="20"/>
        <v/>
      </c>
    </row>
    <row r="489" spans="3:5">
      <c r="C489" s="181" t="s">
        <v>566</v>
      </c>
      <c r="D489" s="181" t="s">
        <v>566</v>
      </c>
      <c r="E489" s="181" t="str">
        <f t="shared" si="20"/>
        <v/>
      </c>
    </row>
    <row r="490" spans="3:5">
      <c r="C490" s="181" t="s">
        <v>566</v>
      </c>
      <c r="D490" s="181" t="s">
        <v>566</v>
      </c>
      <c r="E490" s="181" t="str">
        <f t="shared" si="20"/>
        <v/>
      </c>
    </row>
    <row r="491" spans="3:5">
      <c r="C491" s="181" t="s">
        <v>566</v>
      </c>
      <c r="D491" s="181" t="s">
        <v>566</v>
      </c>
      <c r="E491" s="181" t="str">
        <f t="shared" si="20"/>
        <v/>
      </c>
    </row>
    <row r="492" spans="3:5">
      <c r="C492" s="181" t="s">
        <v>566</v>
      </c>
      <c r="D492" s="181" t="s">
        <v>566</v>
      </c>
      <c r="E492" s="181" t="str">
        <f t="shared" si="20"/>
        <v/>
      </c>
    </row>
    <row r="493" spans="3:5">
      <c r="C493" s="181" t="s">
        <v>566</v>
      </c>
      <c r="D493" s="181" t="s">
        <v>566</v>
      </c>
      <c r="E493" s="181" t="str">
        <f t="shared" si="20"/>
        <v/>
      </c>
    </row>
    <row r="494" spans="3:5">
      <c r="C494" s="181" t="s">
        <v>566</v>
      </c>
      <c r="D494" s="181" t="s">
        <v>566</v>
      </c>
      <c r="E494" s="181" t="str">
        <f t="shared" si="20"/>
        <v/>
      </c>
    </row>
    <row r="495" spans="3:5">
      <c r="C495" s="181" t="s">
        <v>566</v>
      </c>
      <c r="D495" s="181" t="s">
        <v>566</v>
      </c>
      <c r="E495" s="181" t="str">
        <f t="shared" si="20"/>
        <v/>
      </c>
    </row>
    <row r="496" spans="3:5">
      <c r="C496" s="181" t="s">
        <v>566</v>
      </c>
      <c r="D496" s="181" t="s">
        <v>566</v>
      </c>
      <c r="E496" s="181" t="str">
        <f t="shared" si="20"/>
        <v/>
      </c>
    </row>
    <row r="497" spans="3:5">
      <c r="C497" s="181" t="s">
        <v>566</v>
      </c>
      <c r="D497" s="181" t="s">
        <v>566</v>
      </c>
      <c r="E497" s="181" t="str">
        <f t="shared" si="20"/>
        <v/>
      </c>
    </row>
    <row r="498" spans="3:5">
      <c r="C498" s="181" t="s">
        <v>566</v>
      </c>
      <c r="D498" s="181" t="s">
        <v>566</v>
      </c>
      <c r="E498" s="181" t="str">
        <f t="shared" si="20"/>
        <v/>
      </c>
    </row>
    <row r="499" spans="3:5">
      <c r="C499" s="181" t="s">
        <v>566</v>
      </c>
      <c r="D499" s="181" t="s">
        <v>566</v>
      </c>
      <c r="E499" s="181" t="str">
        <f t="shared" si="20"/>
        <v/>
      </c>
    </row>
    <row r="500" spans="3:5">
      <c r="C500" s="181" t="s">
        <v>566</v>
      </c>
      <c r="D500" s="181" t="s">
        <v>566</v>
      </c>
      <c r="E500" s="181" t="str">
        <f t="shared" si="20"/>
        <v/>
      </c>
    </row>
    <row r="501" spans="3:5">
      <c r="C501" s="181" t="s">
        <v>566</v>
      </c>
      <c r="D501" s="181" t="s">
        <v>566</v>
      </c>
      <c r="E501" s="181" t="str">
        <f t="shared" si="20"/>
        <v/>
      </c>
    </row>
    <row r="502" spans="3:5">
      <c r="C502" s="181" t="s">
        <v>566</v>
      </c>
      <c r="D502" s="181" t="s">
        <v>566</v>
      </c>
      <c r="E502" s="181" t="str">
        <f t="shared" si="20"/>
        <v/>
      </c>
    </row>
    <row r="503" spans="3:5">
      <c r="C503" s="181" t="s">
        <v>566</v>
      </c>
      <c r="D503" s="181" t="s">
        <v>566</v>
      </c>
      <c r="E503" s="181" t="str">
        <f t="shared" si="20"/>
        <v/>
      </c>
    </row>
    <row r="504" spans="3:5">
      <c r="C504" s="181" t="s">
        <v>566</v>
      </c>
      <c r="D504" s="181" t="s">
        <v>566</v>
      </c>
      <c r="E504" s="181" t="str">
        <f t="shared" si="20"/>
        <v/>
      </c>
    </row>
    <row r="505" spans="3:5">
      <c r="C505" s="181" t="s">
        <v>566</v>
      </c>
      <c r="D505" s="181" t="s">
        <v>566</v>
      </c>
      <c r="E505" s="181" t="str">
        <f t="shared" si="20"/>
        <v/>
      </c>
    </row>
    <row r="506" spans="3:5">
      <c r="C506" s="181" t="s">
        <v>566</v>
      </c>
      <c r="D506" s="181" t="s">
        <v>566</v>
      </c>
      <c r="E506" s="181" t="str">
        <f t="shared" si="20"/>
        <v/>
      </c>
    </row>
    <row r="507" spans="3:5">
      <c r="C507" s="181" t="s">
        <v>566</v>
      </c>
      <c r="D507" s="181" t="s">
        <v>566</v>
      </c>
      <c r="E507" s="181" t="str">
        <f t="shared" si="20"/>
        <v/>
      </c>
    </row>
    <row r="508" spans="3:5">
      <c r="C508" s="181" t="s">
        <v>566</v>
      </c>
      <c r="D508" s="181" t="s">
        <v>566</v>
      </c>
      <c r="E508" s="181" t="str">
        <f t="shared" si="20"/>
        <v/>
      </c>
    </row>
    <row r="509" spans="3:5">
      <c r="C509" s="181" t="s">
        <v>566</v>
      </c>
      <c r="D509" s="181" t="s">
        <v>566</v>
      </c>
      <c r="E509" s="181" t="str">
        <f t="shared" si="20"/>
        <v/>
      </c>
    </row>
    <row r="510" spans="3:5">
      <c r="C510" s="181" t="s">
        <v>566</v>
      </c>
      <c r="D510" s="181" t="s">
        <v>566</v>
      </c>
      <c r="E510" s="181" t="str">
        <f t="shared" si="20"/>
        <v/>
      </c>
    </row>
    <row r="511" spans="3:5">
      <c r="C511" s="181" t="s">
        <v>566</v>
      </c>
      <c r="D511" s="181" t="s">
        <v>566</v>
      </c>
      <c r="E511" s="181" t="str">
        <f t="shared" si="20"/>
        <v/>
      </c>
    </row>
    <row r="512" spans="3:5">
      <c r="C512" s="181" t="s">
        <v>566</v>
      </c>
      <c r="D512" s="181" t="s">
        <v>566</v>
      </c>
      <c r="E512" s="181" t="str">
        <f t="shared" si="20"/>
        <v/>
      </c>
    </row>
    <row r="513" spans="3:5">
      <c r="C513" s="181" t="s">
        <v>566</v>
      </c>
      <c r="D513" s="181" t="s">
        <v>566</v>
      </c>
      <c r="E513" s="181" t="str">
        <f t="shared" si="20"/>
        <v/>
      </c>
    </row>
    <row r="514" spans="3:5">
      <c r="C514" s="181" t="s">
        <v>566</v>
      </c>
      <c r="D514" s="181" t="s">
        <v>566</v>
      </c>
      <c r="E514" s="181" t="str">
        <f t="shared" si="20"/>
        <v/>
      </c>
    </row>
    <row r="515" spans="3:5">
      <c r="C515" s="181" t="s">
        <v>566</v>
      </c>
      <c r="D515" s="181" t="s">
        <v>566</v>
      </c>
      <c r="E515" s="181" t="str">
        <f t="shared" si="20"/>
        <v/>
      </c>
    </row>
    <row r="516" spans="3:5">
      <c r="C516" s="181" t="s">
        <v>566</v>
      </c>
      <c r="D516" s="181" t="s">
        <v>566</v>
      </c>
      <c r="E516" s="181" t="str">
        <f t="shared" ref="E516:E579" si="21">IF(C516&lt;D516,C516,D516)</f>
        <v/>
      </c>
    </row>
    <row r="517" spans="3:5">
      <c r="C517" s="181" t="s">
        <v>566</v>
      </c>
      <c r="D517" s="181" t="s">
        <v>566</v>
      </c>
      <c r="E517" s="181" t="str">
        <f t="shared" si="21"/>
        <v/>
      </c>
    </row>
    <row r="518" spans="3:5">
      <c r="C518" s="181" t="s">
        <v>566</v>
      </c>
      <c r="D518" s="181" t="s">
        <v>566</v>
      </c>
      <c r="E518" s="181" t="str">
        <f t="shared" si="21"/>
        <v/>
      </c>
    </row>
    <row r="519" spans="3:5">
      <c r="C519" s="181" t="s">
        <v>566</v>
      </c>
      <c r="D519" s="181" t="s">
        <v>566</v>
      </c>
      <c r="E519" s="181" t="str">
        <f t="shared" si="21"/>
        <v/>
      </c>
    </row>
    <row r="520" spans="3:5">
      <c r="C520" s="181" t="s">
        <v>566</v>
      </c>
      <c r="D520" s="181" t="s">
        <v>566</v>
      </c>
      <c r="E520" s="181" t="str">
        <f t="shared" si="21"/>
        <v/>
      </c>
    </row>
    <row r="521" spans="3:5">
      <c r="C521" s="181" t="s">
        <v>566</v>
      </c>
      <c r="D521" s="181" t="s">
        <v>566</v>
      </c>
      <c r="E521" s="181" t="str">
        <f t="shared" si="21"/>
        <v/>
      </c>
    </row>
    <row r="522" spans="3:5">
      <c r="C522" s="181" t="s">
        <v>566</v>
      </c>
      <c r="D522" s="181" t="s">
        <v>566</v>
      </c>
      <c r="E522" s="181" t="str">
        <f t="shared" si="21"/>
        <v/>
      </c>
    </row>
    <row r="523" spans="3:5">
      <c r="C523" s="181" t="s">
        <v>566</v>
      </c>
      <c r="D523" s="181" t="s">
        <v>566</v>
      </c>
      <c r="E523" s="181" t="str">
        <f t="shared" si="21"/>
        <v/>
      </c>
    </row>
    <row r="524" spans="3:5">
      <c r="C524" s="181" t="s">
        <v>566</v>
      </c>
      <c r="D524" s="181" t="s">
        <v>566</v>
      </c>
      <c r="E524" s="181" t="str">
        <f t="shared" si="21"/>
        <v/>
      </c>
    </row>
    <row r="525" spans="3:5">
      <c r="C525" s="181" t="s">
        <v>566</v>
      </c>
      <c r="D525" s="181" t="s">
        <v>566</v>
      </c>
      <c r="E525" s="181" t="str">
        <f t="shared" si="21"/>
        <v/>
      </c>
    </row>
    <row r="526" spans="3:5">
      <c r="C526" s="181" t="s">
        <v>566</v>
      </c>
      <c r="D526" s="181" t="s">
        <v>566</v>
      </c>
      <c r="E526" s="181" t="str">
        <f t="shared" si="21"/>
        <v/>
      </c>
    </row>
    <row r="527" spans="3:5">
      <c r="C527" s="181" t="s">
        <v>566</v>
      </c>
      <c r="D527" s="181" t="s">
        <v>566</v>
      </c>
      <c r="E527" s="181" t="str">
        <f t="shared" si="21"/>
        <v/>
      </c>
    </row>
    <row r="528" spans="3:5">
      <c r="C528" s="181" t="s">
        <v>566</v>
      </c>
      <c r="D528" s="181" t="s">
        <v>566</v>
      </c>
      <c r="E528" s="181" t="str">
        <f t="shared" si="21"/>
        <v/>
      </c>
    </row>
    <row r="529" spans="3:5">
      <c r="C529" s="181" t="s">
        <v>566</v>
      </c>
      <c r="D529" s="181" t="s">
        <v>566</v>
      </c>
      <c r="E529" s="181" t="str">
        <f t="shared" si="21"/>
        <v/>
      </c>
    </row>
    <row r="530" spans="3:5">
      <c r="C530" s="181" t="s">
        <v>566</v>
      </c>
      <c r="D530" s="181" t="s">
        <v>566</v>
      </c>
      <c r="E530" s="181" t="str">
        <f t="shared" si="21"/>
        <v/>
      </c>
    </row>
    <row r="531" spans="3:5">
      <c r="C531" s="181" t="s">
        <v>566</v>
      </c>
      <c r="D531" s="181" t="s">
        <v>566</v>
      </c>
      <c r="E531" s="181" t="str">
        <f t="shared" si="21"/>
        <v/>
      </c>
    </row>
    <row r="532" spans="3:5">
      <c r="C532" s="181" t="s">
        <v>566</v>
      </c>
      <c r="D532" s="181" t="s">
        <v>566</v>
      </c>
      <c r="E532" s="181" t="str">
        <f t="shared" si="21"/>
        <v/>
      </c>
    </row>
    <row r="533" spans="3:5">
      <c r="C533" s="181" t="s">
        <v>566</v>
      </c>
      <c r="D533" s="181" t="s">
        <v>566</v>
      </c>
      <c r="E533" s="181" t="str">
        <f t="shared" si="21"/>
        <v/>
      </c>
    </row>
    <row r="534" spans="3:5">
      <c r="C534" s="181" t="s">
        <v>566</v>
      </c>
      <c r="D534" s="181" t="s">
        <v>566</v>
      </c>
      <c r="E534" s="181" t="str">
        <f t="shared" si="21"/>
        <v/>
      </c>
    </row>
    <row r="535" spans="3:5">
      <c r="C535" s="181" t="s">
        <v>566</v>
      </c>
      <c r="D535" s="181" t="s">
        <v>566</v>
      </c>
      <c r="E535" s="181" t="str">
        <f t="shared" si="21"/>
        <v/>
      </c>
    </row>
    <row r="536" spans="3:5">
      <c r="C536" s="181" t="s">
        <v>566</v>
      </c>
      <c r="D536" s="181" t="s">
        <v>566</v>
      </c>
      <c r="E536" s="181" t="str">
        <f t="shared" si="21"/>
        <v/>
      </c>
    </row>
    <row r="537" spans="3:5">
      <c r="C537" s="181" t="s">
        <v>566</v>
      </c>
      <c r="D537" s="181" t="s">
        <v>566</v>
      </c>
      <c r="E537" s="181" t="str">
        <f t="shared" si="21"/>
        <v/>
      </c>
    </row>
    <row r="538" spans="3:5">
      <c r="C538" s="181" t="s">
        <v>566</v>
      </c>
      <c r="D538" s="181" t="s">
        <v>566</v>
      </c>
      <c r="E538" s="181" t="str">
        <f t="shared" si="21"/>
        <v/>
      </c>
    </row>
    <row r="539" spans="3:5">
      <c r="C539" s="181" t="s">
        <v>566</v>
      </c>
      <c r="D539" s="181" t="s">
        <v>566</v>
      </c>
      <c r="E539" s="181" t="str">
        <f t="shared" si="21"/>
        <v/>
      </c>
    </row>
    <row r="540" spans="3:5">
      <c r="C540" s="181" t="s">
        <v>566</v>
      </c>
      <c r="D540" s="181" t="s">
        <v>566</v>
      </c>
      <c r="E540" s="181" t="str">
        <f t="shared" si="21"/>
        <v/>
      </c>
    </row>
    <row r="541" spans="3:5">
      <c r="C541" s="181" t="s">
        <v>566</v>
      </c>
      <c r="D541" s="181" t="s">
        <v>566</v>
      </c>
      <c r="E541" s="181" t="str">
        <f t="shared" si="21"/>
        <v/>
      </c>
    </row>
    <row r="542" spans="3:5">
      <c r="C542" s="181" t="s">
        <v>566</v>
      </c>
      <c r="D542" s="181" t="s">
        <v>566</v>
      </c>
      <c r="E542" s="181" t="str">
        <f t="shared" si="21"/>
        <v/>
      </c>
    </row>
    <row r="543" spans="3:5">
      <c r="C543" s="181" t="s">
        <v>566</v>
      </c>
      <c r="D543" s="181" t="s">
        <v>566</v>
      </c>
      <c r="E543" s="181" t="str">
        <f t="shared" si="21"/>
        <v/>
      </c>
    </row>
    <row r="544" spans="3:5">
      <c r="C544" s="181" t="s">
        <v>566</v>
      </c>
      <c r="D544" s="181" t="s">
        <v>566</v>
      </c>
      <c r="E544" s="181" t="str">
        <f t="shared" si="21"/>
        <v/>
      </c>
    </row>
    <row r="545" spans="3:5">
      <c r="C545" s="181" t="s">
        <v>566</v>
      </c>
      <c r="D545" s="181" t="s">
        <v>566</v>
      </c>
      <c r="E545" s="181" t="str">
        <f t="shared" si="21"/>
        <v/>
      </c>
    </row>
    <row r="546" spans="3:5">
      <c r="C546" s="181" t="s">
        <v>566</v>
      </c>
      <c r="D546" s="181" t="s">
        <v>566</v>
      </c>
      <c r="E546" s="181" t="str">
        <f t="shared" si="21"/>
        <v/>
      </c>
    </row>
    <row r="547" spans="3:5">
      <c r="C547" s="181" t="s">
        <v>566</v>
      </c>
      <c r="D547" s="181" t="s">
        <v>566</v>
      </c>
      <c r="E547" s="181" t="str">
        <f t="shared" si="21"/>
        <v/>
      </c>
    </row>
    <row r="548" spans="3:5">
      <c r="C548" s="181" t="s">
        <v>566</v>
      </c>
      <c r="D548" s="181" t="s">
        <v>566</v>
      </c>
      <c r="E548" s="181" t="str">
        <f t="shared" si="21"/>
        <v/>
      </c>
    </row>
    <row r="549" spans="3:5">
      <c r="C549" s="181" t="s">
        <v>566</v>
      </c>
      <c r="D549" s="181" t="s">
        <v>566</v>
      </c>
      <c r="E549" s="181" t="str">
        <f t="shared" si="21"/>
        <v/>
      </c>
    </row>
    <row r="550" spans="3:5">
      <c r="C550" s="181" t="s">
        <v>566</v>
      </c>
      <c r="D550" s="181" t="s">
        <v>566</v>
      </c>
      <c r="E550" s="181" t="str">
        <f t="shared" si="21"/>
        <v/>
      </c>
    </row>
    <row r="551" spans="3:5">
      <c r="C551" s="181" t="s">
        <v>566</v>
      </c>
      <c r="D551" s="181" t="s">
        <v>566</v>
      </c>
      <c r="E551" s="181" t="str">
        <f t="shared" si="21"/>
        <v/>
      </c>
    </row>
    <row r="552" spans="3:5">
      <c r="C552" s="181" t="s">
        <v>566</v>
      </c>
      <c r="D552" s="181" t="s">
        <v>566</v>
      </c>
      <c r="E552" s="181" t="str">
        <f t="shared" si="21"/>
        <v/>
      </c>
    </row>
    <row r="553" spans="3:5">
      <c r="C553" s="181" t="s">
        <v>566</v>
      </c>
      <c r="D553" s="181" t="s">
        <v>566</v>
      </c>
      <c r="E553" s="181" t="str">
        <f t="shared" si="21"/>
        <v/>
      </c>
    </row>
    <row r="554" spans="3:5">
      <c r="C554" s="181" t="s">
        <v>566</v>
      </c>
      <c r="D554" s="181" t="s">
        <v>566</v>
      </c>
      <c r="E554" s="181" t="str">
        <f t="shared" si="21"/>
        <v/>
      </c>
    </row>
    <row r="555" spans="3:5">
      <c r="C555" s="181" t="s">
        <v>566</v>
      </c>
      <c r="D555" s="181" t="s">
        <v>566</v>
      </c>
      <c r="E555" s="181" t="str">
        <f t="shared" si="21"/>
        <v/>
      </c>
    </row>
    <row r="556" spans="3:5">
      <c r="C556" s="181" t="s">
        <v>566</v>
      </c>
      <c r="D556" s="181" t="s">
        <v>566</v>
      </c>
      <c r="E556" s="181" t="str">
        <f t="shared" si="21"/>
        <v/>
      </c>
    </row>
    <row r="557" spans="3:5">
      <c r="C557" s="181" t="s">
        <v>566</v>
      </c>
      <c r="D557" s="181" t="s">
        <v>566</v>
      </c>
      <c r="E557" s="181" t="str">
        <f t="shared" si="21"/>
        <v/>
      </c>
    </row>
    <row r="558" spans="3:5">
      <c r="C558" s="181" t="s">
        <v>566</v>
      </c>
      <c r="D558" s="181" t="s">
        <v>566</v>
      </c>
      <c r="E558" s="181" t="str">
        <f t="shared" si="21"/>
        <v/>
      </c>
    </row>
    <row r="559" spans="3:5">
      <c r="C559" s="181" t="s">
        <v>566</v>
      </c>
      <c r="D559" s="181" t="s">
        <v>566</v>
      </c>
      <c r="E559" s="181" t="str">
        <f t="shared" si="21"/>
        <v/>
      </c>
    </row>
    <row r="560" spans="3:5">
      <c r="C560" s="181" t="s">
        <v>566</v>
      </c>
      <c r="D560" s="181" t="s">
        <v>566</v>
      </c>
      <c r="E560" s="181" t="str">
        <f t="shared" si="21"/>
        <v/>
      </c>
    </row>
    <row r="561" spans="3:5">
      <c r="C561" s="181" t="s">
        <v>566</v>
      </c>
      <c r="D561" s="181" t="s">
        <v>566</v>
      </c>
      <c r="E561" s="181" t="str">
        <f t="shared" si="21"/>
        <v/>
      </c>
    </row>
    <row r="562" spans="3:5">
      <c r="C562" s="181" t="s">
        <v>566</v>
      </c>
      <c r="D562" s="181" t="s">
        <v>566</v>
      </c>
      <c r="E562" s="181" t="str">
        <f t="shared" si="21"/>
        <v/>
      </c>
    </row>
    <row r="563" spans="3:5">
      <c r="C563" s="181" t="s">
        <v>566</v>
      </c>
      <c r="D563" s="181" t="s">
        <v>566</v>
      </c>
      <c r="E563" s="181" t="str">
        <f t="shared" si="21"/>
        <v/>
      </c>
    </row>
    <row r="564" spans="3:5">
      <c r="C564" s="181" t="s">
        <v>566</v>
      </c>
      <c r="D564" s="181" t="s">
        <v>566</v>
      </c>
      <c r="E564" s="181" t="str">
        <f t="shared" si="21"/>
        <v/>
      </c>
    </row>
    <row r="565" spans="3:5">
      <c r="C565" s="181" t="s">
        <v>566</v>
      </c>
      <c r="D565" s="181" t="s">
        <v>566</v>
      </c>
      <c r="E565" s="181" t="str">
        <f t="shared" si="21"/>
        <v/>
      </c>
    </row>
    <row r="566" spans="3:5">
      <c r="C566" s="181" t="s">
        <v>566</v>
      </c>
      <c r="D566" s="181" t="s">
        <v>566</v>
      </c>
      <c r="E566" s="181" t="str">
        <f t="shared" si="21"/>
        <v/>
      </c>
    </row>
    <row r="567" spans="3:5">
      <c r="C567" s="181" t="s">
        <v>566</v>
      </c>
      <c r="D567" s="181" t="s">
        <v>566</v>
      </c>
      <c r="E567" s="181" t="str">
        <f t="shared" si="21"/>
        <v/>
      </c>
    </row>
    <row r="568" spans="3:5">
      <c r="C568" s="181" t="s">
        <v>566</v>
      </c>
      <c r="D568" s="181" t="s">
        <v>566</v>
      </c>
      <c r="E568" s="181" t="str">
        <f t="shared" si="21"/>
        <v/>
      </c>
    </row>
    <row r="569" spans="3:5">
      <c r="C569" s="181" t="s">
        <v>566</v>
      </c>
      <c r="D569" s="181" t="s">
        <v>566</v>
      </c>
      <c r="E569" s="181" t="str">
        <f t="shared" si="21"/>
        <v/>
      </c>
    </row>
    <row r="570" spans="3:5">
      <c r="C570" s="181" t="s">
        <v>566</v>
      </c>
      <c r="D570" s="181" t="s">
        <v>566</v>
      </c>
      <c r="E570" s="181" t="str">
        <f t="shared" si="21"/>
        <v/>
      </c>
    </row>
    <row r="571" spans="3:5">
      <c r="C571" s="181" t="s">
        <v>566</v>
      </c>
      <c r="D571" s="181" t="s">
        <v>566</v>
      </c>
      <c r="E571" s="181" t="str">
        <f t="shared" si="21"/>
        <v/>
      </c>
    </row>
    <row r="572" spans="3:5">
      <c r="C572" s="181" t="s">
        <v>566</v>
      </c>
      <c r="D572" s="181" t="s">
        <v>566</v>
      </c>
      <c r="E572" s="181" t="str">
        <f t="shared" si="21"/>
        <v/>
      </c>
    </row>
    <row r="573" spans="3:5">
      <c r="C573" s="181" t="s">
        <v>566</v>
      </c>
      <c r="D573" s="181" t="s">
        <v>566</v>
      </c>
      <c r="E573" s="181" t="str">
        <f t="shared" si="21"/>
        <v/>
      </c>
    </row>
    <row r="574" spans="3:5">
      <c r="C574" s="181" t="s">
        <v>566</v>
      </c>
      <c r="D574" s="181" t="s">
        <v>566</v>
      </c>
      <c r="E574" s="181" t="str">
        <f t="shared" si="21"/>
        <v/>
      </c>
    </row>
    <row r="575" spans="3:5">
      <c r="C575" s="181" t="s">
        <v>566</v>
      </c>
      <c r="D575" s="181" t="s">
        <v>566</v>
      </c>
      <c r="E575" s="181" t="str">
        <f t="shared" si="21"/>
        <v/>
      </c>
    </row>
    <row r="576" spans="3:5">
      <c r="C576" s="181" t="s">
        <v>566</v>
      </c>
      <c r="D576" s="181" t="s">
        <v>566</v>
      </c>
      <c r="E576" s="181" t="str">
        <f t="shared" si="21"/>
        <v/>
      </c>
    </row>
    <row r="577" spans="3:5">
      <c r="C577" s="181" t="s">
        <v>566</v>
      </c>
      <c r="D577" s="181" t="s">
        <v>566</v>
      </c>
      <c r="E577" s="181" t="str">
        <f t="shared" si="21"/>
        <v/>
      </c>
    </row>
    <row r="578" spans="3:5">
      <c r="C578" s="181" t="s">
        <v>566</v>
      </c>
      <c r="D578" s="181" t="s">
        <v>566</v>
      </c>
      <c r="E578" s="181" t="str">
        <f t="shared" si="21"/>
        <v/>
      </c>
    </row>
    <row r="579" spans="3:5">
      <c r="C579" s="181" t="s">
        <v>566</v>
      </c>
      <c r="D579" s="181" t="s">
        <v>566</v>
      </c>
      <c r="E579" s="181" t="str">
        <f t="shared" si="21"/>
        <v/>
      </c>
    </row>
    <row r="580" spans="3:5">
      <c r="C580" s="181" t="s">
        <v>566</v>
      </c>
      <c r="D580" s="181" t="s">
        <v>566</v>
      </c>
      <c r="E580" s="181" t="str">
        <f t="shared" ref="E580:E643" si="22">IF(C580&lt;D580,C580,D580)</f>
        <v/>
      </c>
    </row>
    <row r="581" spans="3:5">
      <c r="C581" s="181" t="s">
        <v>566</v>
      </c>
      <c r="D581" s="181" t="s">
        <v>566</v>
      </c>
      <c r="E581" s="181" t="str">
        <f t="shared" si="22"/>
        <v/>
      </c>
    </row>
    <row r="582" spans="3:5">
      <c r="C582" s="181" t="s">
        <v>566</v>
      </c>
      <c r="D582" s="181" t="s">
        <v>566</v>
      </c>
      <c r="E582" s="181" t="str">
        <f t="shared" si="22"/>
        <v/>
      </c>
    </row>
    <row r="583" spans="3:5">
      <c r="C583" s="181" t="s">
        <v>566</v>
      </c>
      <c r="D583" s="181" t="s">
        <v>566</v>
      </c>
      <c r="E583" s="181" t="str">
        <f t="shared" si="22"/>
        <v/>
      </c>
    </row>
    <row r="584" spans="3:5">
      <c r="C584" s="181" t="s">
        <v>566</v>
      </c>
      <c r="D584" s="181" t="s">
        <v>566</v>
      </c>
      <c r="E584" s="181" t="str">
        <f t="shared" si="22"/>
        <v/>
      </c>
    </row>
    <row r="585" spans="3:5">
      <c r="C585" s="181" t="s">
        <v>566</v>
      </c>
      <c r="D585" s="181" t="s">
        <v>566</v>
      </c>
      <c r="E585" s="181" t="str">
        <f t="shared" si="22"/>
        <v/>
      </c>
    </row>
    <row r="586" spans="3:5">
      <c r="C586" s="181" t="s">
        <v>566</v>
      </c>
      <c r="D586" s="181" t="s">
        <v>566</v>
      </c>
      <c r="E586" s="181" t="str">
        <f t="shared" si="22"/>
        <v/>
      </c>
    </row>
    <row r="587" spans="3:5">
      <c r="C587" s="181" t="s">
        <v>566</v>
      </c>
      <c r="D587" s="181" t="s">
        <v>566</v>
      </c>
      <c r="E587" s="181" t="str">
        <f t="shared" si="22"/>
        <v/>
      </c>
    </row>
    <row r="588" spans="3:5">
      <c r="C588" s="181" t="s">
        <v>566</v>
      </c>
      <c r="D588" s="181" t="s">
        <v>566</v>
      </c>
      <c r="E588" s="181" t="str">
        <f t="shared" si="22"/>
        <v/>
      </c>
    </row>
    <row r="589" spans="3:5">
      <c r="C589" s="181" t="s">
        <v>566</v>
      </c>
      <c r="D589" s="181" t="s">
        <v>566</v>
      </c>
      <c r="E589" s="181" t="str">
        <f t="shared" si="22"/>
        <v/>
      </c>
    </row>
    <row r="590" spans="3:5">
      <c r="C590" s="181" t="s">
        <v>566</v>
      </c>
      <c r="D590" s="181" t="s">
        <v>566</v>
      </c>
      <c r="E590" s="181" t="str">
        <f t="shared" si="22"/>
        <v/>
      </c>
    </row>
    <row r="591" spans="3:5">
      <c r="C591" s="181" t="s">
        <v>566</v>
      </c>
      <c r="D591" s="181" t="s">
        <v>566</v>
      </c>
      <c r="E591" s="181" t="str">
        <f t="shared" si="22"/>
        <v/>
      </c>
    </row>
    <row r="592" spans="3:5">
      <c r="C592" s="181" t="s">
        <v>566</v>
      </c>
      <c r="D592" s="181" t="s">
        <v>566</v>
      </c>
      <c r="E592" s="181" t="str">
        <f t="shared" si="22"/>
        <v/>
      </c>
    </row>
    <row r="593" spans="3:5">
      <c r="C593" s="181" t="s">
        <v>566</v>
      </c>
      <c r="D593" s="181" t="s">
        <v>566</v>
      </c>
      <c r="E593" s="181" t="str">
        <f t="shared" si="22"/>
        <v/>
      </c>
    </row>
    <row r="594" spans="3:5">
      <c r="C594" s="181" t="s">
        <v>566</v>
      </c>
      <c r="D594" s="181" t="s">
        <v>566</v>
      </c>
      <c r="E594" s="181" t="str">
        <f t="shared" si="22"/>
        <v/>
      </c>
    </row>
    <row r="595" spans="3:5">
      <c r="C595" s="181" t="s">
        <v>566</v>
      </c>
      <c r="D595" s="181" t="s">
        <v>566</v>
      </c>
      <c r="E595" s="181" t="str">
        <f t="shared" si="22"/>
        <v/>
      </c>
    </row>
    <row r="596" spans="3:5">
      <c r="C596" s="181" t="s">
        <v>566</v>
      </c>
      <c r="D596" s="181" t="s">
        <v>566</v>
      </c>
      <c r="E596" s="181" t="str">
        <f t="shared" si="22"/>
        <v/>
      </c>
    </row>
    <row r="597" spans="3:5">
      <c r="C597" s="181" t="s">
        <v>566</v>
      </c>
      <c r="D597" s="181" t="s">
        <v>566</v>
      </c>
      <c r="E597" s="181" t="str">
        <f t="shared" si="22"/>
        <v/>
      </c>
    </row>
    <row r="598" spans="3:5">
      <c r="C598" s="181" t="s">
        <v>566</v>
      </c>
      <c r="D598" s="181" t="s">
        <v>566</v>
      </c>
      <c r="E598" s="181" t="str">
        <f t="shared" si="22"/>
        <v/>
      </c>
    </row>
    <row r="599" spans="3:5">
      <c r="C599" s="181" t="s">
        <v>566</v>
      </c>
      <c r="D599" s="181" t="s">
        <v>566</v>
      </c>
      <c r="E599" s="181" t="str">
        <f t="shared" si="22"/>
        <v/>
      </c>
    </row>
    <row r="600" spans="3:5">
      <c r="C600" s="181" t="s">
        <v>566</v>
      </c>
      <c r="D600" s="181" t="s">
        <v>566</v>
      </c>
      <c r="E600" s="181" t="str">
        <f t="shared" si="22"/>
        <v/>
      </c>
    </row>
    <row r="601" spans="3:5">
      <c r="C601" s="181" t="s">
        <v>566</v>
      </c>
      <c r="D601" s="181" t="s">
        <v>566</v>
      </c>
      <c r="E601" s="181" t="str">
        <f t="shared" si="22"/>
        <v/>
      </c>
    </row>
    <row r="602" spans="3:5">
      <c r="C602" s="181" t="s">
        <v>566</v>
      </c>
      <c r="D602" s="181" t="s">
        <v>566</v>
      </c>
      <c r="E602" s="181" t="str">
        <f t="shared" si="22"/>
        <v/>
      </c>
    </row>
    <row r="603" spans="3:5">
      <c r="C603" s="181" t="s">
        <v>566</v>
      </c>
      <c r="D603" s="181" t="s">
        <v>566</v>
      </c>
      <c r="E603" s="181" t="str">
        <f t="shared" si="22"/>
        <v/>
      </c>
    </row>
    <row r="604" spans="3:5">
      <c r="C604" s="181" t="s">
        <v>566</v>
      </c>
      <c r="D604" s="181" t="s">
        <v>566</v>
      </c>
      <c r="E604" s="181" t="str">
        <f t="shared" si="22"/>
        <v/>
      </c>
    </row>
    <row r="605" spans="3:5">
      <c r="C605" s="181" t="s">
        <v>566</v>
      </c>
      <c r="D605" s="181" t="s">
        <v>566</v>
      </c>
      <c r="E605" s="181" t="str">
        <f t="shared" si="22"/>
        <v/>
      </c>
    </row>
    <row r="606" spans="3:5">
      <c r="C606" s="181" t="s">
        <v>566</v>
      </c>
      <c r="D606" s="181" t="s">
        <v>566</v>
      </c>
      <c r="E606" s="181" t="str">
        <f t="shared" si="22"/>
        <v/>
      </c>
    </row>
    <row r="607" spans="3:5">
      <c r="C607" s="181" t="s">
        <v>566</v>
      </c>
      <c r="D607" s="181" t="s">
        <v>566</v>
      </c>
      <c r="E607" s="181" t="str">
        <f t="shared" si="22"/>
        <v/>
      </c>
    </row>
    <row r="608" spans="3:5">
      <c r="C608" s="181" t="s">
        <v>566</v>
      </c>
      <c r="D608" s="181" t="s">
        <v>566</v>
      </c>
      <c r="E608" s="181" t="str">
        <f t="shared" si="22"/>
        <v/>
      </c>
    </row>
    <row r="609" spans="3:5">
      <c r="C609" s="181" t="s">
        <v>566</v>
      </c>
      <c r="D609" s="181" t="s">
        <v>566</v>
      </c>
      <c r="E609" s="181" t="str">
        <f t="shared" si="22"/>
        <v/>
      </c>
    </row>
    <row r="610" spans="3:5">
      <c r="C610" s="181" t="s">
        <v>566</v>
      </c>
      <c r="D610" s="181" t="s">
        <v>566</v>
      </c>
      <c r="E610" s="181" t="str">
        <f t="shared" si="22"/>
        <v/>
      </c>
    </row>
    <row r="611" spans="3:5">
      <c r="C611" s="181" t="s">
        <v>566</v>
      </c>
      <c r="D611" s="181" t="s">
        <v>566</v>
      </c>
      <c r="E611" s="181" t="str">
        <f t="shared" si="22"/>
        <v/>
      </c>
    </row>
    <row r="612" spans="3:5">
      <c r="C612" s="181" t="s">
        <v>566</v>
      </c>
      <c r="D612" s="181" t="s">
        <v>566</v>
      </c>
      <c r="E612" s="181" t="str">
        <f t="shared" si="22"/>
        <v/>
      </c>
    </row>
    <row r="613" spans="3:5">
      <c r="C613" s="181" t="s">
        <v>566</v>
      </c>
      <c r="D613" s="181" t="s">
        <v>566</v>
      </c>
      <c r="E613" s="181" t="str">
        <f t="shared" si="22"/>
        <v/>
      </c>
    </row>
    <row r="614" spans="3:5">
      <c r="C614" s="181" t="s">
        <v>566</v>
      </c>
      <c r="D614" s="181" t="s">
        <v>566</v>
      </c>
      <c r="E614" s="181" t="str">
        <f t="shared" si="22"/>
        <v/>
      </c>
    </row>
    <row r="615" spans="3:5">
      <c r="C615" s="181" t="s">
        <v>566</v>
      </c>
      <c r="D615" s="181" t="s">
        <v>566</v>
      </c>
      <c r="E615" s="181" t="str">
        <f t="shared" si="22"/>
        <v/>
      </c>
    </row>
    <row r="616" spans="3:5">
      <c r="C616" s="181" t="s">
        <v>566</v>
      </c>
      <c r="D616" s="181" t="s">
        <v>566</v>
      </c>
      <c r="E616" s="181" t="str">
        <f t="shared" si="22"/>
        <v/>
      </c>
    </row>
    <row r="617" spans="3:5">
      <c r="C617" s="181" t="s">
        <v>566</v>
      </c>
      <c r="D617" s="181" t="s">
        <v>566</v>
      </c>
      <c r="E617" s="181" t="str">
        <f t="shared" si="22"/>
        <v/>
      </c>
    </row>
    <row r="618" spans="3:5">
      <c r="C618" s="181" t="s">
        <v>566</v>
      </c>
      <c r="D618" s="181" t="s">
        <v>566</v>
      </c>
      <c r="E618" s="181" t="str">
        <f t="shared" si="22"/>
        <v/>
      </c>
    </row>
    <row r="619" spans="3:5">
      <c r="C619" s="181" t="s">
        <v>566</v>
      </c>
      <c r="D619" s="181" t="s">
        <v>566</v>
      </c>
      <c r="E619" s="181" t="str">
        <f t="shared" si="22"/>
        <v/>
      </c>
    </row>
    <row r="620" spans="3:5">
      <c r="C620" s="181" t="s">
        <v>566</v>
      </c>
      <c r="D620" s="181" t="s">
        <v>566</v>
      </c>
      <c r="E620" s="181" t="str">
        <f t="shared" si="22"/>
        <v/>
      </c>
    </row>
    <row r="621" spans="3:5">
      <c r="C621" s="181" t="s">
        <v>566</v>
      </c>
      <c r="D621" s="181" t="s">
        <v>566</v>
      </c>
      <c r="E621" s="181" t="str">
        <f t="shared" si="22"/>
        <v/>
      </c>
    </row>
    <row r="622" spans="3:5">
      <c r="C622" s="181" t="s">
        <v>566</v>
      </c>
      <c r="D622" s="181" t="s">
        <v>566</v>
      </c>
      <c r="E622" s="181" t="str">
        <f t="shared" si="22"/>
        <v/>
      </c>
    </row>
    <row r="623" spans="3:5">
      <c r="C623" s="181" t="s">
        <v>566</v>
      </c>
      <c r="D623" s="181" t="s">
        <v>566</v>
      </c>
      <c r="E623" s="181" t="str">
        <f t="shared" si="22"/>
        <v/>
      </c>
    </row>
    <row r="624" spans="3:5">
      <c r="C624" s="181" t="s">
        <v>566</v>
      </c>
      <c r="D624" s="181" t="s">
        <v>566</v>
      </c>
      <c r="E624" s="181" t="str">
        <f t="shared" si="22"/>
        <v/>
      </c>
    </row>
    <row r="625" spans="3:5">
      <c r="C625" s="181" t="s">
        <v>566</v>
      </c>
      <c r="D625" s="181" t="s">
        <v>566</v>
      </c>
      <c r="E625" s="181" t="str">
        <f t="shared" si="22"/>
        <v/>
      </c>
    </row>
    <row r="626" spans="3:5">
      <c r="C626" s="181" t="s">
        <v>566</v>
      </c>
      <c r="D626" s="181" t="s">
        <v>566</v>
      </c>
      <c r="E626" s="181" t="str">
        <f t="shared" si="22"/>
        <v/>
      </c>
    </row>
    <row r="627" spans="3:5">
      <c r="C627" s="181" t="s">
        <v>566</v>
      </c>
      <c r="D627" s="181" t="s">
        <v>566</v>
      </c>
      <c r="E627" s="181" t="str">
        <f t="shared" si="22"/>
        <v/>
      </c>
    </row>
    <row r="628" spans="3:5">
      <c r="C628" s="181" t="s">
        <v>566</v>
      </c>
      <c r="D628" s="181" t="s">
        <v>566</v>
      </c>
      <c r="E628" s="181" t="str">
        <f t="shared" si="22"/>
        <v/>
      </c>
    </row>
    <row r="629" spans="3:5">
      <c r="C629" s="181" t="s">
        <v>566</v>
      </c>
      <c r="D629" s="181" t="s">
        <v>566</v>
      </c>
      <c r="E629" s="181" t="str">
        <f t="shared" si="22"/>
        <v/>
      </c>
    </row>
    <row r="630" spans="3:5">
      <c r="C630" s="181" t="s">
        <v>566</v>
      </c>
      <c r="D630" s="181" t="s">
        <v>566</v>
      </c>
      <c r="E630" s="181" t="str">
        <f t="shared" si="22"/>
        <v/>
      </c>
    </row>
    <row r="631" spans="3:5">
      <c r="C631" s="181" t="s">
        <v>566</v>
      </c>
      <c r="D631" s="181" t="s">
        <v>566</v>
      </c>
      <c r="E631" s="181" t="str">
        <f t="shared" si="22"/>
        <v/>
      </c>
    </row>
    <row r="632" spans="3:5">
      <c r="C632" s="181" t="s">
        <v>566</v>
      </c>
      <c r="D632" s="181" t="s">
        <v>566</v>
      </c>
      <c r="E632" s="181" t="str">
        <f t="shared" si="22"/>
        <v/>
      </c>
    </row>
    <row r="633" spans="3:5">
      <c r="C633" s="181" t="s">
        <v>566</v>
      </c>
      <c r="D633" s="181" t="s">
        <v>566</v>
      </c>
      <c r="E633" s="181" t="str">
        <f t="shared" si="22"/>
        <v/>
      </c>
    </row>
    <row r="634" spans="3:5">
      <c r="C634" s="181" t="s">
        <v>566</v>
      </c>
      <c r="D634" s="181" t="s">
        <v>566</v>
      </c>
      <c r="E634" s="181" t="str">
        <f t="shared" si="22"/>
        <v/>
      </c>
    </row>
    <row r="635" spans="3:5">
      <c r="C635" s="181" t="s">
        <v>566</v>
      </c>
      <c r="D635" s="181" t="s">
        <v>566</v>
      </c>
      <c r="E635" s="181" t="str">
        <f t="shared" si="22"/>
        <v/>
      </c>
    </row>
    <row r="636" spans="3:5">
      <c r="C636" s="181" t="s">
        <v>566</v>
      </c>
      <c r="D636" s="181" t="s">
        <v>566</v>
      </c>
      <c r="E636" s="181" t="str">
        <f t="shared" si="22"/>
        <v/>
      </c>
    </row>
    <row r="637" spans="3:5">
      <c r="C637" s="181" t="s">
        <v>566</v>
      </c>
      <c r="D637" s="181" t="s">
        <v>566</v>
      </c>
      <c r="E637" s="181" t="str">
        <f t="shared" si="22"/>
        <v/>
      </c>
    </row>
    <row r="638" spans="3:5">
      <c r="C638" s="181" t="s">
        <v>566</v>
      </c>
      <c r="D638" s="181" t="s">
        <v>566</v>
      </c>
      <c r="E638" s="181" t="str">
        <f t="shared" si="22"/>
        <v/>
      </c>
    </row>
    <row r="639" spans="3:5">
      <c r="C639" s="181" t="s">
        <v>566</v>
      </c>
      <c r="D639" s="181" t="s">
        <v>566</v>
      </c>
      <c r="E639" s="181" t="str">
        <f t="shared" si="22"/>
        <v/>
      </c>
    </row>
    <row r="640" spans="3:5">
      <c r="C640" s="181" t="s">
        <v>566</v>
      </c>
      <c r="D640" s="181" t="s">
        <v>566</v>
      </c>
      <c r="E640" s="181" t="str">
        <f t="shared" si="22"/>
        <v/>
      </c>
    </row>
    <row r="641" spans="3:5">
      <c r="C641" s="181" t="s">
        <v>566</v>
      </c>
      <c r="D641" s="181" t="s">
        <v>566</v>
      </c>
      <c r="E641" s="181" t="str">
        <f t="shared" si="22"/>
        <v/>
      </c>
    </row>
    <row r="642" spans="3:5">
      <c r="C642" s="181" t="s">
        <v>566</v>
      </c>
      <c r="D642" s="181" t="s">
        <v>566</v>
      </c>
      <c r="E642" s="181" t="str">
        <f t="shared" si="22"/>
        <v/>
      </c>
    </row>
    <row r="643" spans="3:5">
      <c r="C643" s="181" t="s">
        <v>566</v>
      </c>
      <c r="D643" s="181" t="s">
        <v>566</v>
      </c>
      <c r="E643" s="181" t="str">
        <f t="shared" si="22"/>
        <v/>
      </c>
    </row>
    <row r="644" spans="3:5">
      <c r="C644" s="181" t="s">
        <v>566</v>
      </c>
      <c r="D644" s="181" t="s">
        <v>566</v>
      </c>
      <c r="E644" s="181" t="str">
        <f t="shared" ref="E644:E707" si="23">IF(C644&lt;D644,C644,D644)</f>
        <v/>
      </c>
    </row>
    <row r="645" spans="3:5">
      <c r="C645" s="181" t="s">
        <v>566</v>
      </c>
      <c r="D645" s="181" t="s">
        <v>566</v>
      </c>
      <c r="E645" s="181" t="str">
        <f t="shared" si="23"/>
        <v/>
      </c>
    </row>
    <row r="646" spans="3:5">
      <c r="C646" s="181" t="s">
        <v>566</v>
      </c>
      <c r="D646" s="181" t="s">
        <v>566</v>
      </c>
      <c r="E646" s="181" t="str">
        <f t="shared" si="23"/>
        <v/>
      </c>
    </row>
    <row r="647" spans="3:5">
      <c r="C647" s="181" t="s">
        <v>566</v>
      </c>
      <c r="D647" s="181" t="s">
        <v>566</v>
      </c>
      <c r="E647" s="181" t="str">
        <f t="shared" si="23"/>
        <v/>
      </c>
    </row>
    <row r="648" spans="3:5">
      <c r="C648" s="181" t="s">
        <v>566</v>
      </c>
      <c r="D648" s="181" t="s">
        <v>566</v>
      </c>
      <c r="E648" s="181" t="str">
        <f t="shared" si="23"/>
        <v/>
      </c>
    </row>
    <row r="649" spans="3:5">
      <c r="C649" s="181" t="s">
        <v>566</v>
      </c>
      <c r="D649" s="181" t="s">
        <v>566</v>
      </c>
      <c r="E649" s="181" t="str">
        <f t="shared" si="23"/>
        <v/>
      </c>
    </row>
    <row r="650" spans="3:5">
      <c r="C650" s="181" t="s">
        <v>566</v>
      </c>
      <c r="D650" s="181" t="s">
        <v>566</v>
      </c>
      <c r="E650" s="181" t="str">
        <f t="shared" si="23"/>
        <v/>
      </c>
    </row>
    <row r="651" spans="3:5">
      <c r="C651" s="181" t="s">
        <v>566</v>
      </c>
      <c r="D651" s="181" t="s">
        <v>566</v>
      </c>
      <c r="E651" s="181" t="str">
        <f t="shared" si="23"/>
        <v/>
      </c>
    </row>
    <row r="652" spans="3:5">
      <c r="C652" s="181" t="s">
        <v>566</v>
      </c>
      <c r="D652" s="181" t="s">
        <v>566</v>
      </c>
      <c r="E652" s="181" t="str">
        <f t="shared" si="23"/>
        <v/>
      </c>
    </row>
    <row r="653" spans="3:5">
      <c r="C653" s="181" t="s">
        <v>566</v>
      </c>
      <c r="D653" s="181" t="s">
        <v>566</v>
      </c>
      <c r="E653" s="181" t="str">
        <f t="shared" si="23"/>
        <v/>
      </c>
    </row>
    <row r="654" spans="3:5">
      <c r="C654" s="181" t="s">
        <v>566</v>
      </c>
      <c r="D654" s="181" t="s">
        <v>566</v>
      </c>
      <c r="E654" s="181" t="str">
        <f t="shared" si="23"/>
        <v/>
      </c>
    </row>
    <row r="655" spans="3:5">
      <c r="C655" s="181" t="s">
        <v>566</v>
      </c>
      <c r="D655" s="181" t="s">
        <v>566</v>
      </c>
      <c r="E655" s="181" t="str">
        <f t="shared" si="23"/>
        <v/>
      </c>
    </row>
    <row r="656" spans="3:5">
      <c r="C656" s="181" t="s">
        <v>566</v>
      </c>
      <c r="D656" s="181" t="s">
        <v>566</v>
      </c>
      <c r="E656" s="181" t="str">
        <f t="shared" si="23"/>
        <v/>
      </c>
    </row>
    <row r="657" spans="3:5">
      <c r="C657" s="181" t="s">
        <v>566</v>
      </c>
      <c r="D657" s="181" t="s">
        <v>566</v>
      </c>
      <c r="E657" s="181" t="str">
        <f t="shared" si="23"/>
        <v/>
      </c>
    </row>
    <row r="658" spans="3:5">
      <c r="C658" s="181" t="s">
        <v>566</v>
      </c>
      <c r="D658" s="181" t="s">
        <v>566</v>
      </c>
      <c r="E658" s="181" t="str">
        <f t="shared" si="23"/>
        <v/>
      </c>
    </row>
    <row r="659" spans="3:5">
      <c r="C659" s="181" t="s">
        <v>566</v>
      </c>
      <c r="D659" s="181" t="s">
        <v>566</v>
      </c>
      <c r="E659" s="181" t="str">
        <f t="shared" si="23"/>
        <v/>
      </c>
    </row>
    <row r="660" spans="3:5">
      <c r="C660" s="181" t="s">
        <v>566</v>
      </c>
      <c r="D660" s="181" t="s">
        <v>566</v>
      </c>
      <c r="E660" s="181" t="str">
        <f t="shared" si="23"/>
        <v/>
      </c>
    </row>
    <row r="661" spans="3:5">
      <c r="C661" s="181" t="s">
        <v>566</v>
      </c>
      <c r="D661" s="181" t="s">
        <v>566</v>
      </c>
      <c r="E661" s="181" t="str">
        <f t="shared" si="23"/>
        <v/>
      </c>
    </row>
    <row r="662" spans="3:5">
      <c r="C662" s="181" t="s">
        <v>566</v>
      </c>
      <c r="D662" s="181" t="s">
        <v>566</v>
      </c>
      <c r="E662" s="181" t="str">
        <f t="shared" si="23"/>
        <v/>
      </c>
    </row>
    <row r="663" spans="3:5">
      <c r="C663" s="181" t="s">
        <v>566</v>
      </c>
      <c r="D663" s="181" t="s">
        <v>566</v>
      </c>
      <c r="E663" s="181" t="str">
        <f t="shared" si="23"/>
        <v/>
      </c>
    </row>
    <row r="664" spans="3:5">
      <c r="C664" s="181" t="s">
        <v>566</v>
      </c>
      <c r="D664" s="181" t="s">
        <v>566</v>
      </c>
      <c r="E664" s="181" t="str">
        <f t="shared" si="23"/>
        <v/>
      </c>
    </row>
    <row r="665" spans="3:5">
      <c r="C665" s="181" t="s">
        <v>566</v>
      </c>
      <c r="D665" s="181" t="s">
        <v>566</v>
      </c>
      <c r="E665" s="181" t="str">
        <f t="shared" si="23"/>
        <v/>
      </c>
    </row>
    <row r="666" spans="3:5">
      <c r="C666" s="181" t="s">
        <v>566</v>
      </c>
      <c r="D666" s="181" t="s">
        <v>566</v>
      </c>
      <c r="E666" s="181" t="str">
        <f t="shared" si="23"/>
        <v/>
      </c>
    </row>
    <row r="667" spans="3:5">
      <c r="C667" s="181" t="s">
        <v>566</v>
      </c>
      <c r="D667" s="181" t="s">
        <v>566</v>
      </c>
      <c r="E667" s="181" t="str">
        <f t="shared" si="23"/>
        <v/>
      </c>
    </row>
    <row r="668" spans="3:5">
      <c r="C668" s="181" t="s">
        <v>566</v>
      </c>
      <c r="D668" s="181" t="s">
        <v>566</v>
      </c>
      <c r="E668" s="181" t="str">
        <f t="shared" si="23"/>
        <v/>
      </c>
    </row>
    <row r="669" spans="3:5">
      <c r="C669" s="181" t="s">
        <v>566</v>
      </c>
      <c r="D669" s="181" t="s">
        <v>566</v>
      </c>
      <c r="E669" s="181" t="str">
        <f t="shared" si="23"/>
        <v/>
      </c>
    </row>
    <row r="670" spans="3:5">
      <c r="C670" s="181" t="s">
        <v>566</v>
      </c>
      <c r="D670" s="181" t="s">
        <v>566</v>
      </c>
      <c r="E670" s="181" t="str">
        <f t="shared" si="23"/>
        <v/>
      </c>
    </row>
    <row r="671" spans="3:5">
      <c r="C671" s="181" t="s">
        <v>566</v>
      </c>
      <c r="D671" s="181" t="s">
        <v>566</v>
      </c>
      <c r="E671" s="181" t="str">
        <f t="shared" si="23"/>
        <v/>
      </c>
    </row>
    <row r="672" spans="3:5">
      <c r="C672" s="181" t="s">
        <v>566</v>
      </c>
      <c r="D672" s="181" t="s">
        <v>566</v>
      </c>
      <c r="E672" s="181" t="str">
        <f t="shared" si="23"/>
        <v/>
      </c>
    </row>
    <row r="673" spans="3:5">
      <c r="C673" s="181" t="s">
        <v>566</v>
      </c>
      <c r="D673" s="181" t="s">
        <v>566</v>
      </c>
      <c r="E673" s="181" t="str">
        <f t="shared" si="23"/>
        <v/>
      </c>
    </row>
    <row r="674" spans="3:5">
      <c r="C674" s="181" t="s">
        <v>566</v>
      </c>
      <c r="D674" s="181" t="s">
        <v>566</v>
      </c>
      <c r="E674" s="181" t="str">
        <f t="shared" si="23"/>
        <v/>
      </c>
    </row>
    <row r="675" spans="3:5">
      <c r="C675" s="181" t="s">
        <v>566</v>
      </c>
      <c r="D675" s="181" t="s">
        <v>566</v>
      </c>
      <c r="E675" s="181" t="str">
        <f t="shared" si="23"/>
        <v/>
      </c>
    </row>
    <row r="676" spans="3:5">
      <c r="C676" s="181" t="s">
        <v>566</v>
      </c>
      <c r="D676" s="181" t="s">
        <v>566</v>
      </c>
      <c r="E676" s="181" t="str">
        <f t="shared" si="23"/>
        <v/>
      </c>
    </row>
    <row r="677" spans="3:5">
      <c r="C677" s="181" t="s">
        <v>566</v>
      </c>
      <c r="D677" s="181" t="s">
        <v>566</v>
      </c>
      <c r="E677" s="181" t="str">
        <f t="shared" si="23"/>
        <v/>
      </c>
    </row>
    <row r="678" spans="3:5">
      <c r="C678" s="181" t="s">
        <v>566</v>
      </c>
      <c r="D678" s="181" t="s">
        <v>566</v>
      </c>
      <c r="E678" s="181" t="str">
        <f t="shared" si="23"/>
        <v/>
      </c>
    </row>
    <row r="679" spans="3:5">
      <c r="C679" s="181" t="s">
        <v>566</v>
      </c>
      <c r="D679" s="181" t="s">
        <v>566</v>
      </c>
      <c r="E679" s="181" t="str">
        <f t="shared" si="23"/>
        <v/>
      </c>
    </row>
    <row r="680" spans="3:5">
      <c r="C680" s="181" t="s">
        <v>566</v>
      </c>
      <c r="D680" s="181" t="s">
        <v>566</v>
      </c>
      <c r="E680" s="181" t="str">
        <f t="shared" si="23"/>
        <v/>
      </c>
    </row>
    <row r="681" spans="3:5">
      <c r="C681" s="181" t="s">
        <v>566</v>
      </c>
      <c r="D681" s="181" t="s">
        <v>566</v>
      </c>
      <c r="E681" s="181" t="str">
        <f t="shared" si="23"/>
        <v/>
      </c>
    </row>
    <row r="682" spans="3:5">
      <c r="C682" s="181" t="s">
        <v>566</v>
      </c>
      <c r="D682" s="181" t="s">
        <v>566</v>
      </c>
      <c r="E682" s="181" t="str">
        <f t="shared" si="23"/>
        <v/>
      </c>
    </row>
    <row r="683" spans="3:5">
      <c r="C683" s="181" t="s">
        <v>566</v>
      </c>
      <c r="D683" s="181" t="s">
        <v>566</v>
      </c>
      <c r="E683" s="181" t="str">
        <f t="shared" si="23"/>
        <v/>
      </c>
    </row>
    <row r="684" spans="3:5">
      <c r="C684" s="181" t="s">
        <v>566</v>
      </c>
      <c r="D684" s="181" t="s">
        <v>566</v>
      </c>
      <c r="E684" s="181" t="str">
        <f t="shared" si="23"/>
        <v/>
      </c>
    </row>
    <row r="685" spans="3:5">
      <c r="C685" s="181" t="s">
        <v>566</v>
      </c>
      <c r="D685" s="181" t="s">
        <v>566</v>
      </c>
      <c r="E685" s="181" t="str">
        <f t="shared" si="23"/>
        <v/>
      </c>
    </row>
    <row r="686" spans="3:5">
      <c r="C686" s="181" t="s">
        <v>566</v>
      </c>
      <c r="D686" s="181" t="s">
        <v>566</v>
      </c>
      <c r="E686" s="181" t="str">
        <f t="shared" si="23"/>
        <v/>
      </c>
    </row>
    <row r="687" spans="3:5">
      <c r="C687" s="181" t="s">
        <v>566</v>
      </c>
      <c r="D687" s="181" t="s">
        <v>566</v>
      </c>
      <c r="E687" s="181" t="str">
        <f t="shared" si="23"/>
        <v/>
      </c>
    </row>
    <row r="688" spans="3:5">
      <c r="C688" s="181" t="s">
        <v>566</v>
      </c>
      <c r="D688" s="181" t="s">
        <v>566</v>
      </c>
      <c r="E688" s="181" t="str">
        <f t="shared" si="23"/>
        <v/>
      </c>
    </row>
    <row r="689" spans="3:5">
      <c r="C689" s="181" t="s">
        <v>566</v>
      </c>
      <c r="D689" s="181" t="s">
        <v>566</v>
      </c>
      <c r="E689" s="181" t="str">
        <f t="shared" si="23"/>
        <v/>
      </c>
    </row>
    <row r="690" spans="3:5">
      <c r="C690" s="181" t="s">
        <v>566</v>
      </c>
      <c r="D690" s="181" t="s">
        <v>566</v>
      </c>
      <c r="E690" s="181" t="str">
        <f t="shared" si="23"/>
        <v/>
      </c>
    </row>
    <row r="691" spans="3:5">
      <c r="C691" s="181" t="s">
        <v>566</v>
      </c>
      <c r="D691" s="181" t="s">
        <v>566</v>
      </c>
      <c r="E691" s="181" t="str">
        <f t="shared" si="23"/>
        <v/>
      </c>
    </row>
    <row r="692" spans="3:5">
      <c r="C692" s="181" t="s">
        <v>566</v>
      </c>
      <c r="D692" s="181" t="s">
        <v>566</v>
      </c>
      <c r="E692" s="181" t="str">
        <f t="shared" si="23"/>
        <v/>
      </c>
    </row>
    <row r="693" spans="3:5">
      <c r="C693" s="181" t="s">
        <v>566</v>
      </c>
      <c r="D693" s="181" t="s">
        <v>566</v>
      </c>
      <c r="E693" s="181" t="str">
        <f t="shared" si="23"/>
        <v/>
      </c>
    </row>
    <row r="694" spans="3:5">
      <c r="C694" s="181" t="s">
        <v>566</v>
      </c>
      <c r="D694" s="181" t="s">
        <v>566</v>
      </c>
      <c r="E694" s="181" t="str">
        <f t="shared" si="23"/>
        <v/>
      </c>
    </row>
    <row r="695" spans="3:5">
      <c r="C695" s="181" t="s">
        <v>566</v>
      </c>
      <c r="D695" s="181" t="s">
        <v>566</v>
      </c>
      <c r="E695" s="181" t="str">
        <f t="shared" si="23"/>
        <v/>
      </c>
    </row>
    <row r="696" spans="3:5">
      <c r="C696" s="181" t="s">
        <v>566</v>
      </c>
      <c r="D696" s="181" t="s">
        <v>566</v>
      </c>
      <c r="E696" s="181" t="str">
        <f t="shared" si="23"/>
        <v/>
      </c>
    </row>
    <row r="697" spans="3:5">
      <c r="C697" s="181" t="s">
        <v>566</v>
      </c>
      <c r="D697" s="181" t="s">
        <v>566</v>
      </c>
      <c r="E697" s="181" t="str">
        <f t="shared" si="23"/>
        <v/>
      </c>
    </row>
    <row r="698" spans="3:5">
      <c r="C698" s="181" t="s">
        <v>566</v>
      </c>
      <c r="D698" s="181" t="s">
        <v>566</v>
      </c>
      <c r="E698" s="181" t="str">
        <f t="shared" si="23"/>
        <v/>
      </c>
    </row>
    <row r="699" spans="3:5">
      <c r="C699" s="181" t="s">
        <v>566</v>
      </c>
      <c r="D699" s="181" t="s">
        <v>566</v>
      </c>
      <c r="E699" s="181" t="str">
        <f t="shared" si="23"/>
        <v/>
      </c>
    </row>
    <row r="700" spans="3:5">
      <c r="C700" s="181" t="s">
        <v>566</v>
      </c>
      <c r="D700" s="181" t="s">
        <v>566</v>
      </c>
      <c r="E700" s="181" t="str">
        <f t="shared" si="23"/>
        <v/>
      </c>
    </row>
    <row r="701" spans="3:5">
      <c r="C701" s="181" t="s">
        <v>566</v>
      </c>
      <c r="D701" s="181" t="s">
        <v>566</v>
      </c>
      <c r="E701" s="181" t="str">
        <f t="shared" si="23"/>
        <v/>
      </c>
    </row>
    <row r="702" spans="3:5">
      <c r="C702" s="181" t="s">
        <v>566</v>
      </c>
      <c r="D702" s="181" t="s">
        <v>566</v>
      </c>
      <c r="E702" s="181" t="str">
        <f t="shared" si="23"/>
        <v/>
      </c>
    </row>
    <row r="703" spans="3:5">
      <c r="C703" s="181" t="s">
        <v>566</v>
      </c>
      <c r="D703" s="181" t="s">
        <v>566</v>
      </c>
      <c r="E703" s="181" t="str">
        <f t="shared" si="23"/>
        <v/>
      </c>
    </row>
    <row r="704" spans="3:5">
      <c r="C704" s="181" t="s">
        <v>566</v>
      </c>
      <c r="D704" s="181" t="s">
        <v>566</v>
      </c>
      <c r="E704" s="181" t="str">
        <f t="shared" si="23"/>
        <v/>
      </c>
    </row>
    <row r="705" spans="3:5">
      <c r="C705" s="181" t="s">
        <v>566</v>
      </c>
      <c r="D705" s="181" t="s">
        <v>566</v>
      </c>
      <c r="E705" s="181" t="str">
        <f t="shared" si="23"/>
        <v/>
      </c>
    </row>
    <row r="706" spans="3:5">
      <c r="C706" s="181" t="s">
        <v>566</v>
      </c>
      <c r="D706" s="181" t="s">
        <v>566</v>
      </c>
      <c r="E706" s="181" t="str">
        <f t="shared" si="23"/>
        <v/>
      </c>
    </row>
    <row r="707" spans="3:5">
      <c r="C707" s="181" t="s">
        <v>566</v>
      </c>
      <c r="D707" s="181" t="s">
        <v>566</v>
      </c>
      <c r="E707" s="181" t="str">
        <f t="shared" si="23"/>
        <v/>
      </c>
    </row>
    <row r="708" spans="3:5">
      <c r="C708" s="181" t="s">
        <v>566</v>
      </c>
      <c r="D708" s="181" t="s">
        <v>566</v>
      </c>
      <c r="E708" s="181" t="str">
        <f t="shared" ref="E708:E771" si="24">IF(C708&lt;D708,C708,D708)</f>
        <v/>
      </c>
    </row>
    <row r="709" spans="3:5">
      <c r="C709" s="181" t="s">
        <v>566</v>
      </c>
      <c r="D709" s="181" t="s">
        <v>566</v>
      </c>
      <c r="E709" s="181" t="str">
        <f t="shared" si="24"/>
        <v/>
      </c>
    </row>
    <row r="710" spans="3:5">
      <c r="C710" s="181" t="s">
        <v>566</v>
      </c>
      <c r="D710" s="181" t="s">
        <v>566</v>
      </c>
      <c r="E710" s="181" t="str">
        <f t="shared" si="24"/>
        <v/>
      </c>
    </row>
    <row r="711" spans="3:5">
      <c r="C711" s="181" t="s">
        <v>566</v>
      </c>
      <c r="D711" s="181" t="s">
        <v>566</v>
      </c>
      <c r="E711" s="181" t="str">
        <f t="shared" si="24"/>
        <v/>
      </c>
    </row>
    <row r="712" spans="3:5">
      <c r="C712" s="181" t="s">
        <v>566</v>
      </c>
      <c r="D712" s="181" t="s">
        <v>566</v>
      </c>
      <c r="E712" s="181" t="str">
        <f t="shared" si="24"/>
        <v/>
      </c>
    </row>
    <row r="713" spans="3:5">
      <c r="C713" s="181" t="s">
        <v>566</v>
      </c>
      <c r="D713" s="181" t="s">
        <v>566</v>
      </c>
      <c r="E713" s="181" t="str">
        <f t="shared" si="24"/>
        <v/>
      </c>
    </row>
    <row r="714" spans="3:5">
      <c r="C714" s="181" t="s">
        <v>566</v>
      </c>
      <c r="D714" s="181" t="s">
        <v>566</v>
      </c>
      <c r="E714" s="181" t="str">
        <f t="shared" si="24"/>
        <v/>
      </c>
    </row>
    <row r="715" spans="3:5">
      <c r="C715" s="181" t="s">
        <v>566</v>
      </c>
      <c r="D715" s="181" t="s">
        <v>566</v>
      </c>
      <c r="E715" s="181" t="str">
        <f t="shared" si="24"/>
        <v/>
      </c>
    </row>
    <row r="716" spans="3:5">
      <c r="C716" s="181" t="s">
        <v>566</v>
      </c>
      <c r="D716" s="181" t="s">
        <v>566</v>
      </c>
      <c r="E716" s="181" t="str">
        <f t="shared" si="24"/>
        <v/>
      </c>
    </row>
    <row r="717" spans="3:5">
      <c r="C717" s="181" t="s">
        <v>566</v>
      </c>
      <c r="D717" s="181" t="s">
        <v>566</v>
      </c>
      <c r="E717" s="181" t="str">
        <f t="shared" si="24"/>
        <v/>
      </c>
    </row>
    <row r="718" spans="3:5">
      <c r="C718" s="181" t="s">
        <v>566</v>
      </c>
      <c r="D718" s="181" t="s">
        <v>566</v>
      </c>
      <c r="E718" s="181" t="str">
        <f t="shared" si="24"/>
        <v/>
      </c>
    </row>
    <row r="719" spans="3:5">
      <c r="C719" s="181" t="s">
        <v>566</v>
      </c>
      <c r="D719" s="181" t="s">
        <v>566</v>
      </c>
      <c r="E719" s="181" t="str">
        <f t="shared" si="24"/>
        <v/>
      </c>
    </row>
    <row r="720" spans="3:5">
      <c r="C720" s="181" t="s">
        <v>566</v>
      </c>
      <c r="D720" s="181" t="s">
        <v>566</v>
      </c>
      <c r="E720" s="181" t="str">
        <f t="shared" si="24"/>
        <v/>
      </c>
    </row>
    <row r="721" spans="3:5">
      <c r="C721" s="181" t="s">
        <v>566</v>
      </c>
      <c r="D721" s="181" t="s">
        <v>566</v>
      </c>
      <c r="E721" s="181" t="str">
        <f t="shared" si="24"/>
        <v/>
      </c>
    </row>
    <row r="722" spans="3:5">
      <c r="C722" s="181" t="s">
        <v>566</v>
      </c>
      <c r="D722" s="181" t="s">
        <v>566</v>
      </c>
      <c r="E722" s="181" t="str">
        <f t="shared" si="24"/>
        <v/>
      </c>
    </row>
    <row r="723" spans="3:5">
      <c r="C723" s="181" t="s">
        <v>566</v>
      </c>
      <c r="D723" s="181" t="s">
        <v>566</v>
      </c>
      <c r="E723" s="181" t="str">
        <f t="shared" si="24"/>
        <v/>
      </c>
    </row>
    <row r="724" spans="3:5">
      <c r="C724" s="181" t="s">
        <v>566</v>
      </c>
      <c r="D724" s="181" t="s">
        <v>566</v>
      </c>
      <c r="E724" s="181" t="str">
        <f t="shared" si="24"/>
        <v/>
      </c>
    </row>
    <row r="725" spans="3:5">
      <c r="C725" s="181" t="s">
        <v>566</v>
      </c>
      <c r="D725" s="181" t="s">
        <v>566</v>
      </c>
      <c r="E725" s="181" t="str">
        <f t="shared" si="24"/>
        <v/>
      </c>
    </row>
    <row r="726" spans="3:5">
      <c r="C726" s="181" t="s">
        <v>566</v>
      </c>
      <c r="D726" s="181" t="s">
        <v>566</v>
      </c>
      <c r="E726" s="181" t="str">
        <f t="shared" si="24"/>
        <v/>
      </c>
    </row>
    <row r="727" spans="3:5">
      <c r="C727" s="181" t="s">
        <v>566</v>
      </c>
      <c r="D727" s="181" t="s">
        <v>566</v>
      </c>
      <c r="E727" s="181" t="str">
        <f t="shared" si="24"/>
        <v/>
      </c>
    </row>
    <row r="728" spans="3:5">
      <c r="C728" s="181" t="s">
        <v>566</v>
      </c>
      <c r="D728" s="181" t="s">
        <v>566</v>
      </c>
      <c r="E728" s="181" t="str">
        <f t="shared" si="24"/>
        <v/>
      </c>
    </row>
    <row r="729" spans="3:5">
      <c r="C729" s="181" t="s">
        <v>566</v>
      </c>
      <c r="D729" s="181" t="s">
        <v>566</v>
      </c>
      <c r="E729" s="181" t="str">
        <f t="shared" si="24"/>
        <v/>
      </c>
    </row>
    <row r="730" spans="3:5">
      <c r="C730" s="181" t="s">
        <v>566</v>
      </c>
      <c r="D730" s="181" t="s">
        <v>566</v>
      </c>
      <c r="E730" s="181" t="str">
        <f t="shared" si="24"/>
        <v/>
      </c>
    </row>
    <row r="731" spans="3:5">
      <c r="C731" s="181" t="s">
        <v>566</v>
      </c>
      <c r="D731" s="181" t="s">
        <v>566</v>
      </c>
      <c r="E731" s="181" t="str">
        <f t="shared" si="24"/>
        <v/>
      </c>
    </row>
    <row r="732" spans="3:5">
      <c r="C732" s="181" t="s">
        <v>566</v>
      </c>
      <c r="D732" s="181" t="s">
        <v>566</v>
      </c>
      <c r="E732" s="181" t="str">
        <f t="shared" si="24"/>
        <v/>
      </c>
    </row>
    <row r="733" spans="3:5">
      <c r="C733" s="181" t="s">
        <v>566</v>
      </c>
      <c r="D733" s="181" t="s">
        <v>566</v>
      </c>
      <c r="E733" s="181" t="str">
        <f t="shared" si="24"/>
        <v/>
      </c>
    </row>
    <row r="734" spans="3:5">
      <c r="C734" s="181" t="s">
        <v>566</v>
      </c>
      <c r="D734" s="181" t="s">
        <v>566</v>
      </c>
      <c r="E734" s="181" t="str">
        <f t="shared" si="24"/>
        <v/>
      </c>
    </row>
    <row r="735" spans="3:5">
      <c r="C735" s="181" t="s">
        <v>566</v>
      </c>
      <c r="D735" s="181" t="s">
        <v>566</v>
      </c>
      <c r="E735" s="181" t="str">
        <f t="shared" si="24"/>
        <v/>
      </c>
    </row>
    <row r="736" spans="3:5">
      <c r="C736" s="181" t="s">
        <v>566</v>
      </c>
      <c r="D736" s="181" t="s">
        <v>566</v>
      </c>
      <c r="E736" s="181" t="str">
        <f t="shared" si="24"/>
        <v/>
      </c>
    </row>
    <row r="737" spans="3:5">
      <c r="C737" s="181" t="s">
        <v>566</v>
      </c>
      <c r="D737" s="181" t="s">
        <v>566</v>
      </c>
      <c r="E737" s="181" t="str">
        <f t="shared" si="24"/>
        <v/>
      </c>
    </row>
    <row r="738" spans="3:5">
      <c r="C738" s="181" t="s">
        <v>566</v>
      </c>
      <c r="D738" s="181" t="s">
        <v>566</v>
      </c>
      <c r="E738" s="181" t="str">
        <f t="shared" si="24"/>
        <v/>
      </c>
    </row>
    <row r="739" spans="3:5">
      <c r="C739" s="181" t="s">
        <v>566</v>
      </c>
      <c r="D739" s="181" t="s">
        <v>566</v>
      </c>
      <c r="E739" s="181" t="str">
        <f t="shared" si="24"/>
        <v/>
      </c>
    </row>
    <row r="740" spans="3:5">
      <c r="C740" s="181" t="s">
        <v>566</v>
      </c>
      <c r="D740" s="181" t="s">
        <v>566</v>
      </c>
      <c r="E740" s="181" t="str">
        <f t="shared" si="24"/>
        <v/>
      </c>
    </row>
    <row r="741" spans="3:5">
      <c r="C741" s="181" t="s">
        <v>566</v>
      </c>
      <c r="D741" s="181" t="s">
        <v>566</v>
      </c>
      <c r="E741" s="181" t="str">
        <f t="shared" si="24"/>
        <v/>
      </c>
    </row>
    <row r="742" spans="3:5">
      <c r="C742" s="181" t="s">
        <v>566</v>
      </c>
      <c r="D742" s="181" t="s">
        <v>566</v>
      </c>
      <c r="E742" s="181" t="str">
        <f t="shared" si="24"/>
        <v/>
      </c>
    </row>
    <row r="743" spans="3:5">
      <c r="C743" s="181" t="s">
        <v>566</v>
      </c>
      <c r="D743" s="181" t="s">
        <v>566</v>
      </c>
      <c r="E743" s="181" t="str">
        <f t="shared" si="24"/>
        <v/>
      </c>
    </row>
    <row r="744" spans="3:5">
      <c r="C744" s="181" t="s">
        <v>566</v>
      </c>
      <c r="D744" s="181" t="s">
        <v>566</v>
      </c>
      <c r="E744" s="181" t="str">
        <f t="shared" si="24"/>
        <v/>
      </c>
    </row>
    <row r="745" spans="3:5">
      <c r="C745" s="181" t="s">
        <v>566</v>
      </c>
      <c r="D745" s="181" t="s">
        <v>566</v>
      </c>
      <c r="E745" s="181" t="str">
        <f t="shared" si="24"/>
        <v/>
      </c>
    </row>
    <row r="746" spans="3:5">
      <c r="C746" s="181" t="s">
        <v>566</v>
      </c>
      <c r="D746" s="181" t="s">
        <v>566</v>
      </c>
      <c r="E746" s="181" t="str">
        <f t="shared" si="24"/>
        <v/>
      </c>
    </row>
    <row r="747" spans="3:5">
      <c r="C747" s="181" t="s">
        <v>566</v>
      </c>
      <c r="D747" s="181" t="s">
        <v>566</v>
      </c>
      <c r="E747" s="181" t="str">
        <f t="shared" si="24"/>
        <v/>
      </c>
    </row>
    <row r="748" spans="3:5">
      <c r="C748" s="181" t="s">
        <v>566</v>
      </c>
      <c r="D748" s="181" t="s">
        <v>566</v>
      </c>
      <c r="E748" s="181" t="str">
        <f t="shared" si="24"/>
        <v/>
      </c>
    </row>
    <row r="749" spans="3:5">
      <c r="C749" s="181" t="s">
        <v>566</v>
      </c>
      <c r="D749" s="181" t="s">
        <v>566</v>
      </c>
      <c r="E749" s="181" t="str">
        <f t="shared" si="24"/>
        <v/>
      </c>
    </row>
    <row r="750" spans="3:5">
      <c r="C750" s="181" t="s">
        <v>566</v>
      </c>
      <c r="D750" s="181" t="s">
        <v>566</v>
      </c>
      <c r="E750" s="181" t="str">
        <f t="shared" si="24"/>
        <v/>
      </c>
    </row>
    <row r="751" spans="3:5">
      <c r="C751" s="181" t="s">
        <v>566</v>
      </c>
      <c r="D751" s="181" t="s">
        <v>566</v>
      </c>
      <c r="E751" s="181" t="str">
        <f t="shared" si="24"/>
        <v/>
      </c>
    </row>
    <row r="752" spans="3:5">
      <c r="C752" s="181" t="s">
        <v>566</v>
      </c>
      <c r="D752" s="181" t="s">
        <v>566</v>
      </c>
      <c r="E752" s="181" t="str">
        <f t="shared" si="24"/>
        <v/>
      </c>
    </row>
    <row r="753" spans="3:5">
      <c r="C753" s="181" t="s">
        <v>566</v>
      </c>
      <c r="D753" s="181" t="s">
        <v>566</v>
      </c>
      <c r="E753" s="181" t="str">
        <f t="shared" si="24"/>
        <v/>
      </c>
    </row>
    <row r="754" spans="3:5">
      <c r="C754" s="181" t="s">
        <v>566</v>
      </c>
      <c r="D754" s="181" t="s">
        <v>566</v>
      </c>
      <c r="E754" s="181" t="str">
        <f t="shared" si="24"/>
        <v/>
      </c>
    </row>
    <row r="755" spans="3:5">
      <c r="C755" s="181" t="s">
        <v>566</v>
      </c>
      <c r="D755" s="181" t="s">
        <v>566</v>
      </c>
      <c r="E755" s="181" t="str">
        <f t="shared" si="24"/>
        <v/>
      </c>
    </row>
    <row r="756" spans="3:5">
      <c r="C756" s="181" t="s">
        <v>566</v>
      </c>
      <c r="D756" s="181" t="s">
        <v>566</v>
      </c>
      <c r="E756" s="181" t="str">
        <f t="shared" si="24"/>
        <v/>
      </c>
    </row>
    <row r="757" spans="3:5">
      <c r="C757" s="181" t="s">
        <v>566</v>
      </c>
      <c r="D757" s="181" t="s">
        <v>566</v>
      </c>
      <c r="E757" s="181" t="str">
        <f t="shared" si="24"/>
        <v/>
      </c>
    </row>
    <row r="758" spans="3:5">
      <c r="C758" s="181" t="s">
        <v>566</v>
      </c>
      <c r="D758" s="181" t="s">
        <v>566</v>
      </c>
      <c r="E758" s="181" t="str">
        <f t="shared" si="24"/>
        <v/>
      </c>
    </row>
    <row r="759" spans="3:5">
      <c r="C759" s="181" t="s">
        <v>566</v>
      </c>
      <c r="D759" s="181" t="s">
        <v>566</v>
      </c>
      <c r="E759" s="181" t="str">
        <f t="shared" si="24"/>
        <v/>
      </c>
    </row>
    <row r="760" spans="3:5">
      <c r="C760" s="181" t="s">
        <v>566</v>
      </c>
      <c r="D760" s="181" t="s">
        <v>566</v>
      </c>
      <c r="E760" s="181" t="str">
        <f t="shared" si="24"/>
        <v/>
      </c>
    </row>
    <row r="761" spans="3:5">
      <c r="C761" s="181" t="s">
        <v>566</v>
      </c>
      <c r="D761" s="181" t="s">
        <v>566</v>
      </c>
      <c r="E761" s="181" t="str">
        <f t="shared" si="24"/>
        <v/>
      </c>
    </row>
    <row r="762" spans="3:5">
      <c r="C762" s="181" t="s">
        <v>566</v>
      </c>
      <c r="D762" s="181" t="s">
        <v>566</v>
      </c>
      <c r="E762" s="181" t="str">
        <f t="shared" si="24"/>
        <v/>
      </c>
    </row>
    <row r="763" spans="3:5">
      <c r="C763" s="181" t="s">
        <v>566</v>
      </c>
      <c r="D763" s="181" t="s">
        <v>566</v>
      </c>
      <c r="E763" s="181" t="str">
        <f t="shared" si="24"/>
        <v/>
      </c>
    </row>
    <row r="764" spans="3:5">
      <c r="C764" s="181" t="s">
        <v>566</v>
      </c>
      <c r="D764" s="181" t="s">
        <v>566</v>
      </c>
      <c r="E764" s="181" t="str">
        <f t="shared" si="24"/>
        <v/>
      </c>
    </row>
    <row r="765" spans="3:5">
      <c r="C765" s="181" t="s">
        <v>566</v>
      </c>
      <c r="D765" s="181" t="s">
        <v>566</v>
      </c>
      <c r="E765" s="181" t="str">
        <f t="shared" si="24"/>
        <v/>
      </c>
    </row>
    <row r="766" spans="3:5">
      <c r="C766" s="181" t="s">
        <v>566</v>
      </c>
      <c r="D766" s="181" t="s">
        <v>566</v>
      </c>
      <c r="E766" s="181" t="str">
        <f t="shared" si="24"/>
        <v/>
      </c>
    </row>
    <row r="767" spans="3:5">
      <c r="C767" s="181" t="s">
        <v>566</v>
      </c>
      <c r="D767" s="181" t="s">
        <v>566</v>
      </c>
      <c r="E767" s="181" t="str">
        <f t="shared" si="24"/>
        <v/>
      </c>
    </row>
    <row r="768" spans="3:5">
      <c r="C768" s="181" t="s">
        <v>566</v>
      </c>
      <c r="D768" s="181" t="s">
        <v>566</v>
      </c>
      <c r="E768" s="181" t="str">
        <f t="shared" si="24"/>
        <v/>
      </c>
    </row>
    <row r="769" spans="3:5">
      <c r="C769" s="181" t="s">
        <v>566</v>
      </c>
      <c r="D769" s="181" t="s">
        <v>566</v>
      </c>
      <c r="E769" s="181" t="str">
        <f t="shared" si="24"/>
        <v/>
      </c>
    </row>
    <row r="770" spans="3:5">
      <c r="C770" s="181" t="s">
        <v>566</v>
      </c>
      <c r="D770" s="181" t="s">
        <v>566</v>
      </c>
      <c r="E770" s="181" t="str">
        <f t="shared" si="24"/>
        <v/>
      </c>
    </row>
    <row r="771" spans="3:5">
      <c r="C771" s="181" t="s">
        <v>566</v>
      </c>
      <c r="D771" s="181" t="s">
        <v>566</v>
      </c>
      <c r="E771" s="181" t="str">
        <f t="shared" si="24"/>
        <v/>
      </c>
    </row>
    <row r="772" spans="3:5">
      <c r="C772" s="181" t="s">
        <v>566</v>
      </c>
      <c r="D772" s="181" t="s">
        <v>566</v>
      </c>
      <c r="E772" s="181" t="str">
        <f t="shared" ref="E772:E835" si="25">IF(C772&lt;D772,C772,D772)</f>
        <v/>
      </c>
    </row>
    <row r="773" spans="3:5">
      <c r="C773" s="181" t="s">
        <v>566</v>
      </c>
      <c r="D773" s="181" t="s">
        <v>566</v>
      </c>
      <c r="E773" s="181" t="str">
        <f t="shared" si="25"/>
        <v/>
      </c>
    </row>
    <row r="774" spans="3:5">
      <c r="C774" s="181" t="s">
        <v>566</v>
      </c>
      <c r="D774" s="181" t="s">
        <v>566</v>
      </c>
      <c r="E774" s="181" t="str">
        <f t="shared" si="25"/>
        <v/>
      </c>
    </row>
    <row r="775" spans="3:5">
      <c r="C775" s="181" t="s">
        <v>566</v>
      </c>
      <c r="D775" s="181" t="s">
        <v>566</v>
      </c>
      <c r="E775" s="181" t="str">
        <f t="shared" si="25"/>
        <v/>
      </c>
    </row>
    <row r="776" spans="3:5">
      <c r="C776" s="181" t="s">
        <v>566</v>
      </c>
      <c r="D776" s="181" t="s">
        <v>566</v>
      </c>
      <c r="E776" s="181" t="str">
        <f t="shared" si="25"/>
        <v/>
      </c>
    </row>
    <row r="777" spans="3:5">
      <c r="C777" s="181" t="s">
        <v>566</v>
      </c>
      <c r="D777" s="181" t="s">
        <v>566</v>
      </c>
      <c r="E777" s="181" t="str">
        <f t="shared" si="25"/>
        <v/>
      </c>
    </row>
    <row r="778" spans="3:5">
      <c r="C778" s="181" t="s">
        <v>566</v>
      </c>
      <c r="D778" s="181" t="s">
        <v>566</v>
      </c>
      <c r="E778" s="181" t="str">
        <f t="shared" si="25"/>
        <v/>
      </c>
    </row>
    <row r="779" spans="3:5">
      <c r="C779" s="181" t="s">
        <v>566</v>
      </c>
      <c r="D779" s="181" t="s">
        <v>566</v>
      </c>
      <c r="E779" s="181" t="str">
        <f t="shared" si="25"/>
        <v/>
      </c>
    </row>
    <row r="780" spans="3:5">
      <c r="C780" s="181" t="s">
        <v>566</v>
      </c>
      <c r="D780" s="181" t="s">
        <v>566</v>
      </c>
      <c r="E780" s="181" t="str">
        <f t="shared" si="25"/>
        <v/>
      </c>
    </row>
    <row r="781" spans="3:5">
      <c r="C781" s="181" t="s">
        <v>566</v>
      </c>
      <c r="D781" s="181" t="s">
        <v>566</v>
      </c>
      <c r="E781" s="181" t="str">
        <f t="shared" si="25"/>
        <v/>
      </c>
    </row>
    <row r="782" spans="3:5">
      <c r="C782" s="181" t="s">
        <v>566</v>
      </c>
      <c r="D782" s="181" t="s">
        <v>566</v>
      </c>
      <c r="E782" s="181" t="str">
        <f t="shared" si="25"/>
        <v/>
      </c>
    </row>
    <row r="783" spans="3:5">
      <c r="C783" s="181" t="s">
        <v>566</v>
      </c>
      <c r="D783" s="181" t="s">
        <v>566</v>
      </c>
      <c r="E783" s="181" t="str">
        <f t="shared" si="25"/>
        <v/>
      </c>
    </row>
    <row r="784" spans="3:5">
      <c r="C784" s="181" t="s">
        <v>566</v>
      </c>
      <c r="D784" s="181" t="s">
        <v>566</v>
      </c>
      <c r="E784" s="181" t="str">
        <f t="shared" si="25"/>
        <v/>
      </c>
    </row>
    <row r="785" spans="3:5">
      <c r="C785" s="181" t="s">
        <v>566</v>
      </c>
      <c r="D785" s="181" t="s">
        <v>566</v>
      </c>
      <c r="E785" s="181" t="str">
        <f t="shared" si="25"/>
        <v/>
      </c>
    </row>
    <row r="786" spans="3:5">
      <c r="C786" s="181" t="s">
        <v>566</v>
      </c>
      <c r="D786" s="181" t="s">
        <v>566</v>
      </c>
      <c r="E786" s="181" t="str">
        <f t="shared" si="25"/>
        <v/>
      </c>
    </row>
    <row r="787" spans="3:5">
      <c r="C787" s="181" t="s">
        <v>566</v>
      </c>
      <c r="D787" s="181" t="s">
        <v>566</v>
      </c>
      <c r="E787" s="181" t="str">
        <f t="shared" si="25"/>
        <v/>
      </c>
    </row>
    <row r="788" spans="3:5">
      <c r="C788" s="181" t="s">
        <v>566</v>
      </c>
      <c r="D788" s="181" t="s">
        <v>566</v>
      </c>
      <c r="E788" s="181" t="str">
        <f t="shared" si="25"/>
        <v/>
      </c>
    </row>
    <row r="789" spans="3:5">
      <c r="C789" s="181" t="s">
        <v>566</v>
      </c>
      <c r="D789" s="181" t="s">
        <v>566</v>
      </c>
      <c r="E789" s="181" t="str">
        <f t="shared" si="25"/>
        <v/>
      </c>
    </row>
    <row r="790" spans="3:5">
      <c r="C790" s="181" t="s">
        <v>566</v>
      </c>
      <c r="D790" s="181" t="s">
        <v>566</v>
      </c>
      <c r="E790" s="181" t="str">
        <f t="shared" si="25"/>
        <v/>
      </c>
    </row>
    <row r="791" spans="3:5">
      <c r="C791" s="181" t="s">
        <v>566</v>
      </c>
      <c r="D791" s="181" t="s">
        <v>566</v>
      </c>
      <c r="E791" s="181" t="str">
        <f t="shared" si="25"/>
        <v/>
      </c>
    </row>
    <row r="792" spans="3:5">
      <c r="C792" s="181" t="s">
        <v>566</v>
      </c>
      <c r="D792" s="181" t="s">
        <v>566</v>
      </c>
      <c r="E792" s="181" t="str">
        <f t="shared" si="25"/>
        <v/>
      </c>
    </row>
    <row r="793" spans="3:5">
      <c r="C793" s="181" t="s">
        <v>566</v>
      </c>
      <c r="D793" s="181" t="s">
        <v>566</v>
      </c>
      <c r="E793" s="181" t="str">
        <f t="shared" si="25"/>
        <v/>
      </c>
    </row>
    <row r="794" spans="3:5">
      <c r="C794" s="181" t="s">
        <v>566</v>
      </c>
      <c r="D794" s="181" t="s">
        <v>566</v>
      </c>
      <c r="E794" s="181" t="str">
        <f t="shared" si="25"/>
        <v/>
      </c>
    </row>
    <row r="795" spans="3:5">
      <c r="C795" s="181" t="s">
        <v>566</v>
      </c>
      <c r="D795" s="181" t="s">
        <v>566</v>
      </c>
      <c r="E795" s="181" t="str">
        <f t="shared" si="25"/>
        <v/>
      </c>
    </row>
    <row r="796" spans="3:5">
      <c r="C796" s="181" t="s">
        <v>566</v>
      </c>
      <c r="D796" s="181" t="s">
        <v>566</v>
      </c>
      <c r="E796" s="181" t="str">
        <f t="shared" si="25"/>
        <v/>
      </c>
    </row>
    <row r="797" spans="3:5">
      <c r="C797" s="181" t="s">
        <v>566</v>
      </c>
      <c r="D797" s="181" t="s">
        <v>566</v>
      </c>
      <c r="E797" s="181" t="str">
        <f t="shared" si="25"/>
        <v/>
      </c>
    </row>
    <row r="798" spans="3:5">
      <c r="C798" s="181" t="s">
        <v>566</v>
      </c>
      <c r="D798" s="181" t="s">
        <v>566</v>
      </c>
      <c r="E798" s="181" t="str">
        <f t="shared" si="25"/>
        <v/>
      </c>
    </row>
    <row r="799" spans="3:5">
      <c r="C799" s="181" t="s">
        <v>566</v>
      </c>
      <c r="D799" s="181" t="s">
        <v>566</v>
      </c>
      <c r="E799" s="181" t="str">
        <f t="shared" si="25"/>
        <v/>
      </c>
    </row>
    <row r="800" spans="3:5">
      <c r="C800" s="181" t="s">
        <v>566</v>
      </c>
      <c r="D800" s="181" t="s">
        <v>566</v>
      </c>
      <c r="E800" s="181" t="str">
        <f t="shared" si="25"/>
        <v/>
      </c>
    </row>
    <row r="801" spans="3:5">
      <c r="C801" s="181" t="s">
        <v>566</v>
      </c>
      <c r="D801" s="181" t="s">
        <v>566</v>
      </c>
      <c r="E801" s="181" t="str">
        <f t="shared" si="25"/>
        <v/>
      </c>
    </row>
    <row r="802" spans="3:5">
      <c r="C802" s="181" t="s">
        <v>566</v>
      </c>
      <c r="D802" s="181" t="s">
        <v>566</v>
      </c>
      <c r="E802" s="181" t="str">
        <f t="shared" si="25"/>
        <v/>
      </c>
    </row>
    <row r="803" spans="3:5">
      <c r="C803" s="181" t="s">
        <v>566</v>
      </c>
      <c r="D803" s="181" t="s">
        <v>566</v>
      </c>
      <c r="E803" s="181" t="str">
        <f t="shared" si="25"/>
        <v/>
      </c>
    </row>
    <row r="804" spans="3:5">
      <c r="C804" s="181" t="s">
        <v>566</v>
      </c>
      <c r="D804" s="181" t="s">
        <v>566</v>
      </c>
      <c r="E804" s="181" t="str">
        <f t="shared" si="25"/>
        <v/>
      </c>
    </row>
    <row r="805" spans="3:5">
      <c r="C805" s="181" t="s">
        <v>566</v>
      </c>
      <c r="D805" s="181" t="s">
        <v>566</v>
      </c>
      <c r="E805" s="181" t="str">
        <f t="shared" si="25"/>
        <v/>
      </c>
    </row>
    <row r="806" spans="3:5">
      <c r="C806" s="181" t="s">
        <v>566</v>
      </c>
      <c r="D806" s="181" t="s">
        <v>566</v>
      </c>
      <c r="E806" s="181" t="str">
        <f t="shared" si="25"/>
        <v/>
      </c>
    </row>
    <row r="807" spans="3:5">
      <c r="C807" s="181" t="s">
        <v>566</v>
      </c>
      <c r="D807" s="181" t="s">
        <v>566</v>
      </c>
      <c r="E807" s="181" t="str">
        <f t="shared" si="25"/>
        <v/>
      </c>
    </row>
    <row r="808" spans="3:5">
      <c r="C808" s="181" t="s">
        <v>566</v>
      </c>
      <c r="D808" s="181" t="s">
        <v>566</v>
      </c>
      <c r="E808" s="181" t="str">
        <f t="shared" si="25"/>
        <v/>
      </c>
    </row>
    <row r="809" spans="3:5">
      <c r="C809" s="181" t="s">
        <v>566</v>
      </c>
      <c r="D809" s="181" t="s">
        <v>566</v>
      </c>
      <c r="E809" s="181" t="str">
        <f t="shared" si="25"/>
        <v/>
      </c>
    </row>
    <row r="810" spans="3:5">
      <c r="C810" s="181" t="s">
        <v>566</v>
      </c>
      <c r="D810" s="181" t="s">
        <v>566</v>
      </c>
      <c r="E810" s="181" t="str">
        <f t="shared" si="25"/>
        <v/>
      </c>
    </row>
    <row r="811" spans="3:5">
      <c r="C811" s="181" t="s">
        <v>566</v>
      </c>
      <c r="D811" s="181" t="s">
        <v>566</v>
      </c>
      <c r="E811" s="181" t="str">
        <f t="shared" si="25"/>
        <v/>
      </c>
    </row>
    <row r="812" spans="3:5">
      <c r="C812" s="181" t="s">
        <v>566</v>
      </c>
      <c r="D812" s="181" t="s">
        <v>566</v>
      </c>
      <c r="E812" s="181" t="str">
        <f t="shared" si="25"/>
        <v/>
      </c>
    </row>
    <row r="813" spans="3:5">
      <c r="C813" s="181" t="s">
        <v>566</v>
      </c>
      <c r="D813" s="181" t="s">
        <v>566</v>
      </c>
      <c r="E813" s="181" t="str">
        <f t="shared" si="25"/>
        <v/>
      </c>
    </row>
    <row r="814" spans="3:5">
      <c r="C814" s="181" t="s">
        <v>566</v>
      </c>
      <c r="D814" s="181" t="s">
        <v>566</v>
      </c>
      <c r="E814" s="181" t="str">
        <f t="shared" si="25"/>
        <v/>
      </c>
    </row>
    <row r="815" spans="3:5">
      <c r="C815" s="181" t="s">
        <v>566</v>
      </c>
      <c r="D815" s="181" t="s">
        <v>566</v>
      </c>
      <c r="E815" s="181" t="str">
        <f t="shared" si="25"/>
        <v/>
      </c>
    </row>
    <row r="816" spans="3:5">
      <c r="C816" s="181" t="s">
        <v>566</v>
      </c>
      <c r="D816" s="181" t="s">
        <v>566</v>
      </c>
      <c r="E816" s="181" t="str">
        <f t="shared" si="25"/>
        <v/>
      </c>
    </row>
    <row r="817" spans="3:5">
      <c r="C817" s="181" t="s">
        <v>566</v>
      </c>
      <c r="D817" s="181" t="s">
        <v>566</v>
      </c>
      <c r="E817" s="181" t="str">
        <f t="shared" si="25"/>
        <v/>
      </c>
    </row>
    <row r="818" spans="3:5">
      <c r="C818" s="181" t="s">
        <v>566</v>
      </c>
      <c r="D818" s="181" t="s">
        <v>566</v>
      </c>
      <c r="E818" s="181" t="str">
        <f t="shared" si="25"/>
        <v/>
      </c>
    </row>
    <row r="819" spans="3:5">
      <c r="C819" s="181" t="s">
        <v>566</v>
      </c>
      <c r="D819" s="181" t="s">
        <v>566</v>
      </c>
      <c r="E819" s="181" t="str">
        <f t="shared" si="25"/>
        <v/>
      </c>
    </row>
    <row r="820" spans="3:5">
      <c r="C820" s="181" t="s">
        <v>566</v>
      </c>
      <c r="D820" s="181" t="s">
        <v>566</v>
      </c>
      <c r="E820" s="181" t="str">
        <f t="shared" si="25"/>
        <v/>
      </c>
    </row>
    <row r="821" spans="3:5">
      <c r="C821" s="181" t="s">
        <v>566</v>
      </c>
      <c r="D821" s="181" t="s">
        <v>566</v>
      </c>
      <c r="E821" s="181" t="str">
        <f t="shared" si="25"/>
        <v/>
      </c>
    </row>
    <row r="822" spans="3:5">
      <c r="C822" s="181" t="s">
        <v>566</v>
      </c>
      <c r="D822" s="181" t="s">
        <v>566</v>
      </c>
      <c r="E822" s="181" t="str">
        <f t="shared" si="25"/>
        <v/>
      </c>
    </row>
    <row r="823" spans="3:5">
      <c r="C823" s="181" t="s">
        <v>566</v>
      </c>
      <c r="D823" s="181" t="s">
        <v>566</v>
      </c>
      <c r="E823" s="181" t="str">
        <f t="shared" si="25"/>
        <v/>
      </c>
    </row>
    <row r="824" spans="3:5">
      <c r="C824" s="181" t="s">
        <v>566</v>
      </c>
      <c r="D824" s="181" t="s">
        <v>566</v>
      </c>
      <c r="E824" s="181" t="str">
        <f t="shared" si="25"/>
        <v/>
      </c>
    </row>
    <row r="825" spans="3:5">
      <c r="C825" s="181" t="s">
        <v>566</v>
      </c>
      <c r="D825" s="181" t="s">
        <v>566</v>
      </c>
      <c r="E825" s="181" t="str">
        <f t="shared" si="25"/>
        <v/>
      </c>
    </row>
    <row r="826" spans="3:5">
      <c r="C826" s="181" t="s">
        <v>566</v>
      </c>
      <c r="D826" s="181" t="s">
        <v>566</v>
      </c>
      <c r="E826" s="181" t="str">
        <f t="shared" si="25"/>
        <v/>
      </c>
    </row>
    <row r="827" spans="3:5">
      <c r="C827" s="181" t="s">
        <v>566</v>
      </c>
      <c r="D827" s="181" t="s">
        <v>566</v>
      </c>
      <c r="E827" s="181" t="str">
        <f t="shared" si="25"/>
        <v/>
      </c>
    </row>
    <row r="828" spans="3:5">
      <c r="C828" s="181" t="s">
        <v>566</v>
      </c>
      <c r="D828" s="181" t="s">
        <v>566</v>
      </c>
      <c r="E828" s="181" t="str">
        <f t="shared" si="25"/>
        <v/>
      </c>
    </row>
    <row r="829" spans="3:5">
      <c r="C829" s="181" t="s">
        <v>566</v>
      </c>
      <c r="D829" s="181" t="s">
        <v>566</v>
      </c>
      <c r="E829" s="181" t="str">
        <f t="shared" si="25"/>
        <v/>
      </c>
    </row>
    <row r="830" spans="3:5">
      <c r="C830" s="181" t="s">
        <v>566</v>
      </c>
      <c r="D830" s="181" t="s">
        <v>566</v>
      </c>
      <c r="E830" s="181" t="str">
        <f t="shared" si="25"/>
        <v/>
      </c>
    </row>
    <row r="831" spans="3:5">
      <c r="C831" s="181" t="s">
        <v>566</v>
      </c>
      <c r="D831" s="181" t="s">
        <v>566</v>
      </c>
      <c r="E831" s="181" t="str">
        <f t="shared" si="25"/>
        <v/>
      </c>
    </row>
    <row r="832" spans="3:5">
      <c r="C832" s="181" t="s">
        <v>566</v>
      </c>
      <c r="D832" s="181" t="s">
        <v>566</v>
      </c>
      <c r="E832" s="181" t="str">
        <f t="shared" si="25"/>
        <v/>
      </c>
    </row>
    <row r="833" spans="3:5">
      <c r="C833" s="181" t="s">
        <v>566</v>
      </c>
      <c r="D833" s="181" t="s">
        <v>566</v>
      </c>
      <c r="E833" s="181" t="str">
        <f t="shared" si="25"/>
        <v/>
      </c>
    </row>
    <row r="834" spans="3:5">
      <c r="C834" s="181" t="s">
        <v>566</v>
      </c>
      <c r="D834" s="181" t="s">
        <v>566</v>
      </c>
      <c r="E834" s="181" t="str">
        <f t="shared" si="25"/>
        <v/>
      </c>
    </row>
    <row r="835" spans="3:5">
      <c r="C835" s="181" t="s">
        <v>566</v>
      </c>
      <c r="D835" s="181" t="s">
        <v>566</v>
      </c>
      <c r="E835" s="181" t="str">
        <f t="shared" si="25"/>
        <v/>
      </c>
    </row>
    <row r="836" spans="3:5">
      <c r="C836" s="181" t="s">
        <v>566</v>
      </c>
      <c r="D836" s="181" t="s">
        <v>566</v>
      </c>
      <c r="E836" s="181" t="str">
        <f t="shared" ref="E836:E899" si="26">IF(C836&lt;D836,C836,D836)</f>
        <v/>
      </c>
    </row>
    <row r="837" spans="3:5">
      <c r="C837" s="181" t="s">
        <v>566</v>
      </c>
      <c r="D837" s="181" t="s">
        <v>566</v>
      </c>
      <c r="E837" s="181" t="str">
        <f t="shared" si="26"/>
        <v/>
      </c>
    </row>
    <row r="838" spans="3:5">
      <c r="C838" s="181" t="s">
        <v>566</v>
      </c>
      <c r="D838" s="181" t="s">
        <v>566</v>
      </c>
      <c r="E838" s="181" t="str">
        <f t="shared" si="26"/>
        <v/>
      </c>
    </row>
    <row r="839" spans="3:5">
      <c r="C839" s="181" t="s">
        <v>566</v>
      </c>
      <c r="D839" s="181" t="s">
        <v>566</v>
      </c>
      <c r="E839" s="181" t="str">
        <f t="shared" si="26"/>
        <v/>
      </c>
    </row>
    <row r="840" spans="3:5">
      <c r="C840" s="181" t="s">
        <v>566</v>
      </c>
      <c r="D840" s="181" t="s">
        <v>566</v>
      </c>
      <c r="E840" s="181" t="str">
        <f t="shared" si="26"/>
        <v/>
      </c>
    </row>
    <row r="841" spans="3:5">
      <c r="C841" s="181" t="s">
        <v>566</v>
      </c>
      <c r="D841" s="181" t="s">
        <v>566</v>
      </c>
      <c r="E841" s="181" t="str">
        <f t="shared" si="26"/>
        <v/>
      </c>
    </row>
    <row r="842" spans="3:5">
      <c r="C842" s="181" t="s">
        <v>566</v>
      </c>
      <c r="D842" s="181" t="s">
        <v>566</v>
      </c>
      <c r="E842" s="181" t="str">
        <f t="shared" si="26"/>
        <v/>
      </c>
    </row>
    <row r="843" spans="3:5">
      <c r="C843" s="181" t="s">
        <v>566</v>
      </c>
      <c r="D843" s="181" t="s">
        <v>566</v>
      </c>
      <c r="E843" s="181" t="str">
        <f t="shared" si="26"/>
        <v/>
      </c>
    </row>
    <row r="844" spans="3:5">
      <c r="C844" s="181" t="s">
        <v>566</v>
      </c>
      <c r="D844" s="181" t="s">
        <v>566</v>
      </c>
      <c r="E844" s="181" t="str">
        <f t="shared" si="26"/>
        <v/>
      </c>
    </row>
    <row r="845" spans="3:5">
      <c r="C845" s="181" t="s">
        <v>566</v>
      </c>
      <c r="D845" s="181" t="s">
        <v>566</v>
      </c>
      <c r="E845" s="181" t="str">
        <f t="shared" si="26"/>
        <v/>
      </c>
    </row>
    <row r="846" spans="3:5">
      <c r="C846" s="181" t="s">
        <v>566</v>
      </c>
      <c r="D846" s="181" t="s">
        <v>566</v>
      </c>
      <c r="E846" s="181" t="str">
        <f t="shared" si="26"/>
        <v/>
      </c>
    </row>
    <row r="847" spans="3:5">
      <c r="C847" s="181" t="s">
        <v>566</v>
      </c>
      <c r="D847" s="181" t="s">
        <v>566</v>
      </c>
      <c r="E847" s="181" t="str">
        <f t="shared" si="26"/>
        <v/>
      </c>
    </row>
    <row r="848" spans="3:5">
      <c r="C848" s="181" t="s">
        <v>566</v>
      </c>
      <c r="D848" s="181" t="s">
        <v>566</v>
      </c>
      <c r="E848" s="181" t="str">
        <f t="shared" si="26"/>
        <v/>
      </c>
    </row>
    <row r="849" spans="3:5">
      <c r="C849" s="181" t="s">
        <v>566</v>
      </c>
      <c r="D849" s="181" t="s">
        <v>566</v>
      </c>
      <c r="E849" s="181" t="str">
        <f t="shared" si="26"/>
        <v/>
      </c>
    </row>
    <row r="850" spans="3:5">
      <c r="C850" s="181" t="s">
        <v>566</v>
      </c>
      <c r="D850" s="181" t="s">
        <v>566</v>
      </c>
      <c r="E850" s="181" t="str">
        <f t="shared" si="26"/>
        <v/>
      </c>
    </row>
    <row r="851" spans="3:5">
      <c r="C851" s="181" t="s">
        <v>566</v>
      </c>
      <c r="D851" s="181" t="s">
        <v>566</v>
      </c>
      <c r="E851" s="181" t="str">
        <f t="shared" si="26"/>
        <v/>
      </c>
    </row>
    <row r="852" spans="3:5">
      <c r="C852" s="181" t="s">
        <v>566</v>
      </c>
      <c r="D852" s="181" t="s">
        <v>566</v>
      </c>
      <c r="E852" s="181" t="str">
        <f t="shared" si="26"/>
        <v/>
      </c>
    </row>
    <row r="853" spans="3:5">
      <c r="C853" s="181" t="s">
        <v>566</v>
      </c>
      <c r="D853" s="181" t="s">
        <v>566</v>
      </c>
      <c r="E853" s="181" t="str">
        <f t="shared" si="26"/>
        <v/>
      </c>
    </row>
    <row r="854" spans="3:5">
      <c r="C854" s="181" t="s">
        <v>566</v>
      </c>
      <c r="D854" s="181" t="s">
        <v>566</v>
      </c>
      <c r="E854" s="181" t="str">
        <f t="shared" si="26"/>
        <v/>
      </c>
    </row>
    <row r="855" spans="3:5">
      <c r="C855" s="181" t="s">
        <v>566</v>
      </c>
      <c r="D855" s="181" t="s">
        <v>566</v>
      </c>
      <c r="E855" s="181" t="str">
        <f t="shared" si="26"/>
        <v/>
      </c>
    </row>
    <row r="856" spans="3:5">
      <c r="C856" s="181" t="s">
        <v>566</v>
      </c>
      <c r="D856" s="181" t="s">
        <v>566</v>
      </c>
      <c r="E856" s="181" t="str">
        <f t="shared" si="26"/>
        <v/>
      </c>
    </row>
    <row r="857" spans="3:5">
      <c r="C857" s="181" t="s">
        <v>566</v>
      </c>
      <c r="D857" s="181" t="s">
        <v>566</v>
      </c>
      <c r="E857" s="181" t="str">
        <f t="shared" si="26"/>
        <v/>
      </c>
    </row>
    <row r="858" spans="3:5">
      <c r="C858" s="181" t="s">
        <v>566</v>
      </c>
      <c r="D858" s="181" t="s">
        <v>566</v>
      </c>
      <c r="E858" s="181" t="str">
        <f t="shared" si="26"/>
        <v/>
      </c>
    </row>
    <row r="859" spans="3:5">
      <c r="C859" s="181" t="s">
        <v>566</v>
      </c>
      <c r="D859" s="181" t="s">
        <v>566</v>
      </c>
      <c r="E859" s="181" t="str">
        <f t="shared" si="26"/>
        <v/>
      </c>
    </row>
    <row r="860" spans="3:5">
      <c r="C860" s="181" t="s">
        <v>566</v>
      </c>
      <c r="D860" s="181" t="s">
        <v>566</v>
      </c>
      <c r="E860" s="181" t="str">
        <f t="shared" si="26"/>
        <v/>
      </c>
    </row>
    <row r="861" spans="3:5">
      <c r="C861" s="181" t="s">
        <v>566</v>
      </c>
      <c r="D861" s="181" t="s">
        <v>566</v>
      </c>
      <c r="E861" s="181" t="str">
        <f t="shared" si="26"/>
        <v/>
      </c>
    </row>
    <row r="862" spans="3:5">
      <c r="C862" s="181" t="s">
        <v>566</v>
      </c>
      <c r="D862" s="181" t="s">
        <v>566</v>
      </c>
      <c r="E862" s="181" t="str">
        <f t="shared" si="26"/>
        <v/>
      </c>
    </row>
    <row r="863" spans="3:5">
      <c r="C863" s="181" t="s">
        <v>566</v>
      </c>
      <c r="D863" s="181" t="s">
        <v>566</v>
      </c>
      <c r="E863" s="181" t="str">
        <f t="shared" si="26"/>
        <v/>
      </c>
    </row>
    <row r="864" spans="3:5">
      <c r="C864" s="181" t="s">
        <v>566</v>
      </c>
      <c r="D864" s="181" t="s">
        <v>566</v>
      </c>
      <c r="E864" s="181" t="str">
        <f t="shared" si="26"/>
        <v/>
      </c>
    </row>
    <row r="865" spans="3:5">
      <c r="C865" s="181" t="s">
        <v>566</v>
      </c>
      <c r="D865" s="181" t="s">
        <v>566</v>
      </c>
      <c r="E865" s="181" t="str">
        <f t="shared" si="26"/>
        <v/>
      </c>
    </row>
    <row r="866" spans="3:5">
      <c r="C866" s="181" t="s">
        <v>566</v>
      </c>
      <c r="D866" s="181" t="s">
        <v>566</v>
      </c>
      <c r="E866" s="181" t="str">
        <f t="shared" si="26"/>
        <v/>
      </c>
    </row>
    <row r="867" spans="3:5">
      <c r="C867" s="181" t="s">
        <v>566</v>
      </c>
      <c r="D867" s="181" t="s">
        <v>566</v>
      </c>
      <c r="E867" s="181" t="str">
        <f t="shared" si="26"/>
        <v/>
      </c>
    </row>
    <row r="868" spans="3:5">
      <c r="C868" s="181" t="s">
        <v>566</v>
      </c>
      <c r="D868" s="181" t="s">
        <v>566</v>
      </c>
      <c r="E868" s="181" t="str">
        <f t="shared" si="26"/>
        <v/>
      </c>
    </row>
    <row r="869" spans="3:5">
      <c r="C869" s="181" t="s">
        <v>566</v>
      </c>
      <c r="D869" s="181" t="s">
        <v>566</v>
      </c>
      <c r="E869" s="181" t="str">
        <f t="shared" si="26"/>
        <v/>
      </c>
    </row>
    <row r="870" spans="3:5">
      <c r="C870" s="181" t="s">
        <v>566</v>
      </c>
      <c r="D870" s="181" t="s">
        <v>566</v>
      </c>
      <c r="E870" s="181" t="str">
        <f t="shared" si="26"/>
        <v/>
      </c>
    </row>
    <row r="871" spans="3:5">
      <c r="C871" s="181" t="s">
        <v>566</v>
      </c>
      <c r="D871" s="181" t="s">
        <v>566</v>
      </c>
      <c r="E871" s="181" t="str">
        <f t="shared" si="26"/>
        <v/>
      </c>
    </row>
    <row r="872" spans="3:5">
      <c r="C872" s="181" t="s">
        <v>566</v>
      </c>
      <c r="D872" s="181" t="s">
        <v>566</v>
      </c>
      <c r="E872" s="181" t="str">
        <f t="shared" si="26"/>
        <v/>
      </c>
    </row>
    <row r="873" spans="3:5">
      <c r="C873" s="181" t="s">
        <v>566</v>
      </c>
      <c r="D873" s="181" t="s">
        <v>566</v>
      </c>
      <c r="E873" s="181" t="str">
        <f t="shared" si="26"/>
        <v/>
      </c>
    </row>
    <row r="874" spans="3:5">
      <c r="C874" s="181" t="s">
        <v>566</v>
      </c>
      <c r="D874" s="181" t="s">
        <v>566</v>
      </c>
      <c r="E874" s="181" t="str">
        <f t="shared" si="26"/>
        <v/>
      </c>
    </row>
    <row r="875" spans="3:5">
      <c r="C875" s="181" t="s">
        <v>566</v>
      </c>
      <c r="D875" s="181" t="s">
        <v>566</v>
      </c>
      <c r="E875" s="181" t="str">
        <f t="shared" si="26"/>
        <v/>
      </c>
    </row>
    <row r="876" spans="3:5">
      <c r="C876" s="181" t="s">
        <v>566</v>
      </c>
      <c r="D876" s="181" t="s">
        <v>566</v>
      </c>
      <c r="E876" s="181" t="str">
        <f t="shared" si="26"/>
        <v/>
      </c>
    </row>
    <row r="877" spans="3:5">
      <c r="C877" s="181" t="s">
        <v>566</v>
      </c>
      <c r="D877" s="181" t="s">
        <v>566</v>
      </c>
      <c r="E877" s="181" t="str">
        <f t="shared" si="26"/>
        <v/>
      </c>
    </row>
    <row r="878" spans="3:5">
      <c r="C878" s="181" t="s">
        <v>566</v>
      </c>
      <c r="D878" s="181" t="s">
        <v>566</v>
      </c>
      <c r="E878" s="181" t="str">
        <f t="shared" si="26"/>
        <v/>
      </c>
    </row>
    <row r="879" spans="3:5">
      <c r="C879" s="181" t="s">
        <v>566</v>
      </c>
      <c r="D879" s="181" t="s">
        <v>566</v>
      </c>
      <c r="E879" s="181" t="str">
        <f t="shared" si="26"/>
        <v/>
      </c>
    </row>
    <row r="880" spans="3:5">
      <c r="C880" s="181" t="s">
        <v>566</v>
      </c>
      <c r="D880" s="181" t="s">
        <v>566</v>
      </c>
      <c r="E880" s="181" t="str">
        <f t="shared" si="26"/>
        <v/>
      </c>
    </row>
    <row r="881" spans="3:5">
      <c r="C881" s="181" t="s">
        <v>566</v>
      </c>
      <c r="D881" s="181" t="s">
        <v>566</v>
      </c>
      <c r="E881" s="181" t="str">
        <f t="shared" si="26"/>
        <v/>
      </c>
    </row>
    <row r="882" spans="3:5">
      <c r="C882" s="181" t="s">
        <v>566</v>
      </c>
      <c r="D882" s="181" t="s">
        <v>566</v>
      </c>
      <c r="E882" s="181" t="str">
        <f t="shared" si="26"/>
        <v/>
      </c>
    </row>
    <row r="883" spans="3:5">
      <c r="C883" s="181" t="s">
        <v>566</v>
      </c>
      <c r="D883" s="181" t="s">
        <v>566</v>
      </c>
      <c r="E883" s="181" t="str">
        <f t="shared" si="26"/>
        <v/>
      </c>
    </row>
    <row r="884" spans="3:5">
      <c r="C884" s="181" t="s">
        <v>566</v>
      </c>
      <c r="D884" s="181" t="s">
        <v>566</v>
      </c>
      <c r="E884" s="181" t="str">
        <f t="shared" si="26"/>
        <v/>
      </c>
    </row>
    <row r="885" spans="3:5">
      <c r="C885" s="181" t="s">
        <v>566</v>
      </c>
      <c r="D885" s="181" t="s">
        <v>566</v>
      </c>
      <c r="E885" s="181" t="str">
        <f t="shared" si="26"/>
        <v/>
      </c>
    </row>
    <row r="886" spans="3:5">
      <c r="C886" s="181" t="s">
        <v>566</v>
      </c>
      <c r="D886" s="181" t="s">
        <v>566</v>
      </c>
      <c r="E886" s="181" t="str">
        <f t="shared" si="26"/>
        <v/>
      </c>
    </row>
    <row r="887" spans="3:5">
      <c r="C887" s="181" t="s">
        <v>566</v>
      </c>
      <c r="D887" s="181" t="s">
        <v>566</v>
      </c>
      <c r="E887" s="181" t="str">
        <f t="shared" si="26"/>
        <v/>
      </c>
    </row>
    <row r="888" spans="3:5">
      <c r="C888" s="181" t="s">
        <v>566</v>
      </c>
      <c r="D888" s="181" t="s">
        <v>566</v>
      </c>
      <c r="E888" s="181" t="str">
        <f t="shared" si="26"/>
        <v/>
      </c>
    </row>
    <row r="889" spans="3:5">
      <c r="C889" s="181" t="s">
        <v>566</v>
      </c>
      <c r="D889" s="181" t="s">
        <v>566</v>
      </c>
      <c r="E889" s="181" t="str">
        <f t="shared" si="26"/>
        <v/>
      </c>
    </row>
    <row r="890" spans="3:5">
      <c r="C890" s="181" t="s">
        <v>566</v>
      </c>
      <c r="D890" s="181" t="s">
        <v>566</v>
      </c>
      <c r="E890" s="181" t="str">
        <f t="shared" si="26"/>
        <v/>
      </c>
    </row>
    <row r="891" spans="3:5">
      <c r="C891" s="181" t="s">
        <v>566</v>
      </c>
      <c r="D891" s="181" t="s">
        <v>566</v>
      </c>
      <c r="E891" s="181" t="str">
        <f t="shared" si="26"/>
        <v/>
      </c>
    </row>
    <row r="892" spans="3:5">
      <c r="C892" s="181" t="s">
        <v>566</v>
      </c>
      <c r="D892" s="181" t="s">
        <v>566</v>
      </c>
      <c r="E892" s="181" t="str">
        <f t="shared" si="26"/>
        <v/>
      </c>
    </row>
    <row r="893" spans="3:5">
      <c r="C893" s="181" t="s">
        <v>566</v>
      </c>
      <c r="D893" s="181" t="s">
        <v>566</v>
      </c>
      <c r="E893" s="181" t="str">
        <f t="shared" si="26"/>
        <v/>
      </c>
    </row>
    <row r="894" spans="3:5">
      <c r="C894" s="181" t="s">
        <v>566</v>
      </c>
      <c r="D894" s="181" t="s">
        <v>566</v>
      </c>
      <c r="E894" s="181" t="str">
        <f t="shared" si="26"/>
        <v/>
      </c>
    </row>
    <row r="895" spans="3:5">
      <c r="C895" s="181" t="s">
        <v>566</v>
      </c>
      <c r="D895" s="181" t="s">
        <v>566</v>
      </c>
      <c r="E895" s="181" t="str">
        <f t="shared" si="26"/>
        <v/>
      </c>
    </row>
    <row r="896" spans="3:5">
      <c r="C896" s="181" t="s">
        <v>566</v>
      </c>
      <c r="D896" s="181" t="s">
        <v>566</v>
      </c>
      <c r="E896" s="181" t="str">
        <f t="shared" si="26"/>
        <v/>
      </c>
    </row>
    <row r="897" spans="3:5">
      <c r="C897" s="181" t="s">
        <v>566</v>
      </c>
      <c r="D897" s="181" t="s">
        <v>566</v>
      </c>
      <c r="E897" s="181" t="str">
        <f t="shared" si="26"/>
        <v/>
      </c>
    </row>
    <row r="898" spans="3:5">
      <c r="C898" s="181" t="s">
        <v>566</v>
      </c>
      <c r="D898" s="181" t="s">
        <v>566</v>
      </c>
      <c r="E898" s="181" t="str">
        <f t="shared" si="26"/>
        <v/>
      </c>
    </row>
    <row r="899" spans="3:5">
      <c r="C899" s="181" t="s">
        <v>566</v>
      </c>
      <c r="D899" s="181" t="s">
        <v>566</v>
      </c>
      <c r="E899" s="181" t="str">
        <f t="shared" si="26"/>
        <v/>
      </c>
    </row>
    <row r="900" spans="3:5">
      <c r="C900" s="181" t="s">
        <v>566</v>
      </c>
      <c r="D900" s="181" t="s">
        <v>566</v>
      </c>
      <c r="E900" s="181" t="str">
        <f t="shared" ref="E900:E963" si="27">IF(C900&lt;D900,C900,D900)</f>
        <v/>
      </c>
    </row>
    <row r="901" spans="3:5">
      <c r="C901" s="181" t="s">
        <v>566</v>
      </c>
      <c r="D901" s="181" t="s">
        <v>566</v>
      </c>
      <c r="E901" s="181" t="str">
        <f t="shared" si="27"/>
        <v/>
      </c>
    </row>
    <row r="902" spans="3:5">
      <c r="C902" s="181" t="s">
        <v>566</v>
      </c>
      <c r="D902" s="181" t="s">
        <v>566</v>
      </c>
      <c r="E902" s="181" t="str">
        <f t="shared" si="27"/>
        <v/>
      </c>
    </row>
    <row r="903" spans="3:5">
      <c r="C903" s="181" t="s">
        <v>566</v>
      </c>
      <c r="D903" s="181" t="s">
        <v>566</v>
      </c>
      <c r="E903" s="181" t="str">
        <f t="shared" si="27"/>
        <v/>
      </c>
    </row>
    <row r="904" spans="3:5">
      <c r="C904" s="181" t="s">
        <v>566</v>
      </c>
      <c r="D904" s="181" t="s">
        <v>566</v>
      </c>
      <c r="E904" s="181" t="str">
        <f t="shared" si="27"/>
        <v/>
      </c>
    </row>
    <row r="905" spans="3:5">
      <c r="C905" s="181" t="s">
        <v>566</v>
      </c>
      <c r="D905" s="181" t="s">
        <v>566</v>
      </c>
      <c r="E905" s="181" t="str">
        <f t="shared" si="27"/>
        <v/>
      </c>
    </row>
    <row r="906" spans="3:5">
      <c r="C906" s="181" t="s">
        <v>566</v>
      </c>
      <c r="D906" s="181" t="s">
        <v>566</v>
      </c>
      <c r="E906" s="181" t="str">
        <f t="shared" si="27"/>
        <v/>
      </c>
    </row>
    <row r="907" spans="3:5">
      <c r="C907" s="181" t="s">
        <v>566</v>
      </c>
      <c r="D907" s="181" t="s">
        <v>566</v>
      </c>
      <c r="E907" s="181" t="str">
        <f t="shared" si="27"/>
        <v/>
      </c>
    </row>
    <row r="908" spans="3:5">
      <c r="C908" s="181" t="s">
        <v>566</v>
      </c>
      <c r="D908" s="181" t="s">
        <v>566</v>
      </c>
      <c r="E908" s="181" t="str">
        <f t="shared" si="27"/>
        <v/>
      </c>
    </row>
    <row r="909" spans="3:5">
      <c r="C909" s="181" t="s">
        <v>566</v>
      </c>
      <c r="D909" s="181" t="s">
        <v>566</v>
      </c>
      <c r="E909" s="181" t="str">
        <f t="shared" si="27"/>
        <v/>
      </c>
    </row>
    <row r="910" spans="3:5">
      <c r="C910" s="181" t="s">
        <v>566</v>
      </c>
      <c r="D910" s="181" t="s">
        <v>566</v>
      </c>
      <c r="E910" s="181" t="str">
        <f t="shared" si="27"/>
        <v/>
      </c>
    </row>
    <row r="911" spans="3:5">
      <c r="C911" s="181" t="s">
        <v>566</v>
      </c>
      <c r="D911" s="181" t="s">
        <v>566</v>
      </c>
      <c r="E911" s="181" t="str">
        <f t="shared" si="27"/>
        <v/>
      </c>
    </row>
    <row r="912" spans="3:5">
      <c r="C912" s="181" t="s">
        <v>566</v>
      </c>
      <c r="D912" s="181" t="s">
        <v>566</v>
      </c>
      <c r="E912" s="181" t="str">
        <f t="shared" si="27"/>
        <v/>
      </c>
    </row>
    <row r="913" spans="3:5">
      <c r="C913" s="181" t="s">
        <v>566</v>
      </c>
      <c r="D913" s="181" t="s">
        <v>566</v>
      </c>
      <c r="E913" s="181" t="str">
        <f t="shared" si="27"/>
        <v/>
      </c>
    </row>
    <row r="914" spans="3:5">
      <c r="C914" s="181" t="s">
        <v>566</v>
      </c>
      <c r="D914" s="181" t="s">
        <v>566</v>
      </c>
      <c r="E914" s="181" t="str">
        <f t="shared" si="27"/>
        <v/>
      </c>
    </row>
    <row r="915" spans="3:5">
      <c r="C915" s="181" t="s">
        <v>566</v>
      </c>
      <c r="D915" s="181" t="s">
        <v>566</v>
      </c>
      <c r="E915" s="181" t="str">
        <f t="shared" si="27"/>
        <v/>
      </c>
    </row>
    <row r="916" spans="3:5">
      <c r="C916" s="181" t="s">
        <v>566</v>
      </c>
      <c r="D916" s="181" t="s">
        <v>566</v>
      </c>
      <c r="E916" s="181" t="str">
        <f t="shared" si="27"/>
        <v/>
      </c>
    </row>
    <row r="917" spans="3:5">
      <c r="C917" s="181" t="s">
        <v>566</v>
      </c>
      <c r="D917" s="181" t="s">
        <v>566</v>
      </c>
      <c r="E917" s="181" t="str">
        <f t="shared" si="27"/>
        <v/>
      </c>
    </row>
    <row r="918" spans="3:5">
      <c r="C918" s="181" t="s">
        <v>566</v>
      </c>
      <c r="D918" s="181" t="s">
        <v>566</v>
      </c>
      <c r="E918" s="181" t="str">
        <f t="shared" si="27"/>
        <v/>
      </c>
    </row>
    <row r="919" spans="3:5">
      <c r="C919" s="181" t="s">
        <v>566</v>
      </c>
      <c r="D919" s="181" t="s">
        <v>566</v>
      </c>
      <c r="E919" s="181" t="str">
        <f t="shared" si="27"/>
        <v/>
      </c>
    </row>
    <row r="920" spans="3:5">
      <c r="C920" s="181" t="s">
        <v>566</v>
      </c>
      <c r="D920" s="181" t="s">
        <v>566</v>
      </c>
      <c r="E920" s="181" t="str">
        <f t="shared" si="27"/>
        <v/>
      </c>
    </row>
    <row r="921" spans="3:5">
      <c r="C921" s="181" t="s">
        <v>566</v>
      </c>
      <c r="D921" s="181" t="s">
        <v>566</v>
      </c>
      <c r="E921" s="181" t="str">
        <f t="shared" si="27"/>
        <v/>
      </c>
    </row>
    <row r="922" spans="3:5">
      <c r="C922" s="181" t="s">
        <v>566</v>
      </c>
      <c r="D922" s="181" t="s">
        <v>566</v>
      </c>
      <c r="E922" s="181" t="str">
        <f t="shared" si="27"/>
        <v/>
      </c>
    </row>
    <row r="923" spans="3:5">
      <c r="C923" s="181" t="s">
        <v>566</v>
      </c>
      <c r="D923" s="181" t="s">
        <v>566</v>
      </c>
      <c r="E923" s="181" t="str">
        <f t="shared" si="27"/>
        <v/>
      </c>
    </row>
    <row r="924" spans="3:5">
      <c r="C924" s="181" t="s">
        <v>566</v>
      </c>
      <c r="D924" s="181" t="s">
        <v>566</v>
      </c>
      <c r="E924" s="181" t="str">
        <f t="shared" si="27"/>
        <v/>
      </c>
    </row>
    <row r="925" spans="3:5">
      <c r="C925" s="181" t="s">
        <v>566</v>
      </c>
      <c r="D925" s="181" t="s">
        <v>566</v>
      </c>
      <c r="E925" s="181" t="str">
        <f t="shared" si="27"/>
        <v/>
      </c>
    </row>
    <row r="926" spans="3:5">
      <c r="C926" s="181" t="s">
        <v>566</v>
      </c>
      <c r="D926" s="181" t="s">
        <v>566</v>
      </c>
      <c r="E926" s="181" t="str">
        <f t="shared" si="27"/>
        <v/>
      </c>
    </row>
    <row r="927" spans="3:5">
      <c r="C927" s="181" t="s">
        <v>566</v>
      </c>
      <c r="D927" s="181" t="s">
        <v>566</v>
      </c>
      <c r="E927" s="181" t="str">
        <f t="shared" si="27"/>
        <v/>
      </c>
    </row>
    <row r="928" spans="3:5">
      <c r="C928" s="181" t="s">
        <v>566</v>
      </c>
      <c r="D928" s="181" t="s">
        <v>566</v>
      </c>
      <c r="E928" s="181" t="str">
        <f t="shared" si="27"/>
        <v/>
      </c>
    </row>
    <row r="929" spans="3:5">
      <c r="C929" s="181" t="s">
        <v>566</v>
      </c>
      <c r="D929" s="181" t="s">
        <v>566</v>
      </c>
      <c r="E929" s="181" t="str">
        <f t="shared" si="27"/>
        <v/>
      </c>
    </row>
    <row r="930" spans="3:5">
      <c r="C930" s="181" t="s">
        <v>566</v>
      </c>
      <c r="D930" s="181" t="s">
        <v>566</v>
      </c>
      <c r="E930" s="181" t="str">
        <f t="shared" si="27"/>
        <v/>
      </c>
    </row>
    <row r="931" spans="3:5">
      <c r="C931" s="181" t="s">
        <v>566</v>
      </c>
      <c r="D931" s="181" t="s">
        <v>566</v>
      </c>
      <c r="E931" s="181" t="str">
        <f t="shared" si="27"/>
        <v/>
      </c>
    </row>
    <row r="932" spans="3:5">
      <c r="C932" s="181" t="s">
        <v>566</v>
      </c>
      <c r="D932" s="181" t="s">
        <v>566</v>
      </c>
      <c r="E932" s="181" t="str">
        <f t="shared" si="27"/>
        <v/>
      </c>
    </row>
    <row r="933" spans="3:5">
      <c r="C933" s="181" t="s">
        <v>566</v>
      </c>
      <c r="D933" s="181" t="s">
        <v>566</v>
      </c>
      <c r="E933" s="181" t="str">
        <f t="shared" si="27"/>
        <v/>
      </c>
    </row>
    <row r="934" spans="3:5">
      <c r="C934" s="181" t="s">
        <v>566</v>
      </c>
      <c r="D934" s="181" t="s">
        <v>566</v>
      </c>
      <c r="E934" s="181" t="str">
        <f t="shared" si="27"/>
        <v/>
      </c>
    </row>
    <row r="935" spans="3:5">
      <c r="C935" s="181" t="s">
        <v>566</v>
      </c>
      <c r="D935" s="181" t="s">
        <v>566</v>
      </c>
      <c r="E935" s="181" t="str">
        <f t="shared" si="27"/>
        <v/>
      </c>
    </row>
    <row r="936" spans="3:5">
      <c r="C936" s="181" t="s">
        <v>566</v>
      </c>
      <c r="D936" s="181" t="s">
        <v>566</v>
      </c>
      <c r="E936" s="181" t="str">
        <f t="shared" si="27"/>
        <v/>
      </c>
    </row>
    <row r="937" spans="3:5">
      <c r="C937" s="181" t="s">
        <v>566</v>
      </c>
      <c r="D937" s="181" t="s">
        <v>566</v>
      </c>
      <c r="E937" s="181" t="str">
        <f t="shared" si="27"/>
        <v/>
      </c>
    </row>
    <row r="938" spans="3:5">
      <c r="C938" s="181" t="s">
        <v>566</v>
      </c>
      <c r="D938" s="181" t="s">
        <v>566</v>
      </c>
      <c r="E938" s="181" t="str">
        <f t="shared" si="27"/>
        <v/>
      </c>
    </row>
    <row r="939" spans="3:5">
      <c r="C939" s="181" t="s">
        <v>566</v>
      </c>
      <c r="D939" s="181" t="s">
        <v>566</v>
      </c>
      <c r="E939" s="181" t="str">
        <f t="shared" si="27"/>
        <v/>
      </c>
    </row>
    <row r="940" spans="3:5">
      <c r="C940" s="181" t="s">
        <v>566</v>
      </c>
      <c r="D940" s="181" t="s">
        <v>566</v>
      </c>
      <c r="E940" s="181" t="str">
        <f t="shared" si="27"/>
        <v/>
      </c>
    </row>
    <row r="941" spans="3:5">
      <c r="C941" s="181" t="s">
        <v>566</v>
      </c>
      <c r="D941" s="181" t="s">
        <v>566</v>
      </c>
      <c r="E941" s="181" t="str">
        <f t="shared" si="27"/>
        <v/>
      </c>
    </row>
    <row r="942" spans="3:5">
      <c r="C942" s="181" t="s">
        <v>566</v>
      </c>
      <c r="D942" s="181" t="s">
        <v>566</v>
      </c>
      <c r="E942" s="181" t="str">
        <f t="shared" si="27"/>
        <v/>
      </c>
    </row>
    <row r="943" spans="3:5">
      <c r="C943" s="181" t="s">
        <v>566</v>
      </c>
      <c r="D943" s="181" t="s">
        <v>566</v>
      </c>
      <c r="E943" s="181" t="str">
        <f t="shared" si="27"/>
        <v/>
      </c>
    </row>
    <row r="944" spans="3:5">
      <c r="C944" s="181" t="s">
        <v>566</v>
      </c>
      <c r="D944" s="181" t="s">
        <v>566</v>
      </c>
      <c r="E944" s="181" t="str">
        <f t="shared" si="27"/>
        <v/>
      </c>
    </row>
    <row r="945" spans="3:5">
      <c r="C945" s="181" t="s">
        <v>566</v>
      </c>
      <c r="D945" s="181" t="s">
        <v>566</v>
      </c>
      <c r="E945" s="181" t="str">
        <f t="shared" si="27"/>
        <v/>
      </c>
    </row>
    <row r="946" spans="3:5">
      <c r="C946" s="181" t="s">
        <v>566</v>
      </c>
      <c r="D946" s="181" t="s">
        <v>566</v>
      </c>
      <c r="E946" s="181" t="str">
        <f t="shared" si="27"/>
        <v/>
      </c>
    </row>
    <row r="947" spans="3:5">
      <c r="C947" s="181" t="s">
        <v>566</v>
      </c>
      <c r="D947" s="181" t="s">
        <v>566</v>
      </c>
      <c r="E947" s="181" t="str">
        <f t="shared" si="27"/>
        <v/>
      </c>
    </row>
    <row r="948" spans="3:5">
      <c r="C948" s="181" t="s">
        <v>566</v>
      </c>
      <c r="D948" s="181" t="s">
        <v>566</v>
      </c>
      <c r="E948" s="181" t="str">
        <f t="shared" si="27"/>
        <v/>
      </c>
    </row>
    <row r="949" spans="3:5">
      <c r="C949" s="181" t="s">
        <v>566</v>
      </c>
      <c r="D949" s="181" t="s">
        <v>566</v>
      </c>
      <c r="E949" s="181" t="str">
        <f t="shared" si="27"/>
        <v/>
      </c>
    </row>
    <row r="950" spans="3:5">
      <c r="C950" s="181" t="s">
        <v>566</v>
      </c>
      <c r="D950" s="181" t="s">
        <v>566</v>
      </c>
      <c r="E950" s="181" t="str">
        <f t="shared" si="27"/>
        <v/>
      </c>
    </row>
    <row r="951" spans="3:5">
      <c r="C951" s="181" t="s">
        <v>566</v>
      </c>
      <c r="D951" s="181" t="s">
        <v>566</v>
      </c>
      <c r="E951" s="181" t="str">
        <f t="shared" si="27"/>
        <v/>
      </c>
    </row>
    <row r="952" spans="3:5">
      <c r="C952" s="181" t="s">
        <v>566</v>
      </c>
      <c r="D952" s="181" t="s">
        <v>566</v>
      </c>
      <c r="E952" s="181" t="str">
        <f t="shared" si="27"/>
        <v/>
      </c>
    </row>
    <row r="953" spans="3:5">
      <c r="C953" s="181" t="s">
        <v>566</v>
      </c>
      <c r="D953" s="181" t="s">
        <v>566</v>
      </c>
      <c r="E953" s="181" t="str">
        <f t="shared" si="27"/>
        <v/>
      </c>
    </row>
    <row r="954" spans="3:5">
      <c r="C954" s="181" t="s">
        <v>566</v>
      </c>
      <c r="D954" s="181" t="s">
        <v>566</v>
      </c>
      <c r="E954" s="181" t="str">
        <f t="shared" si="27"/>
        <v/>
      </c>
    </row>
    <row r="955" spans="3:5">
      <c r="C955" s="181" t="s">
        <v>566</v>
      </c>
      <c r="D955" s="181" t="s">
        <v>566</v>
      </c>
      <c r="E955" s="181" t="str">
        <f t="shared" si="27"/>
        <v/>
      </c>
    </row>
    <row r="956" spans="3:5">
      <c r="C956" s="181" t="s">
        <v>566</v>
      </c>
      <c r="D956" s="181" t="s">
        <v>566</v>
      </c>
      <c r="E956" s="181" t="str">
        <f t="shared" si="27"/>
        <v/>
      </c>
    </row>
    <row r="957" spans="3:5">
      <c r="C957" s="181" t="s">
        <v>566</v>
      </c>
      <c r="D957" s="181" t="s">
        <v>566</v>
      </c>
      <c r="E957" s="181" t="str">
        <f t="shared" si="27"/>
        <v/>
      </c>
    </row>
    <row r="958" spans="3:5">
      <c r="C958" s="181" t="s">
        <v>566</v>
      </c>
      <c r="D958" s="181" t="s">
        <v>566</v>
      </c>
      <c r="E958" s="181" t="str">
        <f t="shared" si="27"/>
        <v/>
      </c>
    </row>
    <row r="959" spans="3:5">
      <c r="C959" s="181" t="s">
        <v>566</v>
      </c>
      <c r="D959" s="181" t="s">
        <v>566</v>
      </c>
      <c r="E959" s="181" t="str">
        <f t="shared" si="27"/>
        <v/>
      </c>
    </row>
    <row r="960" spans="3:5">
      <c r="C960" s="181" t="s">
        <v>566</v>
      </c>
      <c r="D960" s="181" t="s">
        <v>566</v>
      </c>
      <c r="E960" s="181" t="str">
        <f t="shared" si="27"/>
        <v/>
      </c>
    </row>
    <row r="961" spans="3:5">
      <c r="C961" s="181" t="s">
        <v>566</v>
      </c>
      <c r="D961" s="181" t="s">
        <v>566</v>
      </c>
      <c r="E961" s="181" t="str">
        <f t="shared" si="27"/>
        <v/>
      </c>
    </row>
    <row r="962" spans="3:5">
      <c r="C962" s="181" t="s">
        <v>566</v>
      </c>
      <c r="D962" s="181" t="s">
        <v>566</v>
      </c>
      <c r="E962" s="181" t="str">
        <f t="shared" si="27"/>
        <v/>
      </c>
    </row>
    <row r="963" spans="3:5">
      <c r="C963" s="181" t="s">
        <v>566</v>
      </c>
      <c r="D963" s="181" t="s">
        <v>566</v>
      </c>
      <c r="E963" s="181" t="str">
        <f t="shared" si="27"/>
        <v/>
      </c>
    </row>
    <row r="964" spans="3:5">
      <c r="C964" s="181" t="s">
        <v>566</v>
      </c>
      <c r="D964" s="181" t="s">
        <v>566</v>
      </c>
      <c r="E964" s="181" t="str">
        <f t="shared" ref="E964:E1027" si="28">IF(C964&lt;D964,C964,D964)</f>
        <v/>
      </c>
    </row>
    <row r="965" spans="3:5">
      <c r="C965" s="181" t="s">
        <v>566</v>
      </c>
      <c r="D965" s="181" t="s">
        <v>566</v>
      </c>
      <c r="E965" s="181" t="str">
        <f t="shared" si="28"/>
        <v/>
      </c>
    </row>
    <row r="966" spans="3:5">
      <c r="C966" s="181" t="s">
        <v>566</v>
      </c>
      <c r="D966" s="181" t="s">
        <v>566</v>
      </c>
      <c r="E966" s="181" t="str">
        <f t="shared" si="28"/>
        <v/>
      </c>
    </row>
    <row r="967" spans="3:5">
      <c r="C967" s="181" t="s">
        <v>566</v>
      </c>
      <c r="D967" s="181" t="s">
        <v>566</v>
      </c>
      <c r="E967" s="181" t="str">
        <f t="shared" si="28"/>
        <v/>
      </c>
    </row>
    <row r="968" spans="3:5">
      <c r="C968" s="181" t="s">
        <v>566</v>
      </c>
      <c r="D968" s="181" t="s">
        <v>566</v>
      </c>
      <c r="E968" s="181" t="str">
        <f t="shared" si="28"/>
        <v/>
      </c>
    </row>
    <row r="969" spans="3:5">
      <c r="C969" s="181" t="s">
        <v>566</v>
      </c>
      <c r="D969" s="181" t="s">
        <v>566</v>
      </c>
      <c r="E969" s="181" t="str">
        <f t="shared" si="28"/>
        <v/>
      </c>
    </row>
    <row r="970" spans="3:5">
      <c r="C970" s="181" t="s">
        <v>566</v>
      </c>
      <c r="D970" s="181" t="s">
        <v>566</v>
      </c>
      <c r="E970" s="181" t="str">
        <f t="shared" si="28"/>
        <v/>
      </c>
    </row>
    <row r="971" spans="3:5">
      <c r="C971" s="181" t="s">
        <v>566</v>
      </c>
      <c r="D971" s="181" t="s">
        <v>566</v>
      </c>
      <c r="E971" s="181" t="str">
        <f t="shared" si="28"/>
        <v/>
      </c>
    </row>
    <row r="972" spans="3:5">
      <c r="C972" s="181" t="s">
        <v>566</v>
      </c>
      <c r="D972" s="181" t="s">
        <v>566</v>
      </c>
      <c r="E972" s="181" t="str">
        <f t="shared" si="28"/>
        <v/>
      </c>
    </row>
    <row r="973" spans="3:5">
      <c r="C973" s="181" t="s">
        <v>566</v>
      </c>
      <c r="D973" s="181" t="s">
        <v>566</v>
      </c>
      <c r="E973" s="181" t="str">
        <f t="shared" si="28"/>
        <v/>
      </c>
    </row>
    <row r="974" spans="3:5">
      <c r="C974" s="181" t="s">
        <v>566</v>
      </c>
      <c r="D974" s="181" t="s">
        <v>566</v>
      </c>
      <c r="E974" s="181" t="str">
        <f t="shared" si="28"/>
        <v/>
      </c>
    </row>
    <row r="975" spans="3:5">
      <c r="C975" s="181" t="s">
        <v>566</v>
      </c>
      <c r="D975" s="181" t="s">
        <v>566</v>
      </c>
      <c r="E975" s="181" t="str">
        <f t="shared" si="28"/>
        <v/>
      </c>
    </row>
    <row r="976" spans="3:5">
      <c r="C976" s="181" t="s">
        <v>566</v>
      </c>
      <c r="D976" s="181" t="s">
        <v>566</v>
      </c>
      <c r="E976" s="181" t="str">
        <f t="shared" si="28"/>
        <v/>
      </c>
    </row>
    <row r="977" spans="3:5">
      <c r="C977" s="181" t="s">
        <v>566</v>
      </c>
      <c r="D977" s="181" t="s">
        <v>566</v>
      </c>
      <c r="E977" s="181" t="str">
        <f t="shared" si="28"/>
        <v/>
      </c>
    </row>
    <row r="978" spans="3:5">
      <c r="C978" s="181" t="s">
        <v>566</v>
      </c>
      <c r="D978" s="181" t="s">
        <v>566</v>
      </c>
      <c r="E978" s="181" t="str">
        <f t="shared" si="28"/>
        <v/>
      </c>
    </row>
    <row r="979" spans="3:5">
      <c r="C979" s="181" t="s">
        <v>566</v>
      </c>
      <c r="D979" s="181" t="s">
        <v>566</v>
      </c>
      <c r="E979" s="181" t="str">
        <f t="shared" si="28"/>
        <v/>
      </c>
    </row>
    <row r="980" spans="3:5">
      <c r="C980" s="181" t="s">
        <v>566</v>
      </c>
      <c r="D980" s="181" t="s">
        <v>566</v>
      </c>
      <c r="E980" s="181" t="str">
        <f t="shared" si="28"/>
        <v/>
      </c>
    </row>
    <row r="981" spans="3:5">
      <c r="C981" s="181" t="s">
        <v>566</v>
      </c>
      <c r="D981" s="181" t="s">
        <v>566</v>
      </c>
      <c r="E981" s="181" t="str">
        <f t="shared" si="28"/>
        <v/>
      </c>
    </row>
    <row r="982" spans="3:5">
      <c r="C982" s="181" t="s">
        <v>566</v>
      </c>
      <c r="D982" s="181" t="s">
        <v>566</v>
      </c>
      <c r="E982" s="181" t="str">
        <f t="shared" si="28"/>
        <v/>
      </c>
    </row>
    <row r="983" spans="3:5">
      <c r="C983" s="181" t="s">
        <v>566</v>
      </c>
      <c r="D983" s="181" t="s">
        <v>566</v>
      </c>
      <c r="E983" s="181" t="str">
        <f t="shared" si="28"/>
        <v/>
      </c>
    </row>
    <row r="984" spans="3:5">
      <c r="C984" s="181" t="s">
        <v>566</v>
      </c>
      <c r="D984" s="181" t="s">
        <v>566</v>
      </c>
      <c r="E984" s="181" t="str">
        <f t="shared" si="28"/>
        <v/>
      </c>
    </row>
    <row r="985" spans="3:5">
      <c r="C985" s="181" t="s">
        <v>566</v>
      </c>
      <c r="D985" s="181" t="s">
        <v>566</v>
      </c>
      <c r="E985" s="181" t="str">
        <f t="shared" si="28"/>
        <v/>
      </c>
    </row>
    <row r="986" spans="3:5">
      <c r="C986" s="181" t="s">
        <v>566</v>
      </c>
      <c r="D986" s="181" t="s">
        <v>566</v>
      </c>
      <c r="E986" s="181" t="str">
        <f t="shared" si="28"/>
        <v/>
      </c>
    </row>
    <row r="987" spans="3:5">
      <c r="C987" s="181" t="s">
        <v>566</v>
      </c>
      <c r="D987" s="181" t="s">
        <v>566</v>
      </c>
      <c r="E987" s="181" t="str">
        <f t="shared" si="28"/>
        <v/>
      </c>
    </row>
    <row r="988" spans="3:5">
      <c r="C988" s="181" t="s">
        <v>566</v>
      </c>
      <c r="D988" s="181" t="s">
        <v>566</v>
      </c>
      <c r="E988" s="181" t="str">
        <f t="shared" si="28"/>
        <v/>
      </c>
    </row>
    <row r="989" spans="3:5">
      <c r="C989" s="181" t="s">
        <v>566</v>
      </c>
      <c r="D989" s="181" t="s">
        <v>566</v>
      </c>
      <c r="E989" s="181" t="str">
        <f t="shared" si="28"/>
        <v/>
      </c>
    </row>
    <row r="990" spans="3:5">
      <c r="C990" s="181" t="s">
        <v>566</v>
      </c>
      <c r="D990" s="181" t="s">
        <v>566</v>
      </c>
      <c r="E990" s="181" t="str">
        <f t="shared" si="28"/>
        <v/>
      </c>
    </row>
    <row r="991" spans="3:5">
      <c r="C991" s="181" t="s">
        <v>566</v>
      </c>
      <c r="D991" s="181" t="s">
        <v>566</v>
      </c>
      <c r="E991" s="181" t="str">
        <f t="shared" si="28"/>
        <v/>
      </c>
    </row>
    <row r="992" spans="3:5">
      <c r="C992" s="181" t="s">
        <v>566</v>
      </c>
      <c r="D992" s="181" t="s">
        <v>566</v>
      </c>
      <c r="E992" s="181" t="str">
        <f t="shared" si="28"/>
        <v/>
      </c>
    </row>
    <row r="993" spans="3:5">
      <c r="C993" s="181" t="s">
        <v>566</v>
      </c>
      <c r="D993" s="181" t="s">
        <v>566</v>
      </c>
      <c r="E993" s="181" t="str">
        <f t="shared" si="28"/>
        <v/>
      </c>
    </row>
    <row r="994" spans="3:5">
      <c r="C994" s="181" t="s">
        <v>566</v>
      </c>
      <c r="D994" s="181" t="s">
        <v>566</v>
      </c>
      <c r="E994" s="181" t="str">
        <f t="shared" si="28"/>
        <v/>
      </c>
    </row>
    <row r="995" spans="3:5">
      <c r="C995" s="181" t="s">
        <v>566</v>
      </c>
      <c r="D995" s="181" t="s">
        <v>566</v>
      </c>
      <c r="E995" s="181" t="str">
        <f t="shared" si="28"/>
        <v/>
      </c>
    </row>
    <row r="996" spans="3:5">
      <c r="C996" s="181" t="s">
        <v>566</v>
      </c>
      <c r="D996" s="181" t="s">
        <v>566</v>
      </c>
      <c r="E996" s="181" t="str">
        <f t="shared" si="28"/>
        <v/>
      </c>
    </row>
    <row r="997" spans="3:5">
      <c r="C997" s="181" t="s">
        <v>566</v>
      </c>
      <c r="D997" s="181" t="s">
        <v>566</v>
      </c>
      <c r="E997" s="181" t="str">
        <f t="shared" si="28"/>
        <v/>
      </c>
    </row>
    <row r="998" spans="3:5">
      <c r="C998" s="181" t="s">
        <v>566</v>
      </c>
      <c r="D998" s="181" t="s">
        <v>566</v>
      </c>
      <c r="E998" s="181" t="str">
        <f t="shared" si="28"/>
        <v/>
      </c>
    </row>
    <row r="999" spans="3:5">
      <c r="C999" s="181" t="s">
        <v>566</v>
      </c>
      <c r="D999" s="181" t="s">
        <v>566</v>
      </c>
      <c r="E999" s="181" t="str">
        <f t="shared" si="28"/>
        <v/>
      </c>
    </row>
    <row r="1000" spans="3:5">
      <c r="C1000" s="181" t="s">
        <v>566</v>
      </c>
      <c r="D1000" s="181" t="s">
        <v>566</v>
      </c>
      <c r="E1000" s="181" t="str">
        <f t="shared" si="28"/>
        <v/>
      </c>
    </row>
    <row r="1001" spans="3:5">
      <c r="C1001" s="181" t="s">
        <v>566</v>
      </c>
      <c r="D1001" s="181" t="s">
        <v>566</v>
      </c>
      <c r="E1001" s="181" t="str">
        <f t="shared" si="28"/>
        <v/>
      </c>
    </row>
    <row r="1002" spans="3:5">
      <c r="C1002" s="181" t="s">
        <v>566</v>
      </c>
      <c r="D1002" s="181" t="s">
        <v>566</v>
      </c>
      <c r="E1002" s="181" t="str">
        <f t="shared" si="28"/>
        <v/>
      </c>
    </row>
    <row r="1003" spans="3:5">
      <c r="C1003" s="181" t="s">
        <v>566</v>
      </c>
      <c r="D1003" s="181" t="s">
        <v>566</v>
      </c>
      <c r="E1003" s="181" t="str">
        <f t="shared" si="28"/>
        <v/>
      </c>
    </row>
    <row r="1004" spans="3:5">
      <c r="C1004" s="181" t="s">
        <v>566</v>
      </c>
      <c r="D1004" s="181" t="s">
        <v>566</v>
      </c>
      <c r="E1004" s="181" t="str">
        <f t="shared" si="28"/>
        <v/>
      </c>
    </row>
    <row r="1005" spans="3:5">
      <c r="C1005" s="181" t="s">
        <v>566</v>
      </c>
      <c r="D1005" s="181" t="s">
        <v>566</v>
      </c>
      <c r="E1005" s="181" t="str">
        <f t="shared" si="28"/>
        <v/>
      </c>
    </row>
    <row r="1006" spans="3:5">
      <c r="C1006" s="181" t="s">
        <v>566</v>
      </c>
      <c r="D1006" s="181" t="s">
        <v>566</v>
      </c>
      <c r="E1006" s="181" t="str">
        <f t="shared" si="28"/>
        <v/>
      </c>
    </row>
    <row r="1007" spans="3:5">
      <c r="C1007" s="181" t="s">
        <v>566</v>
      </c>
      <c r="D1007" s="181" t="s">
        <v>566</v>
      </c>
      <c r="E1007" s="181" t="str">
        <f t="shared" si="28"/>
        <v/>
      </c>
    </row>
    <row r="1008" spans="3:5">
      <c r="C1008" s="181" t="s">
        <v>566</v>
      </c>
      <c r="D1008" s="181" t="s">
        <v>566</v>
      </c>
      <c r="E1008" s="181" t="str">
        <f t="shared" si="28"/>
        <v/>
      </c>
    </row>
    <row r="1009" spans="3:5">
      <c r="C1009" s="181" t="s">
        <v>566</v>
      </c>
      <c r="D1009" s="181" t="s">
        <v>566</v>
      </c>
      <c r="E1009" s="181" t="str">
        <f t="shared" si="28"/>
        <v/>
      </c>
    </row>
    <row r="1010" spans="3:5">
      <c r="C1010" s="181" t="s">
        <v>566</v>
      </c>
      <c r="D1010" s="181" t="s">
        <v>566</v>
      </c>
      <c r="E1010" s="181" t="str">
        <f t="shared" si="28"/>
        <v/>
      </c>
    </row>
    <row r="1011" spans="3:5">
      <c r="C1011" s="181" t="s">
        <v>566</v>
      </c>
      <c r="D1011" s="181" t="s">
        <v>566</v>
      </c>
      <c r="E1011" s="181" t="str">
        <f t="shared" si="28"/>
        <v/>
      </c>
    </row>
    <row r="1012" spans="3:5">
      <c r="C1012" s="181" t="s">
        <v>566</v>
      </c>
      <c r="D1012" s="181" t="s">
        <v>566</v>
      </c>
      <c r="E1012" s="181" t="str">
        <f t="shared" si="28"/>
        <v/>
      </c>
    </row>
    <row r="1013" spans="3:5">
      <c r="C1013" s="181" t="s">
        <v>566</v>
      </c>
      <c r="D1013" s="181" t="s">
        <v>566</v>
      </c>
      <c r="E1013" s="181" t="str">
        <f t="shared" si="28"/>
        <v/>
      </c>
    </row>
    <row r="1014" spans="3:5">
      <c r="C1014" s="181" t="s">
        <v>566</v>
      </c>
      <c r="D1014" s="181" t="s">
        <v>566</v>
      </c>
      <c r="E1014" s="181" t="str">
        <f t="shared" si="28"/>
        <v/>
      </c>
    </row>
    <row r="1015" spans="3:5">
      <c r="C1015" s="181" t="s">
        <v>566</v>
      </c>
      <c r="D1015" s="181" t="s">
        <v>566</v>
      </c>
      <c r="E1015" s="181" t="str">
        <f t="shared" si="28"/>
        <v/>
      </c>
    </row>
    <row r="1016" spans="3:5">
      <c r="C1016" s="181" t="s">
        <v>566</v>
      </c>
      <c r="D1016" s="181" t="s">
        <v>566</v>
      </c>
      <c r="E1016" s="181" t="str">
        <f t="shared" si="28"/>
        <v/>
      </c>
    </row>
    <row r="1017" spans="3:5">
      <c r="C1017" s="181" t="s">
        <v>566</v>
      </c>
      <c r="D1017" s="181" t="s">
        <v>566</v>
      </c>
      <c r="E1017" s="181" t="str">
        <f t="shared" si="28"/>
        <v/>
      </c>
    </row>
    <row r="1018" spans="3:5">
      <c r="C1018" s="181" t="s">
        <v>566</v>
      </c>
      <c r="D1018" s="181" t="s">
        <v>566</v>
      </c>
      <c r="E1018" s="181" t="str">
        <f t="shared" si="28"/>
        <v/>
      </c>
    </row>
    <row r="1019" spans="3:5">
      <c r="C1019" s="181" t="s">
        <v>566</v>
      </c>
      <c r="D1019" s="181" t="s">
        <v>566</v>
      </c>
      <c r="E1019" s="181" t="str">
        <f t="shared" si="28"/>
        <v/>
      </c>
    </row>
    <row r="1020" spans="3:5">
      <c r="C1020" s="181" t="s">
        <v>566</v>
      </c>
      <c r="D1020" s="181" t="s">
        <v>566</v>
      </c>
      <c r="E1020" s="181" t="str">
        <f t="shared" si="28"/>
        <v/>
      </c>
    </row>
    <row r="1021" spans="3:5">
      <c r="C1021" s="181" t="s">
        <v>566</v>
      </c>
      <c r="D1021" s="181" t="s">
        <v>566</v>
      </c>
      <c r="E1021" s="181" t="str">
        <f t="shared" si="28"/>
        <v/>
      </c>
    </row>
    <row r="1022" spans="3:5">
      <c r="C1022" s="181" t="s">
        <v>566</v>
      </c>
      <c r="D1022" s="181" t="s">
        <v>566</v>
      </c>
      <c r="E1022" s="181" t="str">
        <f t="shared" si="28"/>
        <v/>
      </c>
    </row>
    <row r="1023" spans="3:5">
      <c r="C1023" s="181" t="s">
        <v>566</v>
      </c>
      <c r="D1023" s="181" t="s">
        <v>566</v>
      </c>
      <c r="E1023" s="181" t="str">
        <f t="shared" si="28"/>
        <v/>
      </c>
    </row>
    <row r="1024" spans="3:5">
      <c r="C1024" s="181" t="s">
        <v>566</v>
      </c>
      <c r="D1024" s="181" t="s">
        <v>566</v>
      </c>
      <c r="E1024" s="181" t="str">
        <f t="shared" si="28"/>
        <v/>
      </c>
    </row>
    <row r="1025" spans="3:5">
      <c r="C1025" s="181" t="s">
        <v>566</v>
      </c>
      <c r="D1025" s="181" t="s">
        <v>566</v>
      </c>
      <c r="E1025" s="181" t="str">
        <f t="shared" si="28"/>
        <v/>
      </c>
    </row>
    <row r="1026" spans="3:5">
      <c r="C1026" s="181" t="s">
        <v>566</v>
      </c>
      <c r="D1026" s="181" t="s">
        <v>566</v>
      </c>
      <c r="E1026" s="181" t="str">
        <f t="shared" si="28"/>
        <v/>
      </c>
    </row>
    <row r="1027" spans="3:5">
      <c r="C1027" s="181" t="s">
        <v>566</v>
      </c>
      <c r="D1027" s="181" t="s">
        <v>566</v>
      </c>
      <c r="E1027" s="181" t="str">
        <f t="shared" si="28"/>
        <v/>
      </c>
    </row>
    <row r="1028" spans="3:5">
      <c r="C1028" s="181" t="s">
        <v>566</v>
      </c>
      <c r="D1028" s="181" t="s">
        <v>566</v>
      </c>
      <c r="E1028" s="181" t="str">
        <f t="shared" ref="E1028:E1091" si="29">IF(C1028&lt;D1028,C1028,D1028)</f>
        <v/>
      </c>
    </row>
    <row r="1029" spans="3:5">
      <c r="C1029" s="181" t="s">
        <v>566</v>
      </c>
      <c r="D1029" s="181" t="s">
        <v>566</v>
      </c>
      <c r="E1029" s="181" t="str">
        <f t="shared" si="29"/>
        <v/>
      </c>
    </row>
    <row r="1030" spans="3:5">
      <c r="C1030" s="181" t="s">
        <v>566</v>
      </c>
      <c r="D1030" s="181" t="s">
        <v>566</v>
      </c>
      <c r="E1030" s="181" t="str">
        <f t="shared" si="29"/>
        <v/>
      </c>
    </row>
    <row r="1031" spans="3:5">
      <c r="C1031" s="181" t="s">
        <v>566</v>
      </c>
      <c r="D1031" s="181" t="s">
        <v>566</v>
      </c>
      <c r="E1031" s="181" t="str">
        <f t="shared" si="29"/>
        <v/>
      </c>
    </row>
    <row r="1032" spans="3:5">
      <c r="C1032" s="181" t="s">
        <v>566</v>
      </c>
      <c r="D1032" s="181" t="s">
        <v>566</v>
      </c>
      <c r="E1032" s="181" t="str">
        <f t="shared" si="29"/>
        <v/>
      </c>
    </row>
    <row r="1033" spans="3:5">
      <c r="C1033" s="181" t="s">
        <v>566</v>
      </c>
      <c r="D1033" s="181" t="s">
        <v>566</v>
      </c>
      <c r="E1033" s="181" t="str">
        <f t="shared" si="29"/>
        <v/>
      </c>
    </row>
    <row r="1034" spans="3:5">
      <c r="C1034" s="181" t="s">
        <v>566</v>
      </c>
      <c r="D1034" s="181" t="s">
        <v>566</v>
      </c>
      <c r="E1034" s="181" t="str">
        <f t="shared" si="29"/>
        <v/>
      </c>
    </row>
    <row r="1035" spans="3:5">
      <c r="C1035" s="181" t="s">
        <v>566</v>
      </c>
      <c r="D1035" s="181" t="s">
        <v>566</v>
      </c>
      <c r="E1035" s="181" t="str">
        <f t="shared" si="29"/>
        <v/>
      </c>
    </row>
    <row r="1036" spans="3:5">
      <c r="C1036" s="181" t="s">
        <v>566</v>
      </c>
      <c r="D1036" s="181" t="s">
        <v>566</v>
      </c>
      <c r="E1036" s="181" t="str">
        <f t="shared" si="29"/>
        <v/>
      </c>
    </row>
    <row r="1037" spans="3:5">
      <c r="C1037" s="181" t="s">
        <v>566</v>
      </c>
      <c r="D1037" s="181" t="s">
        <v>566</v>
      </c>
      <c r="E1037" s="181" t="str">
        <f t="shared" si="29"/>
        <v/>
      </c>
    </row>
    <row r="1038" spans="3:5">
      <c r="C1038" s="181" t="s">
        <v>566</v>
      </c>
      <c r="D1038" s="181" t="s">
        <v>566</v>
      </c>
      <c r="E1038" s="181" t="str">
        <f t="shared" si="29"/>
        <v/>
      </c>
    </row>
    <row r="1039" spans="3:5">
      <c r="C1039" s="181" t="s">
        <v>566</v>
      </c>
      <c r="D1039" s="181" t="s">
        <v>566</v>
      </c>
      <c r="E1039" s="181" t="str">
        <f t="shared" si="29"/>
        <v/>
      </c>
    </row>
    <row r="1040" spans="3:5">
      <c r="C1040" s="181" t="s">
        <v>566</v>
      </c>
      <c r="D1040" s="181" t="s">
        <v>566</v>
      </c>
      <c r="E1040" s="181" t="str">
        <f t="shared" si="29"/>
        <v/>
      </c>
    </row>
    <row r="1041" spans="3:5">
      <c r="C1041" s="181" t="s">
        <v>566</v>
      </c>
      <c r="D1041" s="181" t="s">
        <v>566</v>
      </c>
      <c r="E1041" s="181" t="str">
        <f t="shared" si="29"/>
        <v/>
      </c>
    </row>
    <row r="1042" spans="3:5">
      <c r="C1042" s="181" t="s">
        <v>566</v>
      </c>
      <c r="D1042" s="181" t="s">
        <v>566</v>
      </c>
      <c r="E1042" s="181" t="str">
        <f t="shared" si="29"/>
        <v/>
      </c>
    </row>
    <row r="1043" spans="3:5">
      <c r="C1043" s="181" t="s">
        <v>566</v>
      </c>
      <c r="D1043" s="181" t="s">
        <v>566</v>
      </c>
      <c r="E1043" s="181" t="str">
        <f t="shared" si="29"/>
        <v/>
      </c>
    </row>
    <row r="1044" spans="3:5">
      <c r="C1044" s="181" t="s">
        <v>566</v>
      </c>
      <c r="D1044" s="181" t="s">
        <v>566</v>
      </c>
      <c r="E1044" s="181" t="str">
        <f t="shared" si="29"/>
        <v/>
      </c>
    </row>
    <row r="1045" spans="3:5">
      <c r="C1045" s="181" t="s">
        <v>566</v>
      </c>
      <c r="D1045" s="181" t="s">
        <v>566</v>
      </c>
      <c r="E1045" s="181" t="str">
        <f t="shared" si="29"/>
        <v/>
      </c>
    </row>
    <row r="1046" spans="3:5">
      <c r="C1046" s="181" t="s">
        <v>566</v>
      </c>
      <c r="D1046" s="181" t="s">
        <v>566</v>
      </c>
      <c r="E1046" s="181" t="str">
        <f t="shared" si="29"/>
        <v/>
      </c>
    </row>
    <row r="1047" spans="3:5">
      <c r="C1047" s="181" t="s">
        <v>566</v>
      </c>
      <c r="D1047" s="181" t="s">
        <v>566</v>
      </c>
      <c r="E1047" s="181" t="str">
        <f t="shared" si="29"/>
        <v/>
      </c>
    </row>
    <row r="1048" spans="3:5">
      <c r="C1048" s="181" t="s">
        <v>566</v>
      </c>
      <c r="D1048" s="181" t="s">
        <v>566</v>
      </c>
      <c r="E1048" s="181" t="str">
        <f t="shared" si="29"/>
        <v/>
      </c>
    </row>
    <row r="1049" spans="3:5">
      <c r="C1049" s="181" t="s">
        <v>566</v>
      </c>
      <c r="D1049" s="181" t="s">
        <v>566</v>
      </c>
      <c r="E1049" s="181" t="str">
        <f t="shared" si="29"/>
        <v/>
      </c>
    </row>
    <row r="1050" spans="3:5">
      <c r="C1050" s="181" t="s">
        <v>566</v>
      </c>
      <c r="D1050" s="181" t="s">
        <v>566</v>
      </c>
      <c r="E1050" s="181" t="str">
        <f t="shared" si="29"/>
        <v/>
      </c>
    </row>
    <row r="1051" spans="3:5">
      <c r="C1051" s="181" t="s">
        <v>566</v>
      </c>
      <c r="D1051" s="181" t="s">
        <v>566</v>
      </c>
      <c r="E1051" s="181" t="str">
        <f t="shared" si="29"/>
        <v/>
      </c>
    </row>
    <row r="1052" spans="3:5">
      <c r="C1052" s="181" t="s">
        <v>566</v>
      </c>
      <c r="D1052" s="181" t="s">
        <v>566</v>
      </c>
      <c r="E1052" s="181" t="str">
        <f t="shared" si="29"/>
        <v/>
      </c>
    </row>
    <row r="1053" spans="3:5">
      <c r="C1053" s="181" t="s">
        <v>566</v>
      </c>
      <c r="D1053" s="181" t="s">
        <v>566</v>
      </c>
      <c r="E1053" s="181" t="str">
        <f t="shared" si="29"/>
        <v/>
      </c>
    </row>
    <row r="1054" spans="3:5">
      <c r="C1054" s="181" t="s">
        <v>566</v>
      </c>
      <c r="D1054" s="181" t="s">
        <v>566</v>
      </c>
      <c r="E1054" s="181" t="str">
        <f t="shared" si="29"/>
        <v/>
      </c>
    </row>
    <row r="1055" spans="3:5">
      <c r="C1055" s="181" t="s">
        <v>566</v>
      </c>
      <c r="D1055" s="181" t="s">
        <v>566</v>
      </c>
      <c r="E1055" s="181" t="str">
        <f t="shared" si="29"/>
        <v/>
      </c>
    </row>
    <row r="1056" spans="3:5">
      <c r="C1056" s="181" t="s">
        <v>566</v>
      </c>
      <c r="D1056" s="181" t="s">
        <v>566</v>
      </c>
      <c r="E1056" s="181" t="str">
        <f t="shared" si="29"/>
        <v/>
      </c>
    </row>
    <row r="1057" spans="3:5">
      <c r="C1057" s="181" t="s">
        <v>566</v>
      </c>
      <c r="D1057" s="181" t="s">
        <v>566</v>
      </c>
      <c r="E1057" s="181" t="str">
        <f t="shared" si="29"/>
        <v/>
      </c>
    </row>
    <row r="1058" spans="3:5">
      <c r="C1058" s="181" t="s">
        <v>566</v>
      </c>
      <c r="D1058" s="181" t="s">
        <v>566</v>
      </c>
      <c r="E1058" s="181" t="str">
        <f t="shared" si="29"/>
        <v/>
      </c>
    </row>
    <row r="1059" spans="3:5">
      <c r="C1059" s="181" t="s">
        <v>566</v>
      </c>
      <c r="D1059" s="181" t="s">
        <v>566</v>
      </c>
      <c r="E1059" s="181" t="str">
        <f t="shared" si="29"/>
        <v/>
      </c>
    </row>
    <row r="1060" spans="3:5">
      <c r="C1060" s="181" t="s">
        <v>566</v>
      </c>
      <c r="D1060" s="181" t="s">
        <v>566</v>
      </c>
      <c r="E1060" s="181" t="str">
        <f t="shared" si="29"/>
        <v/>
      </c>
    </row>
    <row r="1061" spans="3:5">
      <c r="C1061" s="181" t="s">
        <v>566</v>
      </c>
      <c r="D1061" s="181" t="s">
        <v>566</v>
      </c>
      <c r="E1061" s="181" t="str">
        <f t="shared" si="29"/>
        <v/>
      </c>
    </row>
    <row r="1062" spans="3:5">
      <c r="C1062" s="181" t="s">
        <v>566</v>
      </c>
      <c r="D1062" s="181" t="s">
        <v>566</v>
      </c>
      <c r="E1062" s="181" t="str">
        <f t="shared" si="29"/>
        <v/>
      </c>
    </row>
    <row r="1063" spans="3:5">
      <c r="C1063" s="181" t="s">
        <v>566</v>
      </c>
      <c r="D1063" s="181" t="s">
        <v>566</v>
      </c>
      <c r="E1063" s="181" t="str">
        <f t="shared" si="29"/>
        <v/>
      </c>
    </row>
    <row r="1064" spans="3:5">
      <c r="C1064" s="181" t="s">
        <v>566</v>
      </c>
      <c r="D1064" s="181" t="s">
        <v>566</v>
      </c>
      <c r="E1064" s="181" t="str">
        <f t="shared" si="29"/>
        <v/>
      </c>
    </row>
    <row r="1065" spans="3:5">
      <c r="C1065" s="181" t="s">
        <v>566</v>
      </c>
      <c r="D1065" s="181" t="s">
        <v>566</v>
      </c>
      <c r="E1065" s="181" t="str">
        <f t="shared" si="29"/>
        <v/>
      </c>
    </row>
    <row r="1066" spans="3:5">
      <c r="C1066" s="181" t="s">
        <v>566</v>
      </c>
      <c r="D1066" s="181" t="s">
        <v>566</v>
      </c>
      <c r="E1066" s="181" t="str">
        <f t="shared" si="29"/>
        <v/>
      </c>
    </row>
    <row r="1067" spans="3:5">
      <c r="C1067" s="181" t="s">
        <v>566</v>
      </c>
      <c r="D1067" s="181" t="s">
        <v>566</v>
      </c>
      <c r="E1067" s="181" t="str">
        <f t="shared" si="29"/>
        <v/>
      </c>
    </row>
    <row r="1068" spans="3:5">
      <c r="C1068" s="181" t="s">
        <v>566</v>
      </c>
      <c r="D1068" s="181" t="s">
        <v>566</v>
      </c>
      <c r="E1068" s="181" t="str">
        <f t="shared" si="29"/>
        <v/>
      </c>
    </row>
    <row r="1069" spans="3:5">
      <c r="C1069" s="181" t="s">
        <v>566</v>
      </c>
      <c r="D1069" s="181" t="s">
        <v>566</v>
      </c>
      <c r="E1069" s="181" t="str">
        <f t="shared" si="29"/>
        <v/>
      </c>
    </row>
    <row r="1070" spans="3:5">
      <c r="C1070" s="181" t="s">
        <v>566</v>
      </c>
      <c r="D1070" s="181" t="s">
        <v>566</v>
      </c>
      <c r="E1070" s="181" t="str">
        <f t="shared" si="29"/>
        <v/>
      </c>
    </row>
    <row r="1071" spans="3:5">
      <c r="C1071" s="181" t="s">
        <v>566</v>
      </c>
      <c r="D1071" s="181" t="s">
        <v>566</v>
      </c>
      <c r="E1071" s="181" t="str">
        <f t="shared" si="29"/>
        <v/>
      </c>
    </row>
    <row r="1072" spans="3:5">
      <c r="C1072" s="181" t="s">
        <v>566</v>
      </c>
      <c r="D1072" s="181" t="s">
        <v>566</v>
      </c>
      <c r="E1072" s="181" t="str">
        <f t="shared" si="29"/>
        <v/>
      </c>
    </row>
    <row r="1073" spans="3:5">
      <c r="C1073" s="181" t="s">
        <v>566</v>
      </c>
      <c r="D1073" s="181" t="s">
        <v>566</v>
      </c>
      <c r="E1073" s="181" t="str">
        <f t="shared" si="29"/>
        <v/>
      </c>
    </row>
    <row r="1074" spans="3:5">
      <c r="C1074" s="181" t="s">
        <v>566</v>
      </c>
      <c r="D1074" s="181" t="s">
        <v>566</v>
      </c>
      <c r="E1074" s="181" t="str">
        <f t="shared" si="29"/>
        <v/>
      </c>
    </row>
    <row r="1075" spans="3:5">
      <c r="C1075" s="181" t="s">
        <v>566</v>
      </c>
      <c r="D1075" s="181" t="s">
        <v>566</v>
      </c>
      <c r="E1075" s="181" t="str">
        <f t="shared" si="29"/>
        <v/>
      </c>
    </row>
    <row r="1076" spans="3:5">
      <c r="C1076" s="181" t="s">
        <v>566</v>
      </c>
      <c r="D1076" s="181" t="s">
        <v>566</v>
      </c>
      <c r="E1076" s="181" t="str">
        <f t="shared" si="29"/>
        <v/>
      </c>
    </row>
    <row r="1077" spans="3:5">
      <c r="C1077" s="181" t="s">
        <v>566</v>
      </c>
      <c r="D1077" s="181" t="s">
        <v>566</v>
      </c>
      <c r="E1077" s="181" t="str">
        <f t="shared" si="29"/>
        <v/>
      </c>
    </row>
    <row r="1078" spans="3:5">
      <c r="C1078" s="181" t="s">
        <v>566</v>
      </c>
      <c r="D1078" s="181" t="s">
        <v>566</v>
      </c>
      <c r="E1078" s="181" t="str">
        <f t="shared" si="29"/>
        <v/>
      </c>
    </row>
    <row r="1079" spans="3:5">
      <c r="C1079" s="181" t="s">
        <v>566</v>
      </c>
      <c r="D1079" s="181" t="s">
        <v>566</v>
      </c>
      <c r="E1079" s="181" t="str">
        <f t="shared" si="29"/>
        <v/>
      </c>
    </row>
    <row r="1080" spans="3:5">
      <c r="C1080" s="181" t="s">
        <v>566</v>
      </c>
      <c r="D1080" s="181" t="s">
        <v>566</v>
      </c>
      <c r="E1080" s="181" t="str">
        <f t="shared" si="29"/>
        <v/>
      </c>
    </row>
    <row r="1081" spans="3:5">
      <c r="C1081" s="181" t="s">
        <v>566</v>
      </c>
      <c r="D1081" s="181" t="s">
        <v>566</v>
      </c>
      <c r="E1081" s="181" t="str">
        <f t="shared" si="29"/>
        <v/>
      </c>
    </row>
    <row r="1082" spans="3:5">
      <c r="C1082" s="181" t="s">
        <v>566</v>
      </c>
      <c r="D1082" s="181" t="s">
        <v>566</v>
      </c>
      <c r="E1082" s="181" t="str">
        <f t="shared" si="29"/>
        <v/>
      </c>
    </row>
    <row r="1083" spans="3:5">
      <c r="C1083" s="181" t="s">
        <v>566</v>
      </c>
      <c r="D1083" s="181" t="s">
        <v>566</v>
      </c>
      <c r="E1083" s="181" t="str">
        <f t="shared" si="29"/>
        <v/>
      </c>
    </row>
    <row r="1084" spans="3:5">
      <c r="C1084" s="181" t="s">
        <v>566</v>
      </c>
      <c r="D1084" s="181" t="s">
        <v>566</v>
      </c>
      <c r="E1084" s="181" t="str">
        <f t="shared" si="29"/>
        <v/>
      </c>
    </row>
    <row r="1085" spans="3:5">
      <c r="C1085" s="181" t="s">
        <v>566</v>
      </c>
      <c r="D1085" s="181" t="s">
        <v>566</v>
      </c>
      <c r="E1085" s="181" t="str">
        <f t="shared" si="29"/>
        <v/>
      </c>
    </row>
    <row r="1086" spans="3:5">
      <c r="C1086" s="181" t="s">
        <v>566</v>
      </c>
      <c r="D1086" s="181" t="s">
        <v>566</v>
      </c>
      <c r="E1086" s="181" t="str">
        <f t="shared" si="29"/>
        <v/>
      </c>
    </row>
    <row r="1087" spans="3:5">
      <c r="C1087" s="181" t="s">
        <v>566</v>
      </c>
      <c r="D1087" s="181" t="s">
        <v>566</v>
      </c>
      <c r="E1087" s="181" t="str">
        <f t="shared" si="29"/>
        <v/>
      </c>
    </row>
    <row r="1088" spans="3:5">
      <c r="C1088" s="181" t="s">
        <v>566</v>
      </c>
      <c r="D1088" s="181" t="s">
        <v>566</v>
      </c>
      <c r="E1088" s="181" t="str">
        <f t="shared" si="29"/>
        <v/>
      </c>
    </row>
    <row r="1089" spans="3:5">
      <c r="C1089" s="181" t="s">
        <v>566</v>
      </c>
      <c r="D1089" s="181" t="s">
        <v>566</v>
      </c>
      <c r="E1089" s="181" t="str">
        <f t="shared" si="29"/>
        <v/>
      </c>
    </row>
    <row r="1090" spans="3:5">
      <c r="C1090" s="181" t="s">
        <v>566</v>
      </c>
      <c r="D1090" s="181" t="s">
        <v>566</v>
      </c>
      <c r="E1090" s="181" t="str">
        <f t="shared" si="29"/>
        <v/>
      </c>
    </row>
    <row r="1091" spans="3:5">
      <c r="C1091" s="181" t="s">
        <v>566</v>
      </c>
      <c r="D1091" s="181" t="s">
        <v>566</v>
      </c>
      <c r="E1091" s="181" t="str">
        <f t="shared" si="29"/>
        <v/>
      </c>
    </row>
    <row r="1092" spans="3:5">
      <c r="C1092" s="181" t="s">
        <v>566</v>
      </c>
      <c r="D1092" s="181" t="s">
        <v>566</v>
      </c>
      <c r="E1092" s="181" t="str">
        <f t="shared" ref="E1092:E1155" si="30">IF(C1092&lt;D1092,C1092,D1092)</f>
        <v/>
      </c>
    </row>
    <row r="1093" spans="3:5">
      <c r="C1093" s="181" t="s">
        <v>566</v>
      </c>
      <c r="D1093" s="181" t="s">
        <v>566</v>
      </c>
      <c r="E1093" s="181" t="str">
        <f t="shared" si="30"/>
        <v/>
      </c>
    </row>
    <row r="1094" spans="3:5">
      <c r="C1094" s="181" t="s">
        <v>566</v>
      </c>
      <c r="D1094" s="181" t="s">
        <v>566</v>
      </c>
      <c r="E1094" s="181" t="str">
        <f t="shared" si="30"/>
        <v/>
      </c>
    </row>
    <row r="1095" spans="3:5">
      <c r="C1095" s="181" t="s">
        <v>566</v>
      </c>
      <c r="D1095" s="181" t="s">
        <v>566</v>
      </c>
      <c r="E1095" s="181" t="str">
        <f t="shared" si="30"/>
        <v/>
      </c>
    </row>
    <row r="1096" spans="3:5">
      <c r="C1096" s="181" t="s">
        <v>566</v>
      </c>
      <c r="D1096" s="181" t="s">
        <v>566</v>
      </c>
      <c r="E1096" s="181" t="str">
        <f t="shared" si="30"/>
        <v/>
      </c>
    </row>
    <row r="1097" spans="3:5">
      <c r="C1097" s="181" t="s">
        <v>566</v>
      </c>
      <c r="D1097" s="181" t="s">
        <v>566</v>
      </c>
      <c r="E1097" s="181" t="str">
        <f t="shared" si="30"/>
        <v/>
      </c>
    </row>
    <row r="1098" spans="3:5">
      <c r="C1098" s="181" t="s">
        <v>566</v>
      </c>
      <c r="D1098" s="181" t="s">
        <v>566</v>
      </c>
      <c r="E1098" s="181" t="str">
        <f t="shared" si="30"/>
        <v/>
      </c>
    </row>
    <row r="1099" spans="3:5">
      <c r="C1099" s="181" t="s">
        <v>566</v>
      </c>
      <c r="D1099" s="181" t="s">
        <v>566</v>
      </c>
      <c r="E1099" s="181" t="str">
        <f t="shared" si="30"/>
        <v/>
      </c>
    </row>
    <row r="1100" spans="3:5">
      <c r="C1100" s="181" t="s">
        <v>566</v>
      </c>
      <c r="D1100" s="181" t="s">
        <v>566</v>
      </c>
      <c r="E1100" s="181" t="str">
        <f t="shared" si="30"/>
        <v/>
      </c>
    </row>
    <row r="1101" spans="3:5">
      <c r="C1101" s="181" t="s">
        <v>566</v>
      </c>
      <c r="D1101" s="181" t="s">
        <v>566</v>
      </c>
      <c r="E1101" s="181" t="str">
        <f t="shared" si="30"/>
        <v/>
      </c>
    </row>
    <row r="1102" spans="3:5">
      <c r="C1102" s="181" t="s">
        <v>566</v>
      </c>
      <c r="D1102" s="181" t="s">
        <v>566</v>
      </c>
      <c r="E1102" s="181" t="str">
        <f t="shared" si="30"/>
        <v/>
      </c>
    </row>
    <row r="1103" spans="3:5">
      <c r="C1103" s="181" t="s">
        <v>566</v>
      </c>
      <c r="D1103" s="181" t="s">
        <v>566</v>
      </c>
      <c r="E1103" s="181" t="str">
        <f t="shared" si="30"/>
        <v/>
      </c>
    </row>
    <row r="1104" spans="3:5">
      <c r="C1104" s="181" t="s">
        <v>566</v>
      </c>
      <c r="D1104" s="181" t="s">
        <v>566</v>
      </c>
      <c r="E1104" s="181" t="str">
        <f t="shared" si="30"/>
        <v/>
      </c>
    </row>
    <row r="1105" spans="3:5">
      <c r="C1105" s="181" t="s">
        <v>566</v>
      </c>
      <c r="D1105" s="181" t="s">
        <v>566</v>
      </c>
      <c r="E1105" s="181" t="str">
        <f t="shared" si="30"/>
        <v/>
      </c>
    </row>
    <row r="1106" spans="3:5">
      <c r="C1106" s="181" t="s">
        <v>566</v>
      </c>
      <c r="D1106" s="181" t="s">
        <v>566</v>
      </c>
      <c r="E1106" s="181" t="str">
        <f t="shared" si="30"/>
        <v/>
      </c>
    </row>
    <row r="1107" spans="3:5">
      <c r="C1107" s="181" t="s">
        <v>566</v>
      </c>
      <c r="D1107" s="181" t="s">
        <v>566</v>
      </c>
      <c r="E1107" s="181" t="str">
        <f t="shared" si="30"/>
        <v/>
      </c>
    </row>
    <row r="1108" spans="3:5">
      <c r="C1108" s="181" t="s">
        <v>566</v>
      </c>
      <c r="D1108" s="181" t="s">
        <v>566</v>
      </c>
      <c r="E1108" s="181" t="str">
        <f t="shared" si="30"/>
        <v/>
      </c>
    </row>
    <row r="1109" spans="3:5">
      <c r="C1109" s="181" t="s">
        <v>566</v>
      </c>
      <c r="D1109" s="181" t="s">
        <v>566</v>
      </c>
      <c r="E1109" s="181" t="str">
        <f t="shared" si="30"/>
        <v/>
      </c>
    </row>
    <row r="1110" spans="3:5">
      <c r="C1110" s="181" t="s">
        <v>566</v>
      </c>
      <c r="D1110" s="181" t="s">
        <v>566</v>
      </c>
      <c r="E1110" s="181" t="str">
        <f t="shared" si="30"/>
        <v/>
      </c>
    </row>
    <row r="1111" spans="3:5">
      <c r="C1111" s="181" t="s">
        <v>566</v>
      </c>
      <c r="D1111" s="181" t="s">
        <v>566</v>
      </c>
      <c r="E1111" s="181" t="str">
        <f t="shared" si="30"/>
        <v/>
      </c>
    </row>
    <row r="1112" spans="3:5">
      <c r="C1112" s="181" t="s">
        <v>566</v>
      </c>
      <c r="D1112" s="181" t="s">
        <v>566</v>
      </c>
      <c r="E1112" s="181" t="str">
        <f t="shared" si="30"/>
        <v/>
      </c>
    </row>
    <row r="1113" spans="3:5">
      <c r="C1113" s="181" t="s">
        <v>566</v>
      </c>
      <c r="D1113" s="181" t="s">
        <v>566</v>
      </c>
      <c r="E1113" s="181" t="str">
        <f t="shared" si="30"/>
        <v/>
      </c>
    </row>
    <row r="1114" spans="3:5">
      <c r="C1114" s="181" t="s">
        <v>566</v>
      </c>
      <c r="D1114" s="181" t="s">
        <v>566</v>
      </c>
      <c r="E1114" s="181" t="str">
        <f t="shared" si="30"/>
        <v/>
      </c>
    </row>
    <row r="1115" spans="3:5">
      <c r="C1115" s="181" t="s">
        <v>566</v>
      </c>
      <c r="D1115" s="181" t="s">
        <v>566</v>
      </c>
      <c r="E1115" s="181" t="str">
        <f t="shared" si="30"/>
        <v/>
      </c>
    </row>
    <row r="1116" spans="3:5">
      <c r="C1116" s="181" t="s">
        <v>566</v>
      </c>
      <c r="D1116" s="181" t="s">
        <v>566</v>
      </c>
      <c r="E1116" s="181" t="str">
        <f t="shared" si="30"/>
        <v/>
      </c>
    </row>
    <row r="1117" spans="3:5">
      <c r="C1117" s="181" t="s">
        <v>566</v>
      </c>
      <c r="D1117" s="181" t="s">
        <v>566</v>
      </c>
      <c r="E1117" s="181" t="str">
        <f t="shared" si="30"/>
        <v/>
      </c>
    </row>
    <row r="1118" spans="3:5">
      <c r="C1118" s="181" t="s">
        <v>566</v>
      </c>
      <c r="D1118" s="181" t="s">
        <v>566</v>
      </c>
      <c r="E1118" s="181" t="str">
        <f t="shared" si="30"/>
        <v/>
      </c>
    </row>
    <row r="1119" spans="3:5">
      <c r="C1119" s="181" t="s">
        <v>566</v>
      </c>
      <c r="D1119" s="181" t="s">
        <v>566</v>
      </c>
      <c r="E1119" s="181" t="str">
        <f t="shared" si="30"/>
        <v/>
      </c>
    </row>
    <row r="1120" spans="3:5">
      <c r="C1120" s="181" t="s">
        <v>566</v>
      </c>
      <c r="D1120" s="181" t="s">
        <v>566</v>
      </c>
      <c r="E1120" s="181" t="str">
        <f t="shared" si="30"/>
        <v/>
      </c>
    </row>
    <row r="1121" spans="3:5">
      <c r="C1121" s="181" t="s">
        <v>566</v>
      </c>
      <c r="D1121" s="181" t="s">
        <v>566</v>
      </c>
      <c r="E1121" s="181" t="str">
        <f t="shared" si="30"/>
        <v/>
      </c>
    </row>
    <row r="1122" spans="3:5">
      <c r="C1122" s="181" t="s">
        <v>566</v>
      </c>
      <c r="D1122" s="181" t="s">
        <v>566</v>
      </c>
      <c r="E1122" s="181" t="str">
        <f t="shared" si="30"/>
        <v/>
      </c>
    </row>
    <row r="1123" spans="3:5">
      <c r="C1123" s="181" t="s">
        <v>566</v>
      </c>
      <c r="D1123" s="181" t="s">
        <v>566</v>
      </c>
      <c r="E1123" s="181" t="str">
        <f t="shared" si="30"/>
        <v/>
      </c>
    </row>
    <row r="1124" spans="3:5">
      <c r="C1124" s="181" t="s">
        <v>566</v>
      </c>
      <c r="D1124" s="181" t="s">
        <v>566</v>
      </c>
      <c r="E1124" s="181" t="str">
        <f t="shared" si="30"/>
        <v/>
      </c>
    </row>
    <row r="1125" spans="3:5">
      <c r="C1125" s="181" t="s">
        <v>566</v>
      </c>
      <c r="D1125" s="181" t="s">
        <v>566</v>
      </c>
      <c r="E1125" s="181" t="str">
        <f t="shared" si="30"/>
        <v/>
      </c>
    </row>
    <row r="1126" spans="3:5">
      <c r="C1126" s="181" t="s">
        <v>566</v>
      </c>
      <c r="D1126" s="181" t="s">
        <v>566</v>
      </c>
      <c r="E1126" s="181" t="str">
        <f t="shared" si="30"/>
        <v/>
      </c>
    </row>
    <row r="1127" spans="3:5">
      <c r="C1127" s="181" t="s">
        <v>566</v>
      </c>
      <c r="D1127" s="181" t="s">
        <v>566</v>
      </c>
      <c r="E1127" s="181" t="str">
        <f t="shared" si="30"/>
        <v/>
      </c>
    </row>
    <row r="1128" spans="3:5">
      <c r="C1128" s="181" t="s">
        <v>566</v>
      </c>
      <c r="D1128" s="181" t="s">
        <v>566</v>
      </c>
      <c r="E1128" s="181" t="str">
        <f t="shared" si="30"/>
        <v/>
      </c>
    </row>
    <row r="1129" spans="3:5">
      <c r="C1129" s="181" t="s">
        <v>566</v>
      </c>
      <c r="D1129" s="181" t="s">
        <v>566</v>
      </c>
      <c r="E1129" s="181" t="str">
        <f t="shared" si="30"/>
        <v/>
      </c>
    </row>
    <row r="1130" spans="3:5">
      <c r="C1130" s="181" t="s">
        <v>566</v>
      </c>
      <c r="D1130" s="181" t="s">
        <v>566</v>
      </c>
      <c r="E1130" s="181" t="str">
        <f t="shared" si="30"/>
        <v/>
      </c>
    </row>
    <row r="1131" spans="3:5">
      <c r="C1131" s="181" t="s">
        <v>566</v>
      </c>
      <c r="D1131" s="181" t="s">
        <v>566</v>
      </c>
      <c r="E1131" s="181" t="str">
        <f t="shared" si="30"/>
        <v/>
      </c>
    </row>
    <row r="1132" spans="3:5">
      <c r="C1132" s="181" t="s">
        <v>566</v>
      </c>
      <c r="D1132" s="181" t="s">
        <v>566</v>
      </c>
      <c r="E1132" s="181" t="str">
        <f t="shared" si="30"/>
        <v/>
      </c>
    </row>
    <row r="1133" spans="3:5">
      <c r="C1133" s="181" t="s">
        <v>566</v>
      </c>
      <c r="D1133" s="181" t="s">
        <v>566</v>
      </c>
      <c r="E1133" s="181" t="str">
        <f t="shared" si="30"/>
        <v/>
      </c>
    </row>
    <row r="1134" spans="3:5">
      <c r="C1134" s="181" t="s">
        <v>566</v>
      </c>
      <c r="D1134" s="181" t="s">
        <v>566</v>
      </c>
      <c r="E1134" s="181" t="str">
        <f t="shared" si="30"/>
        <v/>
      </c>
    </row>
    <row r="1135" spans="3:5">
      <c r="C1135" s="181" t="s">
        <v>566</v>
      </c>
      <c r="D1135" s="181" t="s">
        <v>566</v>
      </c>
      <c r="E1135" s="181" t="str">
        <f t="shared" si="30"/>
        <v/>
      </c>
    </row>
    <row r="1136" spans="3:5">
      <c r="C1136" s="181" t="s">
        <v>566</v>
      </c>
      <c r="D1136" s="181" t="s">
        <v>566</v>
      </c>
      <c r="E1136" s="181" t="str">
        <f t="shared" si="30"/>
        <v/>
      </c>
    </row>
    <row r="1137" spans="3:5">
      <c r="C1137" s="181" t="s">
        <v>566</v>
      </c>
      <c r="D1137" s="181" t="s">
        <v>566</v>
      </c>
      <c r="E1137" s="181" t="str">
        <f t="shared" si="30"/>
        <v/>
      </c>
    </row>
    <row r="1138" spans="3:5">
      <c r="C1138" s="181" t="s">
        <v>566</v>
      </c>
      <c r="D1138" s="181" t="s">
        <v>566</v>
      </c>
      <c r="E1138" s="181" t="str">
        <f t="shared" si="30"/>
        <v/>
      </c>
    </row>
    <row r="1139" spans="3:5">
      <c r="C1139" s="181" t="s">
        <v>566</v>
      </c>
      <c r="D1139" s="181" t="s">
        <v>566</v>
      </c>
      <c r="E1139" s="181" t="str">
        <f t="shared" si="30"/>
        <v/>
      </c>
    </row>
    <row r="1140" spans="3:5">
      <c r="C1140" s="181" t="s">
        <v>566</v>
      </c>
      <c r="D1140" s="181" t="s">
        <v>566</v>
      </c>
      <c r="E1140" s="181" t="str">
        <f t="shared" si="30"/>
        <v/>
      </c>
    </row>
    <row r="1141" spans="3:5">
      <c r="C1141" s="181" t="s">
        <v>566</v>
      </c>
      <c r="D1141" s="181" t="s">
        <v>566</v>
      </c>
      <c r="E1141" s="181" t="str">
        <f t="shared" si="30"/>
        <v/>
      </c>
    </row>
    <row r="1142" spans="3:5">
      <c r="C1142" s="181" t="s">
        <v>566</v>
      </c>
      <c r="D1142" s="181" t="s">
        <v>566</v>
      </c>
      <c r="E1142" s="181" t="str">
        <f t="shared" si="30"/>
        <v/>
      </c>
    </row>
    <row r="1143" spans="3:5">
      <c r="C1143" s="181" t="s">
        <v>566</v>
      </c>
      <c r="D1143" s="181" t="s">
        <v>566</v>
      </c>
      <c r="E1143" s="181" t="str">
        <f t="shared" si="30"/>
        <v/>
      </c>
    </row>
    <row r="1144" spans="3:5">
      <c r="C1144" s="181" t="s">
        <v>566</v>
      </c>
      <c r="D1144" s="181" t="s">
        <v>566</v>
      </c>
      <c r="E1144" s="181" t="str">
        <f t="shared" si="30"/>
        <v/>
      </c>
    </row>
    <row r="1145" spans="3:5">
      <c r="C1145" s="181" t="s">
        <v>566</v>
      </c>
      <c r="D1145" s="181" t="s">
        <v>566</v>
      </c>
      <c r="E1145" s="181" t="str">
        <f t="shared" si="30"/>
        <v/>
      </c>
    </row>
    <row r="1146" spans="3:5">
      <c r="C1146" s="181" t="s">
        <v>566</v>
      </c>
      <c r="D1146" s="181" t="s">
        <v>566</v>
      </c>
      <c r="E1146" s="181" t="str">
        <f t="shared" si="30"/>
        <v/>
      </c>
    </row>
    <row r="1147" spans="3:5">
      <c r="C1147" s="181" t="s">
        <v>566</v>
      </c>
      <c r="D1147" s="181" t="s">
        <v>566</v>
      </c>
      <c r="E1147" s="181" t="str">
        <f t="shared" si="30"/>
        <v/>
      </c>
    </row>
    <row r="1148" spans="3:5">
      <c r="C1148" s="181" t="s">
        <v>566</v>
      </c>
      <c r="D1148" s="181" t="s">
        <v>566</v>
      </c>
      <c r="E1148" s="181" t="str">
        <f t="shared" si="30"/>
        <v/>
      </c>
    </row>
    <row r="1149" spans="3:5">
      <c r="C1149" s="181" t="s">
        <v>566</v>
      </c>
      <c r="D1149" s="181" t="s">
        <v>566</v>
      </c>
      <c r="E1149" s="181" t="str">
        <f t="shared" si="30"/>
        <v/>
      </c>
    </row>
    <row r="1150" spans="3:5">
      <c r="C1150" s="181" t="s">
        <v>566</v>
      </c>
      <c r="D1150" s="181" t="s">
        <v>566</v>
      </c>
      <c r="E1150" s="181" t="str">
        <f t="shared" si="30"/>
        <v/>
      </c>
    </row>
    <row r="1151" spans="3:5">
      <c r="C1151" s="181" t="s">
        <v>566</v>
      </c>
      <c r="D1151" s="181" t="s">
        <v>566</v>
      </c>
      <c r="E1151" s="181" t="str">
        <f t="shared" si="30"/>
        <v/>
      </c>
    </row>
    <row r="1152" spans="3:5">
      <c r="C1152" s="181" t="s">
        <v>566</v>
      </c>
      <c r="D1152" s="181" t="s">
        <v>566</v>
      </c>
      <c r="E1152" s="181" t="str">
        <f t="shared" si="30"/>
        <v/>
      </c>
    </row>
    <row r="1153" spans="3:5">
      <c r="C1153" s="181" t="s">
        <v>566</v>
      </c>
      <c r="D1153" s="181" t="s">
        <v>566</v>
      </c>
      <c r="E1153" s="181" t="str">
        <f t="shared" si="30"/>
        <v/>
      </c>
    </row>
    <row r="1154" spans="3:5">
      <c r="C1154" s="181" t="s">
        <v>566</v>
      </c>
      <c r="D1154" s="181" t="s">
        <v>566</v>
      </c>
      <c r="E1154" s="181" t="str">
        <f t="shared" si="30"/>
        <v/>
      </c>
    </row>
    <row r="1155" spans="3:5">
      <c r="C1155" s="181" t="s">
        <v>566</v>
      </c>
      <c r="D1155" s="181" t="s">
        <v>566</v>
      </c>
      <c r="E1155" s="181" t="str">
        <f t="shared" si="30"/>
        <v/>
      </c>
    </row>
    <row r="1156" spans="3:5">
      <c r="C1156" s="181" t="s">
        <v>566</v>
      </c>
      <c r="D1156" s="181" t="s">
        <v>566</v>
      </c>
      <c r="E1156" s="181" t="str">
        <f t="shared" ref="E1156:E1209" si="31">IF(C1156&lt;D1156,C1156,D1156)</f>
        <v/>
      </c>
    </row>
    <row r="1157" spans="3:5">
      <c r="C1157" s="181" t="s">
        <v>566</v>
      </c>
      <c r="D1157" s="181" t="s">
        <v>566</v>
      </c>
      <c r="E1157" s="181" t="str">
        <f t="shared" si="31"/>
        <v/>
      </c>
    </row>
    <row r="1158" spans="3:5">
      <c r="C1158" s="181" t="s">
        <v>566</v>
      </c>
      <c r="D1158" s="181" t="s">
        <v>566</v>
      </c>
      <c r="E1158" s="181" t="str">
        <f t="shared" si="31"/>
        <v/>
      </c>
    </row>
    <row r="1159" spans="3:5">
      <c r="C1159" s="181" t="s">
        <v>566</v>
      </c>
      <c r="D1159" s="181" t="s">
        <v>566</v>
      </c>
      <c r="E1159" s="181" t="str">
        <f t="shared" si="31"/>
        <v/>
      </c>
    </row>
    <row r="1160" spans="3:5">
      <c r="C1160" s="181" t="s">
        <v>566</v>
      </c>
      <c r="D1160" s="181" t="s">
        <v>566</v>
      </c>
      <c r="E1160" s="181" t="str">
        <f t="shared" si="31"/>
        <v/>
      </c>
    </row>
    <row r="1161" spans="3:5">
      <c r="C1161" s="181" t="s">
        <v>566</v>
      </c>
      <c r="D1161" s="181" t="s">
        <v>566</v>
      </c>
      <c r="E1161" s="181" t="str">
        <f t="shared" si="31"/>
        <v/>
      </c>
    </row>
    <row r="1162" spans="3:5">
      <c r="C1162" s="181" t="s">
        <v>566</v>
      </c>
      <c r="D1162" s="181" t="s">
        <v>566</v>
      </c>
      <c r="E1162" s="181" t="str">
        <f t="shared" si="31"/>
        <v/>
      </c>
    </row>
    <row r="1163" spans="3:5">
      <c r="C1163" s="181" t="s">
        <v>566</v>
      </c>
      <c r="D1163" s="181" t="s">
        <v>566</v>
      </c>
      <c r="E1163" s="181" t="str">
        <f t="shared" si="31"/>
        <v/>
      </c>
    </row>
    <row r="1164" spans="3:5">
      <c r="C1164" s="181" t="s">
        <v>566</v>
      </c>
      <c r="D1164" s="181" t="s">
        <v>566</v>
      </c>
      <c r="E1164" s="181" t="str">
        <f t="shared" si="31"/>
        <v/>
      </c>
    </row>
    <row r="1165" spans="3:5">
      <c r="C1165" s="181" t="s">
        <v>566</v>
      </c>
      <c r="D1165" s="181" t="s">
        <v>566</v>
      </c>
      <c r="E1165" s="181" t="str">
        <f t="shared" si="31"/>
        <v/>
      </c>
    </row>
    <row r="1166" spans="3:5">
      <c r="C1166" s="181" t="s">
        <v>566</v>
      </c>
      <c r="D1166" s="181" t="s">
        <v>566</v>
      </c>
      <c r="E1166" s="181" t="str">
        <f t="shared" si="31"/>
        <v/>
      </c>
    </row>
    <row r="1167" spans="3:5">
      <c r="C1167" s="181" t="s">
        <v>566</v>
      </c>
      <c r="D1167" s="181" t="s">
        <v>566</v>
      </c>
      <c r="E1167" s="181" t="str">
        <f t="shared" si="31"/>
        <v/>
      </c>
    </row>
    <row r="1168" spans="3:5">
      <c r="C1168" s="181" t="s">
        <v>566</v>
      </c>
      <c r="D1168" s="181" t="s">
        <v>566</v>
      </c>
      <c r="E1168" s="181" t="str">
        <f t="shared" si="31"/>
        <v/>
      </c>
    </row>
    <row r="1169" spans="3:5">
      <c r="C1169" s="181" t="s">
        <v>566</v>
      </c>
      <c r="D1169" s="181" t="s">
        <v>566</v>
      </c>
      <c r="E1169" s="181" t="str">
        <f t="shared" si="31"/>
        <v/>
      </c>
    </row>
    <row r="1170" spans="3:5">
      <c r="C1170" s="181" t="s">
        <v>566</v>
      </c>
      <c r="D1170" s="181" t="s">
        <v>566</v>
      </c>
      <c r="E1170" s="181" t="str">
        <f t="shared" si="31"/>
        <v/>
      </c>
    </row>
    <row r="1171" spans="3:5">
      <c r="C1171" s="181" t="s">
        <v>566</v>
      </c>
      <c r="D1171" s="181" t="s">
        <v>566</v>
      </c>
      <c r="E1171" s="181" t="str">
        <f t="shared" si="31"/>
        <v/>
      </c>
    </row>
    <row r="1172" spans="3:5">
      <c r="C1172" s="181" t="s">
        <v>566</v>
      </c>
      <c r="D1172" s="181" t="s">
        <v>566</v>
      </c>
      <c r="E1172" s="181" t="str">
        <f t="shared" si="31"/>
        <v/>
      </c>
    </row>
    <row r="1173" spans="3:5">
      <c r="C1173" s="181" t="s">
        <v>566</v>
      </c>
      <c r="D1173" s="181" t="s">
        <v>566</v>
      </c>
      <c r="E1173" s="181" t="str">
        <f t="shared" si="31"/>
        <v/>
      </c>
    </row>
    <row r="1174" spans="3:5">
      <c r="C1174" s="181" t="s">
        <v>566</v>
      </c>
      <c r="D1174" s="181" t="s">
        <v>566</v>
      </c>
      <c r="E1174" s="181" t="str">
        <f t="shared" si="31"/>
        <v/>
      </c>
    </row>
    <row r="1175" spans="3:5">
      <c r="C1175" s="181" t="s">
        <v>566</v>
      </c>
      <c r="D1175" s="181" t="s">
        <v>566</v>
      </c>
      <c r="E1175" s="181" t="str">
        <f t="shared" si="31"/>
        <v/>
      </c>
    </row>
    <row r="1176" spans="3:5">
      <c r="C1176" s="181" t="s">
        <v>566</v>
      </c>
      <c r="D1176" s="181" t="s">
        <v>566</v>
      </c>
      <c r="E1176" s="181" t="str">
        <f t="shared" si="31"/>
        <v/>
      </c>
    </row>
    <row r="1177" spans="3:5">
      <c r="C1177" s="181" t="s">
        <v>566</v>
      </c>
      <c r="D1177" s="181" t="s">
        <v>566</v>
      </c>
      <c r="E1177" s="181" t="str">
        <f t="shared" si="31"/>
        <v/>
      </c>
    </row>
    <row r="1178" spans="3:5">
      <c r="C1178" s="181" t="s">
        <v>566</v>
      </c>
      <c r="D1178" s="181" t="s">
        <v>566</v>
      </c>
      <c r="E1178" s="181" t="str">
        <f t="shared" si="31"/>
        <v/>
      </c>
    </row>
    <row r="1179" spans="3:5">
      <c r="C1179" s="181" t="s">
        <v>566</v>
      </c>
      <c r="D1179" s="181" t="s">
        <v>566</v>
      </c>
      <c r="E1179" s="181" t="str">
        <f t="shared" si="31"/>
        <v/>
      </c>
    </row>
    <row r="1180" spans="3:5">
      <c r="C1180" s="181" t="s">
        <v>566</v>
      </c>
      <c r="D1180" s="181" t="s">
        <v>566</v>
      </c>
      <c r="E1180" s="181" t="str">
        <f t="shared" si="31"/>
        <v/>
      </c>
    </row>
    <row r="1181" spans="3:5">
      <c r="C1181" s="181" t="s">
        <v>566</v>
      </c>
      <c r="D1181" s="181" t="s">
        <v>566</v>
      </c>
      <c r="E1181" s="181" t="str">
        <f t="shared" si="31"/>
        <v/>
      </c>
    </row>
    <row r="1182" spans="3:5">
      <c r="C1182" s="181" t="s">
        <v>566</v>
      </c>
      <c r="D1182" s="181" t="s">
        <v>566</v>
      </c>
      <c r="E1182" s="181" t="str">
        <f t="shared" si="31"/>
        <v/>
      </c>
    </row>
    <row r="1183" spans="3:5">
      <c r="C1183" s="181" t="s">
        <v>566</v>
      </c>
      <c r="D1183" s="181" t="s">
        <v>566</v>
      </c>
      <c r="E1183" s="181" t="str">
        <f t="shared" si="31"/>
        <v/>
      </c>
    </row>
    <row r="1184" spans="3:5">
      <c r="C1184" s="181" t="s">
        <v>566</v>
      </c>
      <c r="D1184" s="181" t="s">
        <v>566</v>
      </c>
      <c r="E1184" s="181" t="str">
        <f t="shared" si="31"/>
        <v/>
      </c>
    </row>
    <row r="1185" spans="3:5">
      <c r="C1185" s="181" t="s">
        <v>566</v>
      </c>
      <c r="D1185" s="181" t="s">
        <v>566</v>
      </c>
      <c r="E1185" s="181" t="str">
        <f t="shared" si="31"/>
        <v/>
      </c>
    </row>
    <row r="1186" spans="3:5">
      <c r="C1186" s="181" t="s">
        <v>566</v>
      </c>
      <c r="D1186" s="181" t="s">
        <v>566</v>
      </c>
      <c r="E1186" s="181" t="str">
        <f t="shared" si="31"/>
        <v/>
      </c>
    </row>
    <row r="1187" spans="3:5">
      <c r="C1187" s="181" t="s">
        <v>566</v>
      </c>
      <c r="D1187" s="181" t="s">
        <v>566</v>
      </c>
      <c r="E1187" s="181" t="str">
        <f t="shared" si="31"/>
        <v/>
      </c>
    </row>
    <row r="1188" spans="3:5">
      <c r="C1188" s="181" t="s">
        <v>566</v>
      </c>
      <c r="D1188" s="181" t="s">
        <v>566</v>
      </c>
      <c r="E1188" s="181" t="str">
        <f t="shared" si="31"/>
        <v/>
      </c>
    </row>
    <row r="1189" spans="3:5">
      <c r="C1189" s="181" t="s">
        <v>566</v>
      </c>
      <c r="D1189" s="181" t="s">
        <v>566</v>
      </c>
      <c r="E1189" s="181" t="str">
        <f t="shared" si="31"/>
        <v/>
      </c>
    </row>
    <row r="1190" spans="3:5">
      <c r="C1190" s="181" t="s">
        <v>566</v>
      </c>
      <c r="D1190" s="181" t="s">
        <v>566</v>
      </c>
      <c r="E1190" s="181" t="str">
        <f t="shared" si="31"/>
        <v/>
      </c>
    </row>
    <row r="1191" spans="3:5">
      <c r="C1191" s="181" t="s">
        <v>566</v>
      </c>
      <c r="D1191" s="181" t="s">
        <v>566</v>
      </c>
      <c r="E1191" s="181" t="str">
        <f t="shared" si="31"/>
        <v/>
      </c>
    </row>
    <row r="1192" spans="3:5">
      <c r="C1192" s="181" t="s">
        <v>566</v>
      </c>
      <c r="D1192" s="181" t="s">
        <v>566</v>
      </c>
      <c r="E1192" s="181" t="str">
        <f t="shared" si="31"/>
        <v/>
      </c>
    </row>
    <row r="1193" spans="3:5">
      <c r="C1193" s="181" t="s">
        <v>566</v>
      </c>
      <c r="D1193" s="181" t="s">
        <v>566</v>
      </c>
      <c r="E1193" s="181" t="str">
        <f t="shared" si="31"/>
        <v/>
      </c>
    </row>
    <row r="1194" spans="3:5">
      <c r="C1194" s="181" t="s">
        <v>566</v>
      </c>
      <c r="D1194" s="181" t="s">
        <v>566</v>
      </c>
      <c r="E1194" s="181" t="str">
        <f t="shared" si="31"/>
        <v/>
      </c>
    </row>
    <row r="1195" spans="3:5">
      <c r="C1195" s="181" t="s">
        <v>566</v>
      </c>
      <c r="D1195" s="181" t="s">
        <v>566</v>
      </c>
      <c r="E1195" s="181" t="str">
        <f t="shared" si="31"/>
        <v/>
      </c>
    </row>
    <row r="1196" spans="3:5">
      <c r="C1196" s="181" t="s">
        <v>566</v>
      </c>
      <c r="D1196" s="181" t="s">
        <v>566</v>
      </c>
      <c r="E1196" s="181" t="str">
        <f t="shared" si="31"/>
        <v/>
      </c>
    </row>
    <row r="1197" spans="3:5">
      <c r="C1197" s="181" t="s">
        <v>566</v>
      </c>
      <c r="D1197" s="181" t="s">
        <v>566</v>
      </c>
      <c r="E1197" s="181" t="str">
        <f t="shared" si="31"/>
        <v/>
      </c>
    </row>
    <row r="1198" spans="3:5">
      <c r="C1198" s="181" t="s">
        <v>566</v>
      </c>
      <c r="D1198" s="181" t="s">
        <v>566</v>
      </c>
      <c r="E1198" s="181" t="str">
        <f t="shared" si="31"/>
        <v/>
      </c>
    </row>
    <row r="1199" spans="3:5">
      <c r="C1199" s="181" t="s">
        <v>566</v>
      </c>
      <c r="D1199" s="181" t="s">
        <v>566</v>
      </c>
      <c r="E1199" s="181" t="str">
        <f t="shared" si="31"/>
        <v/>
      </c>
    </row>
    <row r="1200" spans="3:5">
      <c r="C1200" s="181" t="s">
        <v>566</v>
      </c>
      <c r="D1200" s="181" t="s">
        <v>566</v>
      </c>
      <c r="E1200" s="181" t="str">
        <f t="shared" si="31"/>
        <v/>
      </c>
    </row>
    <row r="1201" spans="3:5">
      <c r="C1201" s="181" t="s">
        <v>566</v>
      </c>
      <c r="D1201" s="181" t="s">
        <v>566</v>
      </c>
      <c r="E1201" s="181" t="str">
        <f t="shared" si="31"/>
        <v/>
      </c>
    </row>
    <row r="1202" spans="3:5">
      <c r="C1202" s="181" t="s">
        <v>566</v>
      </c>
      <c r="D1202" s="181" t="s">
        <v>566</v>
      </c>
      <c r="E1202" s="181" t="str">
        <f t="shared" si="31"/>
        <v/>
      </c>
    </row>
    <row r="1203" spans="3:5">
      <c r="C1203" s="181" t="s">
        <v>566</v>
      </c>
      <c r="D1203" s="181" t="s">
        <v>566</v>
      </c>
      <c r="E1203" s="181" t="str">
        <f t="shared" si="31"/>
        <v/>
      </c>
    </row>
    <row r="1204" spans="3:5">
      <c r="C1204" s="181" t="s">
        <v>566</v>
      </c>
      <c r="D1204" s="181" t="s">
        <v>566</v>
      </c>
      <c r="E1204" s="181" t="str">
        <f t="shared" si="31"/>
        <v/>
      </c>
    </row>
    <row r="1205" spans="3:5">
      <c r="C1205" s="181" t="s">
        <v>566</v>
      </c>
      <c r="D1205" s="181" t="s">
        <v>566</v>
      </c>
      <c r="E1205" s="181" t="str">
        <f t="shared" si="31"/>
        <v/>
      </c>
    </row>
    <row r="1206" spans="3:5">
      <c r="C1206" s="181" t="s">
        <v>566</v>
      </c>
      <c r="D1206" s="181" t="s">
        <v>566</v>
      </c>
      <c r="E1206" s="181" t="str">
        <f t="shared" si="31"/>
        <v/>
      </c>
    </row>
    <row r="1207" spans="3:5">
      <c r="C1207" s="181" t="s">
        <v>566</v>
      </c>
      <c r="D1207" s="181" t="s">
        <v>566</v>
      </c>
      <c r="E1207" s="181" t="str">
        <f t="shared" si="31"/>
        <v/>
      </c>
    </row>
    <row r="1208" spans="3:5">
      <c r="C1208" s="181" t="s">
        <v>566</v>
      </c>
      <c r="D1208" s="181" t="s">
        <v>566</v>
      </c>
      <c r="E1208" s="181" t="str">
        <f t="shared" si="31"/>
        <v/>
      </c>
    </row>
    <row r="1209" spans="3:5">
      <c r="C1209" s="181" t="s">
        <v>566</v>
      </c>
      <c r="D1209" s="181" t="s">
        <v>566</v>
      </c>
      <c r="E1209" s="181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A2" sqref="A2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1"/>
    <col min="11" max="16384" width="11.42578125" style="168"/>
  </cols>
  <sheetData>
    <row r="2" spans="2:11">
      <c r="B2" s="151" t="s">
        <v>26</v>
      </c>
    </row>
    <row r="3" spans="2:11" ht="22.5">
      <c r="B3" s="242" t="s">
        <v>30</v>
      </c>
      <c r="C3" s="243" t="s">
        <v>31</v>
      </c>
      <c r="D3" s="265" t="s">
        <v>126</v>
      </c>
      <c r="E3" s="244" t="s">
        <v>32</v>
      </c>
      <c r="F3" s="244" t="s">
        <v>33</v>
      </c>
      <c r="G3" s="243" t="s">
        <v>34</v>
      </c>
      <c r="H3" s="245"/>
      <c r="I3" s="246"/>
      <c r="J3" s="247"/>
    </row>
    <row r="4" spans="2:11">
      <c r="B4" s="248" t="s">
        <v>150</v>
      </c>
      <c r="C4" s="249" t="s">
        <v>151</v>
      </c>
      <c r="D4" s="250"/>
      <c r="E4" s="251">
        <f>Dat_02!C3</f>
        <v>14.787145676559208</v>
      </c>
      <c r="F4" s="251">
        <f>Dat_02!D3</f>
        <v>44.550149357058011</v>
      </c>
      <c r="G4" s="251">
        <f>Dat_02!E3</f>
        <v>14.787145676559208</v>
      </c>
      <c r="I4" s="252">
        <f>Dat_02!G3</f>
        <v>0</v>
      </c>
      <c r="J4" s="264" t="str">
        <f>IF(Dat_02!H3=0,"",Dat_02!H3)</f>
        <v/>
      </c>
      <c r="K4" s="168" t="str">
        <f>IF(J4=0,"",J4)</f>
        <v/>
      </c>
    </row>
    <row r="5" spans="2:11">
      <c r="B5" s="250"/>
      <c r="C5" s="249" t="s">
        <v>152</v>
      </c>
      <c r="D5" s="250"/>
      <c r="E5" s="251">
        <f>Dat_02!C4</f>
        <v>6.2827469593767091</v>
      </c>
      <c r="F5" s="251">
        <f>Dat_02!D4</f>
        <v>44.550149357058011</v>
      </c>
      <c r="G5" s="251">
        <f>Dat_02!E4</f>
        <v>6.2827469593767091</v>
      </c>
      <c r="I5" s="252">
        <f>Dat_02!G4</f>
        <v>0</v>
      </c>
      <c r="J5" s="264" t="str">
        <f>IF(Dat_02!H4=0,"",Dat_02!H4)</f>
        <v/>
      </c>
    </row>
    <row r="6" spans="2:11">
      <c r="B6" s="248"/>
      <c r="C6" s="249" t="s">
        <v>153</v>
      </c>
      <c r="D6" s="248"/>
      <c r="E6" s="251">
        <f>Dat_02!C5</f>
        <v>10.331546959379502</v>
      </c>
      <c r="F6" s="251">
        <f>Dat_02!D5</f>
        <v>44.550149357058011</v>
      </c>
      <c r="G6" s="251">
        <f>Dat_02!E5</f>
        <v>10.331546959379502</v>
      </c>
      <c r="I6" s="252">
        <f>Dat_02!G5</f>
        <v>0</v>
      </c>
      <c r="J6" s="264" t="str">
        <f>IF(Dat_02!H5=0,"",Dat_02!H5)</f>
        <v/>
      </c>
    </row>
    <row r="7" spans="2:11">
      <c r="B7" s="248"/>
      <c r="C7" s="249" t="s">
        <v>154</v>
      </c>
      <c r="D7" s="248"/>
      <c r="E7" s="251">
        <f>Dat_02!C6</f>
        <v>15.268646959375779</v>
      </c>
      <c r="F7" s="251">
        <f>Dat_02!D6</f>
        <v>44.550149357058011</v>
      </c>
      <c r="G7" s="251">
        <f>Dat_02!E6</f>
        <v>15.268646959375779</v>
      </c>
      <c r="I7" s="252">
        <f>Dat_02!G6</f>
        <v>0</v>
      </c>
      <c r="J7" s="264" t="str">
        <f>IF(Dat_02!H6=0,"",Dat_02!H6)</f>
        <v/>
      </c>
    </row>
    <row r="8" spans="2:11">
      <c r="B8" s="248"/>
      <c r="C8" s="249" t="s">
        <v>155</v>
      </c>
      <c r="D8" s="248"/>
      <c r="E8" s="251">
        <f>Dat_02!C7</f>
        <v>2.7910469593776397</v>
      </c>
      <c r="F8" s="251">
        <f>Dat_02!D7</f>
        <v>44.550149357058011</v>
      </c>
      <c r="G8" s="251">
        <f>Dat_02!E7</f>
        <v>2.7910469593776397</v>
      </c>
      <c r="I8" s="252">
        <f>Dat_02!G7</f>
        <v>0</v>
      </c>
      <c r="J8" s="264" t="str">
        <f>IF(Dat_02!H7=0,"",Dat_02!H7)</f>
        <v/>
      </c>
    </row>
    <row r="9" spans="2:11">
      <c r="B9" s="248"/>
      <c r="C9" s="249" t="s">
        <v>156</v>
      </c>
      <c r="D9" s="248"/>
      <c r="E9" s="251">
        <f>Dat_02!C8</f>
        <v>3.2249469593776374</v>
      </c>
      <c r="F9" s="251">
        <f>Dat_02!D8</f>
        <v>44.550149357058011</v>
      </c>
      <c r="G9" s="251">
        <f>Dat_02!E8</f>
        <v>3.2249469593776374</v>
      </c>
      <c r="I9" s="252">
        <f>Dat_02!G8</f>
        <v>0</v>
      </c>
      <c r="J9" s="264" t="str">
        <f>IF(Dat_02!H8=0,"",Dat_02!H8)</f>
        <v/>
      </c>
    </row>
    <row r="10" spans="2:11">
      <c r="B10" s="248"/>
      <c r="C10" s="249" t="s">
        <v>157</v>
      </c>
      <c r="D10" s="248"/>
      <c r="E10" s="251">
        <f>Dat_02!C9</f>
        <v>9.1845469593767088</v>
      </c>
      <c r="F10" s="251">
        <f>Dat_02!D9</f>
        <v>44.550149357058011</v>
      </c>
      <c r="G10" s="251">
        <f>Dat_02!E9</f>
        <v>9.1845469593767088</v>
      </c>
      <c r="I10" s="252">
        <f>Dat_02!G9</f>
        <v>0</v>
      </c>
      <c r="J10" s="264" t="str">
        <f>IF(Dat_02!H9=0,"",Dat_02!H9)</f>
        <v/>
      </c>
    </row>
    <row r="11" spans="2:11">
      <c r="B11" s="248"/>
      <c r="C11" s="249" t="s">
        <v>158</v>
      </c>
      <c r="D11" s="248"/>
      <c r="E11" s="251">
        <f>Dat_02!C10</f>
        <v>11.674146959377639</v>
      </c>
      <c r="F11" s="251">
        <f>Dat_02!D10</f>
        <v>44.550149357058011</v>
      </c>
      <c r="G11" s="251">
        <f>Dat_02!E10</f>
        <v>11.674146959377639</v>
      </c>
      <c r="I11" s="252">
        <f>Dat_02!G10</f>
        <v>0</v>
      </c>
      <c r="J11" s="264" t="str">
        <f>IF(Dat_02!H10=0,"",Dat_02!H10)</f>
        <v/>
      </c>
    </row>
    <row r="12" spans="2:11">
      <c r="B12" s="248"/>
      <c r="C12" s="249" t="s">
        <v>159</v>
      </c>
      <c r="D12" s="248"/>
      <c r="E12" s="251">
        <f>Dat_02!C11</f>
        <v>10.977229880998282</v>
      </c>
      <c r="F12" s="251">
        <f>Dat_02!D11</f>
        <v>44.550149357058011</v>
      </c>
      <c r="G12" s="251">
        <f>Dat_02!E11</f>
        <v>10.977229880998282</v>
      </c>
      <c r="I12" s="252">
        <f>Dat_02!G11</f>
        <v>0</v>
      </c>
      <c r="J12" s="264" t="str">
        <f>IF(Dat_02!H11=0,"",Dat_02!H11)</f>
        <v/>
      </c>
    </row>
    <row r="13" spans="2:11">
      <c r="B13" s="248"/>
      <c r="C13" s="249" t="s">
        <v>160</v>
      </c>
      <c r="D13" s="248"/>
      <c r="E13" s="251">
        <f>Dat_02!C12</f>
        <v>12.443029881001079</v>
      </c>
      <c r="F13" s="251">
        <f>Dat_02!D12</f>
        <v>44.550149357058011</v>
      </c>
      <c r="G13" s="251">
        <f>Dat_02!E12</f>
        <v>12.443029881001079</v>
      </c>
      <c r="I13" s="252">
        <f>Dat_02!G12</f>
        <v>0</v>
      </c>
      <c r="J13" s="264" t="str">
        <f>IF(Dat_02!H12=0,"",Dat_02!H12)</f>
        <v/>
      </c>
    </row>
    <row r="14" spans="2:11">
      <c r="B14" s="248"/>
      <c r="C14" s="249" t="s">
        <v>161</v>
      </c>
      <c r="D14" s="248"/>
      <c r="E14" s="251">
        <f>Dat_02!C13</f>
        <v>8.7944298809982833</v>
      </c>
      <c r="F14" s="251">
        <f>Dat_02!D13</f>
        <v>44.550149357058011</v>
      </c>
      <c r="G14" s="251">
        <f>Dat_02!E13</f>
        <v>8.7944298809982833</v>
      </c>
      <c r="I14" s="252">
        <f>Dat_02!G13</f>
        <v>0</v>
      </c>
      <c r="J14" s="264" t="str">
        <f>IF(Dat_02!H13=0,"",Dat_02!H13)</f>
        <v/>
      </c>
    </row>
    <row r="15" spans="2:11">
      <c r="B15" s="248"/>
      <c r="C15" s="249" t="s">
        <v>162</v>
      </c>
      <c r="D15" s="248"/>
      <c r="E15" s="251">
        <f>Dat_02!C14</f>
        <v>2.3547298810001447</v>
      </c>
      <c r="F15" s="251">
        <f>Dat_02!D14</f>
        <v>44.550149357058011</v>
      </c>
      <c r="G15" s="251">
        <f>Dat_02!E14</f>
        <v>2.3547298810001447</v>
      </c>
      <c r="I15" s="252">
        <f>Dat_02!G14</f>
        <v>0</v>
      </c>
      <c r="J15" s="264" t="str">
        <f>IF(Dat_02!H14=0,"",Dat_02!H14)</f>
        <v/>
      </c>
    </row>
    <row r="16" spans="2:11">
      <c r="B16" s="248"/>
      <c r="C16" s="249" t="s">
        <v>163</v>
      </c>
      <c r="D16" s="248"/>
      <c r="E16" s="251">
        <f>Dat_02!C15</f>
        <v>1.3171298810001462</v>
      </c>
      <c r="F16" s="251">
        <f>Dat_02!D15</f>
        <v>44.550149357058011</v>
      </c>
      <c r="G16" s="251">
        <f>Dat_02!E15</f>
        <v>1.3171298810001462</v>
      </c>
      <c r="I16" s="252">
        <f>Dat_02!G15</f>
        <v>0</v>
      </c>
      <c r="J16" s="264" t="str">
        <f>IF(Dat_02!H15=0,"",Dat_02!H15)</f>
        <v/>
      </c>
    </row>
    <row r="17" spans="2:10">
      <c r="B17" s="248"/>
      <c r="C17" s="249" t="s">
        <v>164</v>
      </c>
      <c r="D17" s="248"/>
      <c r="E17" s="251">
        <f>Dat_02!C16</f>
        <v>4.5437298809992139</v>
      </c>
      <c r="F17" s="251">
        <f>Dat_02!D16</f>
        <v>44.550149357058011</v>
      </c>
      <c r="G17" s="251">
        <f>Dat_02!E16</f>
        <v>4.5437298809992139</v>
      </c>
      <c r="I17" s="252">
        <f>Dat_02!G16</f>
        <v>0</v>
      </c>
      <c r="J17" s="264" t="str">
        <f>IF(Dat_02!H16=0,"",Dat_02!H16)</f>
        <v/>
      </c>
    </row>
    <row r="18" spans="2:10">
      <c r="B18" s="248"/>
      <c r="C18" s="249" t="s">
        <v>165</v>
      </c>
      <c r="D18" s="248"/>
      <c r="E18" s="251">
        <f>Dat_02!C17</f>
        <v>9.1585298810001472</v>
      </c>
      <c r="F18" s="251">
        <f>Dat_02!D17</f>
        <v>44.550149357058011</v>
      </c>
      <c r="G18" s="251">
        <f>Dat_02!E17</f>
        <v>9.1585298810001472</v>
      </c>
      <c r="I18" s="252">
        <f>Dat_02!G17</f>
        <v>44.550149357058011</v>
      </c>
      <c r="J18" s="264" t="str">
        <f>IF(Dat_02!H17=0,"",Dat_02!H17)</f>
        <v/>
      </c>
    </row>
    <row r="19" spans="2:10">
      <c r="B19" s="248"/>
      <c r="C19" s="249" t="s">
        <v>166</v>
      </c>
      <c r="D19" s="248"/>
      <c r="E19" s="251">
        <f>Dat_02!C18</f>
        <v>35.133996117213002</v>
      </c>
      <c r="F19" s="251">
        <f>Dat_02!D18</f>
        <v>44.550149357058011</v>
      </c>
      <c r="G19" s="251">
        <f>Dat_02!E18</f>
        <v>35.133996117213002</v>
      </c>
      <c r="I19" s="252">
        <f>Dat_02!G18</f>
        <v>0</v>
      </c>
      <c r="J19" s="264" t="str">
        <f>IF(Dat_02!H18=0,"",Dat_02!H18)</f>
        <v/>
      </c>
    </row>
    <row r="20" spans="2:10">
      <c r="B20" s="248"/>
      <c r="C20" s="249" t="s">
        <v>167</v>
      </c>
      <c r="D20" s="248"/>
      <c r="E20" s="251">
        <f>Dat_02!C19</f>
        <v>45.923296117213923</v>
      </c>
      <c r="F20" s="251">
        <f>Dat_02!D19</f>
        <v>44.550149357058011</v>
      </c>
      <c r="G20" s="251">
        <f>Dat_02!E19</f>
        <v>44.550149357058011</v>
      </c>
      <c r="I20" s="252">
        <f>Dat_02!G19</f>
        <v>0</v>
      </c>
      <c r="J20" s="264" t="str">
        <f>IF(Dat_02!H19=0,"",Dat_02!H19)</f>
        <v/>
      </c>
    </row>
    <row r="21" spans="2:10">
      <c r="B21" s="248"/>
      <c r="C21" s="249" t="s">
        <v>168</v>
      </c>
      <c r="D21" s="248"/>
      <c r="E21" s="251">
        <f>Dat_02!C20</f>
        <v>44.572796117213926</v>
      </c>
      <c r="F21" s="251">
        <f>Dat_02!D20</f>
        <v>44.550149357058011</v>
      </c>
      <c r="G21" s="251">
        <f>Dat_02!E20</f>
        <v>44.550149357058011</v>
      </c>
      <c r="I21" s="252">
        <f>Dat_02!G20</f>
        <v>0</v>
      </c>
      <c r="J21" s="264" t="str">
        <f>IF(Dat_02!H20=0,"",Dat_02!H20)</f>
        <v/>
      </c>
    </row>
    <row r="22" spans="2:10">
      <c r="B22" s="248"/>
      <c r="C22" s="249" t="s">
        <v>169</v>
      </c>
      <c r="D22" s="248"/>
      <c r="E22" s="251">
        <f>Dat_02!C21</f>
        <v>37.309396117213922</v>
      </c>
      <c r="F22" s="251">
        <f>Dat_02!D21</f>
        <v>44.550149357058011</v>
      </c>
      <c r="G22" s="251">
        <f>Dat_02!E21</f>
        <v>37.309396117213922</v>
      </c>
      <c r="I22" s="252">
        <f>Dat_02!G21</f>
        <v>0</v>
      </c>
      <c r="J22" s="264" t="str">
        <f>IF(Dat_02!H21=0,"",Dat_02!H21)</f>
        <v/>
      </c>
    </row>
    <row r="23" spans="2:10">
      <c r="B23" s="248"/>
      <c r="C23" s="249" t="s">
        <v>170</v>
      </c>
      <c r="D23" s="248"/>
      <c r="E23" s="251">
        <f>Dat_02!C22</f>
        <v>48.717896117214856</v>
      </c>
      <c r="F23" s="251">
        <f>Dat_02!D22</f>
        <v>44.550149357058011</v>
      </c>
      <c r="G23" s="251">
        <f>Dat_02!E22</f>
        <v>44.550149357058011</v>
      </c>
      <c r="I23" s="252">
        <f>Dat_02!G22</f>
        <v>0</v>
      </c>
      <c r="J23" s="264" t="str">
        <f>IF(Dat_02!H22=0,"",Dat_02!H22)</f>
        <v/>
      </c>
    </row>
    <row r="24" spans="2:10">
      <c r="B24" s="248"/>
      <c r="C24" s="249" t="s">
        <v>171</v>
      </c>
      <c r="D24" s="248"/>
      <c r="E24" s="251">
        <f>Dat_02!C23</f>
        <v>71.53699611721207</v>
      </c>
      <c r="F24" s="251">
        <f>Dat_02!D23</f>
        <v>44.550149357058011</v>
      </c>
      <c r="G24" s="251">
        <f>Dat_02!E23</f>
        <v>44.550149357058011</v>
      </c>
      <c r="I24" s="252">
        <f>Dat_02!G23</f>
        <v>0</v>
      </c>
      <c r="J24" s="264" t="str">
        <f>IF(Dat_02!H23=0,"",Dat_02!H23)</f>
        <v/>
      </c>
    </row>
    <row r="25" spans="2:10">
      <c r="B25" s="248"/>
      <c r="C25" s="249" t="s">
        <v>172</v>
      </c>
      <c r="D25" s="248"/>
      <c r="E25" s="251">
        <f>Dat_02!C24</f>
        <v>67.127296117213007</v>
      </c>
      <c r="F25" s="251">
        <f>Dat_02!D24</f>
        <v>44.550149357058011</v>
      </c>
      <c r="G25" s="251">
        <f>Dat_02!E24</f>
        <v>44.550149357058011</v>
      </c>
      <c r="I25" s="252">
        <f>Dat_02!G24</f>
        <v>0</v>
      </c>
      <c r="J25" s="264" t="str">
        <f>IF(Dat_02!H24=0,"",Dat_02!H24)</f>
        <v/>
      </c>
    </row>
    <row r="26" spans="2:10">
      <c r="B26" s="248"/>
      <c r="C26" s="249" t="s">
        <v>173</v>
      </c>
      <c r="D26" s="248"/>
      <c r="E26" s="251">
        <f>Dat_02!C25</f>
        <v>69.631620449879208</v>
      </c>
      <c r="F26" s="251">
        <f>Dat_02!D25</f>
        <v>44.550149357058011</v>
      </c>
      <c r="G26" s="251">
        <f>Dat_02!E25</f>
        <v>44.550149357058011</v>
      </c>
      <c r="I26" s="252">
        <f>Dat_02!G25</f>
        <v>0</v>
      </c>
      <c r="J26" s="264" t="str">
        <f>IF(Dat_02!H25=0,"",Dat_02!H25)</f>
        <v/>
      </c>
    </row>
    <row r="27" spans="2:10">
      <c r="B27" s="248"/>
      <c r="C27" s="249" t="s">
        <v>174</v>
      </c>
      <c r="D27" s="248"/>
      <c r="E27" s="251">
        <f>Dat_02!C26</f>
        <v>65.837620449877349</v>
      </c>
      <c r="F27" s="251">
        <f>Dat_02!D26</f>
        <v>44.550149357058011</v>
      </c>
      <c r="G27" s="251">
        <f>Dat_02!E26</f>
        <v>44.550149357058011</v>
      </c>
      <c r="I27" s="252">
        <f>Dat_02!G26</f>
        <v>0</v>
      </c>
      <c r="J27" s="264" t="str">
        <f>IF(Dat_02!H26=0,"",Dat_02!H26)</f>
        <v/>
      </c>
    </row>
    <row r="28" spans="2:10">
      <c r="B28" s="248"/>
      <c r="C28" s="249" t="s">
        <v>175</v>
      </c>
      <c r="D28" s="248"/>
      <c r="E28" s="251">
        <f>Dat_02!C27</f>
        <v>59.193120449877341</v>
      </c>
      <c r="F28" s="251">
        <f>Dat_02!D27</f>
        <v>44.550149357058011</v>
      </c>
      <c r="G28" s="251">
        <f>Dat_02!E27</f>
        <v>44.550149357058011</v>
      </c>
      <c r="I28" s="252">
        <f>Dat_02!G27</f>
        <v>0</v>
      </c>
      <c r="J28" s="264" t="str">
        <f>IF(Dat_02!H27=0,"",Dat_02!H27)</f>
        <v/>
      </c>
    </row>
    <row r="29" spans="2:10">
      <c r="B29" s="248"/>
      <c r="C29" s="249" t="s">
        <v>176</v>
      </c>
      <c r="D29" s="248"/>
      <c r="E29" s="251">
        <f>Dat_02!C28</f>
        <v>50.350620449876416</v>
      </c>
      <c r="F29" s="251">
        <f>Dat_02!D28</f>
        <v>44.550149357058011</v>
      </c>
      <c r="G29" s="251">
        <f>Dat_02!E28</f>
        <v>44.550149357058011</v>
      </c>
      <c r="I29" s="252">
        <f>Dat_02!G28</f>
        <v>0</v>
      </c>
      <c r="J29" s="264" t="str">
        <f>IF(Dat_02!H28=0,"",Dat_02!H28)</f>
        <v/>
      </c>
    </row>
    <row r="30" spans="2:10">
      <c r="B30" s="248"/>
      <c r="C30" s="249" t="s">
        <v>177</v>
      </c>
      <c r="D30" s="248"/>
      <c r="E30" s="251">
        <f>Dat_02!C29</f>
        <v>53.539420449879209</v>
      </c>
      <c r="F30" s="251">
        <f>Dat_02!D29</f>
        <v>44.550149357058011</v>
      </c>
      <c r="G30" s="251">
        <f>Dat_02!E29</f>
        <v>44.550149357058011</v>
      </c>
      <c r="I30" s="252">
        <f>Dat_02!G29</f>
        <v>0</v>
      </c>
      <c r="J30" s="264" t="str">
        <f>IF(Dat_02!H29=0,"",Dat_02!H29)</f>
        <v/>
      </c>
    </row>
    <row r="31" spans="2:10">
      <c r="B31" s="248"/>
      <c r="C31" s="249" t="s">
        <v>178</v>
      </c>
      <c r="D31" s="248"/>
      <c r="E31" s="251">
        <f>Dat_02!C30</f>
        <v>64.557420449877341</v>
      </c>
      <c r="F31" s="251">
        <f>Dat_02!D30</f>
        <v>44.550149357058011</v>
      </c>
      <c r="G31" s="251">
        <f>Dat_02!E30</f>
        <v>44.550149357058011</v>
      </c>
      <c r="I31" s="252">
        <f>Dat_02!G30</f>
        <v>0</v>
      </c>
      <c r="J31" s="264" t="str">
        <f>IF(Dat_02!H30=0,"",Dat_02!H30)</f>
        <v/>
      </c>
    </row>
    <row r="32" spans="2:10">
      <c r="B32" s="248"/>
      <c r="C32" s="249" t="s">
        <v>179</v>
      </c>
      <c r="D32" s="248"/>
      <c r="E32" s="251">
        <f>Dat_02!C31</f>
        <v>70.300020449877337</v>
      </c>
      <c r="F32" s="251">
        <f>Dat_02!D31</f>
        <v>44.550149357058011</v>
      </c>
      <c r="G32" s="251">
        <f>Dat_02!E31</f>
        <v>44.550149357058011</v>
      </c>
      <c r="I32" s="252">
        <f>Dat_02!G31</f>
        <v>0</v>
      </c>
      <c r="J32" s="264" t="str">
        <f>IF(Dat_02!H31=0,"",Dat_02!H31)</f>
        <v/>
      </c>
    </row>
    <row r="33" spans="2:10">
      <c r="B33" s="248"/>
      <c r="C33" s="249" t="s">
        <v>180</v>
      </c>
      <c r="D33" s="248"/>
      <c r="E33" s="251">
        <f>Dat_02!C32</f>
        <v>57.953495321749706</v>
      </c>
      <c r="F33" s="251">
        <f>Dat_02!D32</f>
        <v>44.550149357058011</v>
      </c>
      <c r="G33" s="251">
        <f>Dat_02!E32</f>
        <v>44.550149357058011</v>
      </c>
      <c r="I33" s="252">
        <f>Dat_02!G32</f>
        <v>0</v>
      </c>
      <c r="J33" s="264" t="str">
        <f>IF(Dat_02!H32=0,"",Dat_02!H32)</f>
        <v/>
      </c>
    </row>
    <row r="34" spans="2:10">
      <c r="B34" s="248"/>
      <c r="C34" s="249" t="s">
        <v>181</v>
      </c>
      <c r="D34" s="250"/>
      <c r="E34" s="251">
        <f>Dat_02!C33</f>
        <v>48.92169532175064</v>
      </c>
      <c r="F34" s="251">
        <f>Dat_02!D33</f>
        <v>44.550149357058011</v>
      </c>
      <c r="G34" s="251">
        <f>Dat_02!E33</f>
        <v>44.550149357058011</v>
      </c>
      <c r="I34" s="252">
        <f>Dat_02!G33</f>
        <v>0</v>
      </c>
      <c r="J34" s="264" t="str">
        <f>IF(Dat_02!H33=0,"",Dat_02!H33)</f>
        <v/>
      </c>
    </row>
    <row r="35" spans="2:10">
      <c r="B35" s="250" t="s">
        <v>182</v>
      </c>
      <c r="C35" s="249" t="s">
        <v>183</v>
      </c>
      <c r="D35" s="250"/>
      <c r="E35" s="251">
        <f>Dat_02!C34</f>
        <v>32.750995321750644</v>
      </c>
      <c r="F35" s="251">
        <f>Dat_02!D34</f>
        <v>83.137557492553753</v>
      </c>
      <c r="G35" s="251">
        <f>Dat_02!E34</f>
        <v>32.750995321750644</v>
      </c>
      <c r="I35" s="252">
        <f>Dat_02!G34</f>
        <v>0</v>
      </c>
      <c r="J35" s="264" t="str">
        <f>IF(Dat_02!H34=0,"",Dat_02!H34)</f>
        <v/>
      </c>
    </row>
    <row r="36" spans="2:10">
      <c r="B36" s="248"/>
      <c r="C36" s="249" t="s">
        <v>184</v>
      </c>
      <c r="D36" s="250"/>
      <c r="E36" s="251">
        <f>Dat_02!C35</f>
        <v>33.413095321749708</v>
      </c>
      <c r="F36" s="251">
        <f>Dat_02!D35</f>
        <v>83.137557492553753</v>
      </c>
      <c r="G36" s="251">
        <f>Dat_02!E35</f>
        <v>33.413095321749708</v>
      </c>
      <c r="I36" s="252">
        <f>Dat_02!G35</f>
        <v>0</v>
      </c>
      <c r="J36" s="264" t="str">
        <f>IF(Dat_02!H35=0,"",Dat_02!H35)</f>
        <v/>
      </c>
    </row>
    <row r="37" spans="2:10">
      <c r="B37" s="248"/>
      <c r="C37" s="249" t="s">
        <v>185</v>
      </c>
      <c r="D37" s="248"/>
      <c r="E37" s="251">
        <f>Dat_02!C36</f>
        <v>39.359695321751566</v>
      </c>
      <c r="F37" s="251">
        <f>Dat_02!D36</f>
        <v>83.137557492553753</v>
      </c>
      <c r="G37" s="251">
        <f>Dat_02!E36</f>
        <v>39.359695321751566</v>
      </c>
      <c r="I37" s="252">
        <f>Dat_02!G36</f>
        <v>0</v>
      </c>
      <c r="J37" s="264" t="str">
        <f>IF(Dat_02!H36=0,"",Dat_02!H36)</f>
        <v/>
      </c>
    </row>
    <row r="38" spans="2:10">
      <c r="B38" s="248"/>
      <c r="C38" s="249" t="s">
        <v>186</v>
      </c>
      <c r="D38" s="248"/>
      <c r="E38" s="251">
        <f>Dat_02!C37</f>
        <v>49.605095321750639</v>
      </c>
      <c r="F38" s="251">
        <f>Dat_02!D37</f>
        <v>83.137557492553753</v>
      </c>
      <c r="G38" s="251">
        <f>Dat_02!E37</f>
        <v>49.605095321750639</v>
      </c>
      <c r="I38" s="252">
        <f>Dat_02!G37</f>
        <v>0</v>
      </c>
      <c r="J38" s="264" t="str">
        <f>IF(Dat_02!H37=0,"",Dat_02!H37)</f>
        <v/>
      </c>
    </row>
    <row r="39" spans="2:10">
      <c r="B39" s="248"/>
      <c r="C39" s="249" t="s">
        <v>187</v>
      </c>
      <c r="D39" s="248"/>
      <c r="E39" s="251">
        <f>Dat_02!C38</f>
        <v>55.317295321749711</v>
      </c>
      <c r="F39" s="251">
        <f>Dat_02!D38</f>
        <v>83.137557492553753</v>
      </c>
      <c r="G39" s="251">
        <f>Dat_02!E38</f>
        <v>55.317295321749711</v>
      </c>
      <c r="I39" s="252">
        <f>Dat_02!G38</f>
        <v>0</v>
      </c>
      <c r="J39" s="264" t="str">
        <f>IF(Dat_02!H38=0,"",Dat_02!H38)</f>
        <v/>
      </c>
    </row>
    <row r="40" spans="2:10">
      <c r="B40" s="248"/>
      <c r="C40" s="249" t="s">
        <v>188</v>
      </c>
      <c r="D40" s="248"/>
      <c r="E40" s="251">
        <f>Dat_02!C39</f>
        <v>96.69022090814002</v>
      </c>
      <c r="F40" s="251">
        <f>Dat_02!D39</f>
        <v>83.137557492553753</v>
      </c>
      <c r="G40" s="251">
        <f>Dat_02!E39</f>
        <v>83.137557492553753</v>
      </c>
      <c r="I40" s="252">
        <f>Dat_02!G39</f>
        <v>0</v>
      </c>
      <c r="J40" s="264" t="str">
        <f>IF(Dat_02!H39=0,"",Dat_02!H39)</f>
        <v/>
      </c>
    </row>
    <row r="41" spans="2:10">
      <c r="B41" s="248"/>
      <c r="C41" s="249" t="s">
        <v>189</v>
      </c>
      <c r="D41" s="248"/>
      <c r="E41" s="251">
        <f>Dat_02!C40</f>
        <v>97.172820908139087</v>
      </c>
      <c r="F41" s="251">
        <f>Dat_02!D40</f>
        <v>83.137557492553753</v>
      </c>
      <c r="G41" s="251">
        <f>Dat_02!E40</f>
        <v>83.137557492553753</v>
      </c>
      <c r="I41" s="252">
        <f>Dat_02!G40</f>
        <v>0</v>
      </c>
      <c r="J41" s="264" t="str">
        <f>IF(Dat_02!H40=0,"",Dat_02!H40)</f>
        <v/>
      </c>
    </row>
    <row r="42" spans="2:10">
      <c r="B42" s="248"/>
      <c r="C42" s="249" t="s">
        <v>190</v>
      </c>
      <c r="D42" s="248"/>
      <c r="E42" s="251">
        <f>Dat_02!C41</f>
        <v>99.457520908140026</v>
      </c>
      <c r="F42" s="251">
        <f>Dat_02!D41</f>
        <v>83.137557492553753</v>
      </c>
      <c r="G42" s="251">
        <f>Dat_02!E41</f>
        <v>83.137557492553753</v>
      </c>
      <c r="I42" s="252">
        <f>Dat_02!G41</f>
        <v>0</v>
      </c>
      <c r="J42" s="264" t="str">
        <f>IF(Dat_02!H41=0,"",Dat_02!H41)</f>
        <v/>
      </c>
    </row>
    <row r="43" spans="2:10">
      <c r="B43" s="248"/>
      <c r="C43" s="249" t="s">
        <v>191</v>
      </c>
      <c r="D43" s="248"/>
      <c r="E43" s="251">
        <f>Dat_02!C42</f>
        <v>100.58242090814002</v>
      </c>
      <c r="F43" s="251">
        <f>Dat_02!D42</f>
        <v>83.137557492553753</v>
      </c>
      <c r="G43" s="251">
        <f>Dat_02!E42</f>
        <v>83.137557492553753</v>
      </c>
      <c r="I43" s="252">
        <f>Dat_02!G42</f>
        <v>0</v>
      </c>
      <c r="J43" s="264" t="str">
        <f>IF(Dat_02!H42=0,"",Dat_02!H42)</f>
        <v/>
      </c>
    </row>
    <row r="44" spans="2:10">
      <c r="B44" s="248"/>
      <c r="C44" s="249" t="s">
        <v>192</v>
      </c>
      <c r="D44" s="248"/>
      <c r="E44" s="251">
        <f>Dat_02!C43</f>
        <v>100.16012090814002</v>
      </c>
      <c r="F44" s="251">
        <f>Dat_02!D43</f>
        <v>83.137557492553753</v>
      </c>
      <c r="G44" s="251">
        <f>Dat_02!E43</f>
        <v>83.137557492553753</v>
      </c>
      <c r="I44" s="252">
        <f>Dat_02!G43</f>
        <v>0</v>
      </c>
      <c r="J44" s="264" t="str">
        <f>IF(Dat_02!H43=0,"",Dat_02!H43)</f>
        <v/>
      </c>
    </row>
    <row r="45" spans="2:10">
      <c r="B45" s="248"/>
      <c r="C45" s="249" t="s">
        <v>193</v>
      </c>
      <c r="D45" s="248"/>
      <c r="E45" s="251">
        <f>Dat_02!C44</f>
        <v>103.75672090813909</v>
      </c>
      <c r="F45" s="251">
        <f>Dat_02!D44</f>
        <v>83.137557492553753</v>
      </c>
      <c r="G45" s="251">
        <f>Dat_02!E44</f>
        <v>83.137557492553753</v>
      </c>
      <c r="I45" s="252">
        <f>Dat_02!G44</f>
        <v>0</v>
      </c>
      <c r="J45" s="264" t="str">
        <f>IF(Dat_02!H44=0,"",Dat_02!H44)</f>
        <v/>
      </c>
    </row>
    <row r="46" spans="2:10">
      <c r="B46" s="248"/>
      <c r="C46" s="249" t="s">
        <v>194</v>
      </c>
      <c r="D46" s="248"/>
      <c r="E46" s="251">
        <f>Dat_02!C45</f>
        <v>108.05162090814095</v>
      </c>
      <c r="F46" s="251">
        <f>Dat_02!D45</f>
        <v>83.137557492553753</v>
      </c>
      <c r="G46" s="251">
        <f>Dat_02!E45</f>
        <v>83.137557492553753</v>
      </c>
      <c r="I46" s="252">
        <f>Dat_02!G45</f>
        <v>0</v>
      </c>
      <c r="J46" s="264" t="str">
        <f>IF(Dat_02!H45=0,"",Dat_02!H45)</f>
        <v/>
      </c>
    </row>
    <row r="47" spans="2:10">
      <c r="B47" s="248"/>
      <c r="C47" s="249" t="s">
        <v>195</v>
      </c>
      <c r="D47" s="248"/>
      <c r="E47" s="251">
        <f>Dat_02!C46</f>
        <v>169.53390638546196</v>
      </c>
      <c r="F47" s="251">
        <f>Dat_02!D46</f>
        <v>83.137557492553753</v>
      </c>
      <c r="G47" s="251">
        <f>Dat_02!E46</f>
        <v>83.137557492553753</v>
      </c>
      <c r="I47" s="252">
        <f>Dat_02!G46</f>
        <v>0</v>
      </c>
      <c r="J47" s="264" t="str">
        <f>IF(Dat_02!H46=0,"",Dat_02!H46)</f>
        <v/>
      </c>
    </row>
    <row r="48" spans="2:10">
      <c r="B48" s="248"/>
      <c r="C48" s="249" t="s">
        <v>196</v>
      </c>
      <c r="D48" s="248"/>
      <c r="E48" s="251">
        <f>Dat_02!C47</f>
        <v>179.08830638546013</v>
      </c>
      <c r="F48" s="251">
        <f>Dat_02!D47</f>
        <v>83.137557492553753</v>
      </c>
      <c r="G48" s="251">
        <f>Dat_02!E47</f>
        <v>83.137557492553753</v>
      </c>
      <c r="I48" s="252">
        <f>Dat_02!G47</f>
        <v>0</v>
      </c>
      <c r="J48" s="264" t="str">
        <f>IF(Dat_02!H47=0,"",Dat_02!H47)</f>
        <v/>
      </c>
    </row>
    <row r="49" spans="2:10">
      <c r="B49" s="248"/>
      <c r="C49" s="249" t="s">
        <v>197</v>
      </c>
      <c r="D49" s="248"/>
      <c r="E49" s="251">
        <f>Dat_02!C48</f>
        <v>175.86230638546013</v>
      </c>
      <c r="F49" s="251">
        <f>Dat_02!D48</f>
        <v>83.137557492553753</v>
      </c>
      <c r="G49" s="251">
        <f>Dat_02!E48</f>
        <v>83.137557492553753</v>
      </c>
      <c r="I49" s="252">
        <f>Dat_02!G48</f>
        <v>83.137557492553753</v>
      </c>
      <c r="J49" s="264" t="str">
        <f>IF(Dat_02!H48=0,"",Dat_02!H48)</f>
        <v/>
      </c>
    </row>
    <row r="50" spans="2:10">
      <c r="B50" s="248"/>
      <c r="C50" s="249" t="s">
        <v>198</v>
      </c>
      <c r="D50" s="248"/>
      <c r="E50" s="251">
        <f>Dat_02!C49</f>
        <v>172.47260638546197</v>
      </c>
      <c r="F50" s="251">
        <f>Dat_02!D49</f>
        <v>83.137557492553753</v>
      </c>
      <c r="G50" s="251">
        <f>Dat_02!E49</f>
        <v>83.137557492553753</v>
      </c>
      <c r="I50" s="252">
        <f>Dat_02!G49</f>
        <v>0</v>
      </c>
      <c r="J50" s="264" t="str">
        <f>IF(Dat_02!H49=0,"",Dat_02!H49)</f>
        <v/>
      </c>
    </row>
    <row r="51" spans="2:10">
      <c r="B51" s="248"/>
      <c r="C51" s="249" t="s">
        <v>199</v>
      </c>
      <c r="D51" s="248"/>
      <c r="E51" s="251">
        <f>Dat_02!C50</f>
        <v>168.68210638546012</v>
      </c>
      <c r="F51" s="251">
        <f>Dat_02!D50</f>
        <v>83.137557492553753</v>
      </c>
      <c r="G51" s="251">
        <f>Dat_02!E50</f>
        <v>83.137557492553753</v>
      </c>
      <c r="I51" s="252">
        <f>Dat_02!G50</f>
        <v>0</v>
      </c>
      <c r="J51" s="264" t="str">
        <f>IF(Dat_02!H50=0,"",Dat_02!H50)</f>
        <v/>
      </c>
    </row>
    <row r="52" spans="2:10">
      <c r="B52" s="248"/>
      <c r="C52" s="249" t="s">
        <v>200</v>
      </c>
      <c r="D52" s="248"/>
      <c r="E52" s="251">
        <f>Dat_02!C51</f>
        <v>177.03180638546107</v>
      </c>
      <c r="F52" s="251">
        <f>Dat_02!D51</f>
        <v>83.137557492553753</v>
      </c>
      <c r="G52" s="251">
        <f>Dat_02!E51</f>
        <v>83.137557492553753</v>
      </c>
      <c r="I52" s="252">
        <f>Dat_02!G51</f>
        <v>0</v>
      </c>
      <c r="J52" s="264" t="str">
        <f>IF(Dat_02!H51=0,"",Dat_02!H51)</f>
        <v/>
      </c>
    </row>
    <row r="53" spans="2:10">
      <c r="B53" s="248"/>
      <c r="C53" s="249" t="s">
        <v>201</v>
      </c>
      <c r="D53" s="248"/>
      <c r="E53" s="251">
        <f>Dat_02!C52</f>
        <v>191.38050638546011</v>
      </c>
      <c r="F53" s="251">
        <f>Dat_02!D52</f>
        <v>83.137557492553753</v>
      </c>
      <c r="G53" s="251">
        <f>Dat_02!E52</f>
        <v>83.137557492553753</v>
      </c>
      <c r="I53" s="252">
        <f>Dat_02!G52</f>
        <v>0</v>
      </c>
      <c r="J53" s="264" t="str">
        <f>IF(Dat_02!H52=0,"",Dat_02!H52)</f>
        <v/>
      </c>
    </row>
    <row r="54" spans="2:10">
      <c r="B54" s="248"/>
      <c r="C54" s="249" t="s">
        <v>202</v>
      </c>
      <c r="D54" s="248"/>
      <c r="E54" s="251">
        <f>Dat_02!C53</f>
        <v>165.7317124804627</v>
      </c>
      <c r="F54" s="251">
        <f>Dat_02!D53</f>
        <v>83.137557492553753</v>
      </c>
      <c r="G54" s="251">
        <f>Dat_02!E53</f>
        <v>83.137557492553753</v>
      </c>
      <c r="I54" s="252">
        <f>Dat_02!G53</f>
        <v>0</v>
      </c>
      <c r="J54" s="264" t="str">
        <f>IF(Dat_02!H53=0,"",Dat_02!H53)</f>
        <v/>
      </c>
    </row>
    <row r="55" spans="2:10">
      <c r="B55" s="248"/>
      <c r="C55" s="249" t="s">
        <v>203</v>
      </c>
      <c r="D55" s="248"/>
      <c r="E55" s="251">
        <f>Dat_02!C54</f>
        <v>164.64921248046363</v>
      </c>
      <c r="F55" s="251">
        <f>Dat_02!D54</f>
        <v>83.137557492553753</v>
      </c>
      <c r="G55" s="251">
        <f>Dat_02!E54</f>
        <v>83.137557492553753</v>
      </c>
      <c r="I55" s="252">
        <f>Dat_02!G54</f>
        <v>0</v>
      </c>
      <c r="J55" s="264" t="str">
        <f>IF(Dat_02!H54=0,"",Dat_02!H54)</f>
        <v/>
      </c>
    </row>
    <row r="56" spans="2:10">
      <c r="B56" s="248"/>
      <c r="C56" s="249" t="s">
        <v>204</v>
      </c>
      <c r="D56" s="248"/>
      <c r="E56" s="251">
        <f>Dat_02!C55</f>
        <v>142.72911248046458</v>
      </c>
      <c r="F56" s="251">
        <f>Dat_02!D55</f>
        <v>83.137557492553753</v>
      </c>
      <c r="G56" s="251">
        <f>Dat_02!E55</f>
        <v>83.137557492553753</v>
      </c>
      <c r="I56" s="252">
        <f>Dat_02!G55</f>
        <v>0</v>
      </c>
      <c r="J56" s="264" t="str">
        <f>IF(Dat_02!H55=0,"",Dat_02!H55)</f>
        <v/>
      </c>
    </row>
    <row r="57" spans="2:10">
      <c r="B57" s="248"/>
      <c r="C57" s="249" t="s">
        <v>205</v>
      </c>
      <c r="D57" s="248"/>
      <c r="E57" s="251">
        <f>Dat_02!C56</f>
        <v>149.97001248046365</v>
      </c>
      <c r="F57" s="251">
        <f>Dat_02!D56</f>
        <v>83.137557492553753</v>
      </c>
      <c r="G57" s="251">
        <f>Dat_02!E56</f>
        <v>83.137557492553753</v>
      </c>
      <c r="I57" s="252">
        <f>Dat_02!G56</f>
        <v>0</v>
      </c>
      <c r="J57" s="264" t="str">
        <f>IF(Dat_02!H56=0,"",Dat_02!H56)</f>
        <v/>
      </c>
    </row>
    <row r="58" spans="2:10">
      <c r="B58" s="248"/>
      <c r="C58" s="249" t="s">
        <v>206</v>
      </c>
      <c r="D58" s="248"/>
      <c r="E58" s="251">
        <f>Dat_02!C57</f>
        <v>152.80211248046365</v>
      </c>
      <c r="F58" s="251">
        <f>Dat_02!D57</f>
        <v>83.137557492553753</v>
      </c>
      <c r="G58" s="251">
        <f>Dat_02!E57</f>
        <v>83.137557492553753</v>
      </c>
      <c r="I58" s="252">
        <f>Dat_02!G57</f>
        <v>0</v>
      </c>
      <c r="J58" s="264" t="str">
        <f>IF(Dat_02!H57=0,"",Dat_02!H57)</f>
        <v/>
      </c>
    </row>
    <row r="59" spans="2:10">
      <c r="B59" s="248"/>
      <c r="C59" s="249" t="s">
        <v>207</v>
      </c>
      <c r="D59" s="248"/>
      <c r="E59" s="251">
        <f>Dat_02!C58</f>
        <v>160.75901248046367</v>
      </c>
      <c r="F59" s="251">
        <f>Dat_02!D58</f>
        <v>83.137557492553753</v>
      </c>
      <c r="G59" s="251">
        <f>Dat_02!E58</f>
        <v>83.137557492553753</v>
      </c>
      <c r="I59" s="252">
        <f>Dat_02!G58</f>
        <v>0</v>
      </c>
      <c r="J59" s="264" t="str">
        <f>IF(Dat_02!H58=0,"",Dat_02!H58)</f>
        <v/>
      </c>
    </row>
    <row r="60" spans="2:10">
      <c r="B60" s="248"/>
      <c r="C60" s="249" t="s">
        <v>208</v>
      </c>
      <c r="D60" s="248"/>
      <c r="E60" s="251">
        <f>Dat_02!C59</f>
        <v>155.05231248046178</v>
      </c>
      <c r="F60" s="251">
        <f>Dat_02!D59</f>
        <v>83.137557492553753</v>
      </c>
      <c r="G60" s="251">
        <f>Dat_02!E59</f>
        <v>83.137557492553753</v>
      </c>
      <c r="I60" s="252">
        <f>Dat_02!G59</f>
        <v>0</v>
      </c>
      <c r="J60" s="264" t="str">
        <f>IF(Dat_02!H59=0,"",Dat_02!H59)</f>
        <v/>
      </c>
    </row>
    <row r="61" spans="2:10">
      <c r="B61" s="248"/>
      <c r="C61" s="249" t="s">
        <v>209</v>
      </c>
      <c r="D61" s="248"/>
      <c r="E61" s="251">
        <f>Dat_02!C60</f>
        <v>208.97216638452076</v>
      </c>
      <c r="F61" s="251">
        <f>Dat_02!D60</f>
        <v>83.137557492553753</v>
      </c>
      <c r="G61" s="251">
        <f>Dat_02!E60</f>
        <v>83.137557492553753</v>
      </c>
      <c r="I61" s="252">
        <f>Dat_02!G60</f>
        <v>0</v>
      </c>
      <c r="J61" s="264" t="str">
        <f>IF(Dat_02!H60=0,"",Dat_02!H60)</f>
        <v/>
      </c>
    </row>
    <row r="62" spans="2:10">
      <c r="B62" s="248"/>
      <c r="C62" s="249" t="s">
        <v>210</v>
      </c>
      <c r="D62" s="248"/>
      <c r="E62" s="251">
        <f>Dat_02!C61</f>
        <v>218.74646638451983</v>
      </c>
      <c r="F62" s="251">
        <f>Dat_02!D61</f>
        <v>83.137557492553753</v>
      </c>
      <c r="G62" s="251">
        <f>Dat_02!E61</f>
        <v>83.137557492553753</v>
      </c>
      <c r="I62" s="252">
        <f>Dat_02!G61</f>
        <v>0</v>
      </c>
      <c r="J62" s="264" t="str">
        <f>IF(Dat_02!H61=0,"",Dat_02!H61)</f>
        <v/>
      </c>
    </row>
    <row r="63" spans="2:10">
      <c r="B63" s="248"/>
      <c r="C63" s="249" t="s">
        <v>211</v>
      </c>
      <c r="D63" s="248"/>
      <c r="E63" s="251">
        <f>Dat_02!C62</f>
        <v>228.64096638451983</v>
      </c>
      <c r="F63" s="251">
        <f>Dat_02!D62</f>
        <v>83.137557492553753</v>
      </c>
      <c r="G63" s="251">
        <f>Dat_02!E62</f>
        <v>83.137557492553753</v>
      </c>
      <c r="I63" s="252">
        <f>Dat_02!G62</f>
        <v>0</v>
      </c>
      <c r="J63" s="264" t="str">
        <f>IF(Dat_02!H62=0,"",Dat_02!H62)</f>
        <v/>
      </c>
    </row>
    <row r="64" spans="2:10">
      <c r="B64" s="250"/>
      <c r="C64" s="255" t="s">
        <v>212</v>
      </c>
      <c r="D64" s="248"/>
      <c r="E64" s="251">
        <f>Dat_02!C63</f>
        <v>214.75856638452075</v>
      </c>
      <c r="F64" s="251">
        <f>Dat_02!D63</f>
        <v>83.137557492553753</v>
      </c>
      <c r="G64" s="251">
        <f>Dat_02!E63</f>
        <v>83.137557492553753</v>
      </c>
      <c r="I64" s="252">
        <f>Dat_02!G63</f>
        <v>0</v>
      </c>
      <c r="J64" s="264" t="str">
        <f>IF(Dat_02!H63=0,"",Dat_02!H63)</f>
        <v/>
      </c>
    </row>
    <row r="65" spans="2:10">
      <c r="B65" s="248" t="s">
        <v>213</v>
      </c>
      <c r="C65" s="249" t="s">
        <v>214</v>
      </c>
      <c r="D65" s="250"/>
      <c r="E65" s="251">
        <f>Dat_02!C64</f>
        <v>220.02446638451889</v>
      </c>
      <c r="F65" s="251">
        <f>Dat_02!D64</f>
        <v>104.08859355090497</v>
      </c>
      <c r="G65" s="251">
        <f>Dat_02!E64</f>
        <v>104.08859355090497</v>
      </c>
      <c r="I65" s="252">
        <f>Dat_02!G64</f>
        <v>0</v>
      </c>
      <c r="J65" s="264" t="str">
        <f>IF(Dat_02!H64=0,"",Dat_02!H64)</f>
        <v/>
      </c>
    </row>
    <row r="66" spans="2:10">
      <c r="B66" s="250"/>
      <c r="C66" s="249" t="s">
        <v>215</v>
      </c>
      <c r="D66" s="250"/>
      <c r="E66" s="251">
        <f>Dat_02!C65</f>
        <v>220.93696638452076</v>
      </c>
      <c r="F66" s="251">
        <f>Dat_02!D65</f>
        <v>104.08859355090497</v>
      </c>
      <c r="G66" s="251">
        <f>Dat_02!E65</f>
        <v>104.08859355090497</v>
      </c>
      <c r="I66" s="252">
        <f>Dat_02!G65</f>
        <v>0</v>
      </c>
      <c r="J66" s="264" t="str">
        <f>IF(Dat_02!H65=0,"",Dat_02!H65)</f>
        <v/>
      </c>
    </row>
    <row r="67" spans="2:10">
      <c r="B67" s="248"/>
      <c r="C67" s="249" t="s">
        <v>216</v>
      </c>
      <c r="D67" s="248"/>
      <c r="E67" s="251">
        <f>Dat_02!C66</f>
        <v>238.31986638452074</v>
      </c>
      <c r="F67" s="251">
        <f>Dat_02!D66</f>
        <v>104.08859355090497</v>
      </c>
      <c r="G67" s="251">
        <f>Dat_02!E66</f>
        <v>104.08859355090497</v>
      </c>
      <c r="I67" s="252">
        <f>Dat_02!G66</f>
        <v>0</v>
      </c>
      <c r="J67" s="264" t="str">
        <f>IF(Dat_02!H66=0,"",Dat_02!H66)</f>
        <v/>
      </c>
    </row>
    <row r="68" spans="2:10">
      <c r="B68" s="248"/>
      <c r="C68" s="249" t="s">
        <v>217</v>
      </c>
      <c r="D68" s="248"/>
      <c r="E68" s="251">
        <f>Dat_02!C67</f>
        <v>156.94177797175308</v>
      </c>
      <c r="F68" s="251">
        <f>Dat_02!D67</f>
        <v>104.08859355090497</v>
      </c>
      <c r="G68" s="251">
        <f>Dat_02!E67</f>
        <v>104.08859355090497</v>
      </c>
      <c r="I68" s="252">
        <f>Dat_02!G67</f>
        <v>0</v>
      </c>
      <c r="J68" s="264" t="str">
        <f>IF(Dat_02!H67=0,"",Dat_02!H67)</f>
        <v/>
      </c>
    </row>
    <row r="69" spans="2:10">
      <c r="B69" s="248"/>
      <c r="C69" s="249" t="s">
        <v>218</v>
      </c>
      <c r="D69" s="248"/>
      <c r="E69" s="251">
        <f>Dat_02!C68</f>
        <v>156.35437797175402</v>
      </c>
      <c r="F69" s="251">
        <f>Dat_02!D68</f>
        <v>104.08859355090497</v>
      </c>
      <c r="G69" s="251">
        <f>Dat_02!E68</f>
        <v>104.08859355090497</v>
      </c>
      <c r="I69" s="252">
        <f>Dat_02!G68</f>
        <v>0</v>
      </c>
      <c r="J69" s="264" t="str">
        <f>IF(Dat_02!H68=0,"",Dat_02!H68)</f>
        <v/>
      </c>
    </row>
    <row r="70" spans="2:10">
      <c r="B70" s="248"/>
      <c r="C70" s="249" t="s">
        <v>219</v>
      </c>
      <c r="D70" s="248"/>
      <c r="E70" s="251">
        <f>Dat_02!C69</f>
        <v>145.71837797175311</v>
      </c>
      <c r="F70" s="251">
        <f>Dat_02!D69</f>
        <v>104.08859355090497</v>
      </c>
      <c r="G70" s="251">
        <f>Dat_02!E69</f>
        <v>104.08859355090497</v>
      </c>
      <c r="I70" s="252">
        <f>Dat_02!G69</f>
        <v>0</v>
      </c>
      <c r="J70" s="264" t="str">
        <f>IF(Dat_02!H69=0,"",Dat_02!H69)</f>
        <v/>
      </c>
    </row>
    <row r="71" spans="2:10">
      <c r="B71" s="248"/>
      <c r="C71" s="249" t="s">
        <v>220</v>
      </c>
      <c r="D71" s="248"/>
      <c r="E71" s="251">
        <f>Dat_02!C70</f>
        <v>138.4799779717531</v>
      </c>
      <c r="F71" s="251">
        <f>Dat_02!D70</f>
        <v>104.08859355090497</v>
      </c>
      <c r="G71" s="251">
        <f>Dat_02!E70</f>
        <v>104.08859355090497</v>
      </c>
      <c r="I71" s="252">
        <f>Dat_02!G70</f>
        <v>0</v>
      </c>
      <c r="J71" s="264" t="str">
        <f>IF(Dat_02!H70=0,"",Dat_02!H70)</f>
        <v/>
      </c>
    </row>
    <row r="72" spans="2:10">
      <c r="B72" s="248"/>
      <c r="C72" s="249" t="s">
        <v>221</v>
      </c>
      <c r="D72" s="248"/>
      <c r="E72" s="251">
        <f>Dat_02!C71</f>
        <v>123.6798779717531</v>
      </c>
      <c r="F72" s="251">
        <f>Dat_02!D71</f>
        <v>104.08859355090497</v>
      </c>
      <c r="G72" s="251">
        <f>Dat_02!E71</f>
        <v>104.08859355090497</v>
      </c>
      <c r="I72" s="252">
        <f>Dat_02!G71</f>
        <v>0</v>
      </c>
      <c r="J72" s="264" t="str">
        <f>IF(Dat_02!H71=0,"",Dat_02!H71)</f>
        <v/>
      </c>
    </row>
    <row r="73" spans="2:10">
      <c r="B73" s="248"/>
      <c r="C73" s="249" t="s">
        <v>222</v>
      </c>
      <c r="D73" s="248"/>
      <c r="E73" s="251">
        <f>Dat_02!C72</f>
        <v>121.28207797175217</v>
      </c>
      <c r="F73" s="251">
        <f>Dat_02!D72</f>
        <v>104.08859355090497</v>
      </c>
      <c r="G73" s="251">
        <f>Dat_02!E72</f>
        <v>104.08859355090497</v>
      </c>
      <c r="I73" s="252">
        <f>Dat_02!G72</f>
        <v>0</v>
      </c>
      <c r="J73" s="264" t="str">
        <f>IF(Dat_02!H72=0,"",Dat_02!H72)</f>
        <v/>
      </c>
    </row>
    <row r="74" spans="2:10">
      <c r="B74" s="248"/>
      <c r="C74" s="249" t="s">
        <v>223</v>
      </c>
      <c r="D74" s="248"/>
      <c r="E74" s="251">
        <f>Dat_02!C73</f>
        <v>130.3171779717531</v>
      </c>
      <c r="F74" s="251">
        <f>Dat_02!D73</f>
        <v>104.08859355090497</v>
      </c>
      <c r="G74" s="251">
        <f>Dat_02!E73</f>
        <v>104.08859355090497</v>
      </c>
      <c r="I74" s="252">
        <f>Dat_02!G73</f>
        <v>0</v>
      </c>
      <c r="J74" s="264" t="str">
        <f>IF(Dat_02!H73=0,"",Dat_02!H73)</f>
        <v/>
      </c>
    </row>
    <row r="75" spans="2:10">
      <c r="B75" s="248"/>
      <c r="C75" s="249" t="s">
        <v>224</v>
      </c>
      <c r="D75" s="248"/>
      <c r="E75" s="251">
        <f>Dat_02!C74</f>
        <v>138.70278654671944</v>
      </c>
      <c r="F75" s="251">
        <f>Dat_02!D74</f>
        <v>104.08859355090497</v>
      </c>
      <c r="G75" s="251">
        <f>Dat_02!E74</f>
        <v>104.08859355090497</v>
      </c>
      <c r="I75" s="252">
        <f>Dat_02!G74</f>
        <v>0</v>
      </c>
      <c r="J75" s="264" t="str">
        <f>IF(Dat_02!H74=0,"",Dat_02!H74)</f>
        <v/>
      </c>
    </row>
    <row r="76" spans="2:10">
      <c r="B76" s="248"/>
      <c r="C76" s="249" t="s">
        <v>225</v>
      </c>
      <c r="D76" s="248"/>
      <c r="E76" s="251">
        <f>Dat_02!C75</f>
        <v>127.68308654672039</v>
      </c>
      <c r="F76" s="251">
        <f>Dat_02!D75</f>
        <v>104.08859355090497</v>
      </c>
      <c r="G76" s="251">
        <f>Dat_02!E75</f>
        <v>104.08859355090497</v>
      </c>
      <c r="I76" s="252">
        <f>Dat_02!G75</f>
        <v>0</v>
      </c>
      <c r="J76" s="264" t="str">
        <f>IF(Dat_02!H75=0,"",Dat_02!H75)</f>
        <v/>
      </c>
    </row>
    <row r="77" spans="2:10">
      <c r="B77" s="248"/>
      <c r="C77" s="249" t="s">
        <v>226</v>
      </c>
      <c r="D77" s="248"/>
      <c r="E77" s="251">
        <f>Dat_02!C76</f>
        <v>135.46618654671852</v>
      </c>
      <c r="F77" s="251">
        <f>Dat_02!D76</f>
        <v>104.08859355090497</v>
      </c>
      <c r="G77" s="251">
        <f>Dat_02!E76</f>
        <v>104.08859355090497</v>
      </c>
      <c r="I77" s="252">
        <f>Dat_02!G76</f>
        <v>0</v>
      </c>
      <c r="J77" s="264" t="str">
        <f>IF(Dat_02!H76=0,"",Dat_02!H76)</f>
        <v/>
      </c>
    </row>
    <row r="78" spans="2:10">
      <c r="B78" s="248"/>
      <c r="C78" s="249" t="s">
        <v>227</v>
      </c>
      <c r="D78" s="248"/>
      <c r="E78" s="251">
        <f>Dat_02!C77</f>
        <v>142.37948654671945</v>
      </c>
      <c r="F78" s="251">
        <f>Dat_02!D77</f>
        <v>104.08859355090497</v>
      </c>
      <c r="G78" s="251">
        <f>Dat_02!E77</f>
        <v>104.08859355090497</v>
      </c>
      <c r="I78" s="252">
        <f>Dat_02!G77</f>
        <v>0</v>
      </c>
      <c r="J78" s="264" t="str">
        <f>IF(Dat_02!H77=0,"",Dat_02!H77)</f>
        <v/>
      </c>
    </row>
    <row r="79" spans="2:10">
      <c r="B79" s="248"/>
      <c r="C79" s="249" t="s">
        <v>228</v>
      </c>
      <c r="D79" s="248"/>
      <c r="E79" s="251">
        <f>Dat_02!C78</f>
        <v>136.77508654672039</v>
      </c>
      <c r="F79" s="251">
        <f>Dat_02!D78</f>
        <v>104.08859355090497</v>
      </c>
      <c r="G79" s="251">
        <f>Dat_02!E78</f>
        <v>104.08859355090497</v>
      </c>
      <c r="I79" s="252">
        <f>Dat_02!G78</f>
        <v>104.08859355090497</v>
      </c>
      <c r="J79" s="264" t="str">
        <f>IF(Dat_02!H78=0,"",Dat_02!H78)</f>
        <v/>
      </c>
    </row>
    <row r="80" spans="2:10">
      <c r="B80" s="248"/>
      <c r="C80" s="249" t="s">
        <v>229</v>
      </c>
      <c r="D80" s="248"/>
      <c r="E80" s="251">
        <f>Dat_02!C79</f>
        <v>157.64818654672038</v>
      </c>
      <c r="F80" s="251">
        <f>Dat_02!D79</f>
        <v>104.08859355090497</v>
      </c>
      <c r="G80" s="251">
        <f>Dat_02!E79</f>
        <v>104.08859355090497</v>
      </c>
      <c r="I80" s="252">
        <f>Dat_02!G79</f>
        <v>0</v>
      </c>
      <c r="J80" s="264" t="str">
        <f>IF(Dat_02!H79=0,"",Dat_02!H79)</f>
        <v/>
      </c>
    </row>
    <row r="81" spans="2:10">
      <c r="B81" s="248"/>
      <c r="C81" s="249" t="s">
        <v>230</v>
      </c>
      <c r="D81" s="248"/>
      <c r="E81" s="251">
        <f>Dat_02!C80</f>
        <v>173.63738654671945</v>
      </c>
      <c r="F81" s="251">
        <f>Dat_02!D80</f>
        <v>104.08859355090497</v>
      </c>
      <c r="G81" s="251">
        <f>Dat_02!E80</f>
        <v>104.08859355090497</v>
      </c>
      <c r="I81" s="252">
        <f>Dat_02!G80</f>
        <v>0</v>
      </c>
      <c r="J81" s="264" t="str">
        <f>IF(Dat_02!H80=0,"",Dat_02!H80)</f>
        <v/>
      </c>
    </row>
    <row r="82" spans="2:10">
      <c r="B82" s="248"/>
      <c r="C82" s="249" t="s">
        <v>231</v>
      </c>
      <c r="D82" s="248"/>
      <c r="E82" s="251">
        <f>Dat_02!C81</f>
        <v>334.36363688784093</v>
      </c>
      <c r="F82" s="251">
        <f>Dat_02!D81</f>
        <v>104.08859355090497</v>
      </c>
      <c r="G82" s="251">
        <f>Dat_02!E81</f>
        <v>104.08859355090497</v>
      </c>
      <c r="I82" s="252">
        <f>Dat_02!G81</f>
        <v>0</v>
      </c>
      <c r="J82" s="264" t="str">
        <f>IF(Dat_02!H81=0,"",Dat_02!H81)</f>
        <v/>
      </c>
    </row>
    <row r="83" spans="2:10">
      <c r="B83" s="248"/>
      <c r="C83" s="249" t="s">
        <v>232</v>
      </c>
      <c r="D83" s="248"/>
      <c r="E83" s="251">
        <f>Dat_02!C82</f>
        <v>332.79693688784465</v>
      </c>
      <c r="F83" s="251">
        <f>Dat_02!D82</f>
        <v>104.08859355090497</v>
      </c>
      <c r="G83" s="251">
        <f>Dat_02!E82</f>
        <v>104.08859355090497</v>
      </c>
      <c r="I83" s="252">
        <f>Dat_02!G82</f>
        <v>0</v>
      </c>
      <c r="J83" s="264" t="str">
        <f>IF(Dat_02!H82=0,"",Dat_02!H82)</f>
        <v/>
      </c>
    </row>
    <row r="84" spans="2:10">
      <c r="B84" s="248"/>
      <c r="C84" s="249" t="s">
        <v>233</v>
      </c>
      <c r="D84" s="248"/>
      <c r="E84" s="251">
        <f>Dat_02!C83</f>
        <v>354.77393688784275</v>
      </c>
      <c r="F84" s="251">
        <f>Dat_02!D83</f>
        <v>104.08859355090497</v>
      </c>
      <c r="G84" s="251">
        <f>Dat_02!E83</f>
        <v>104.08859355090497</v>
      </c>
      <c r="I84" s="252">
        <f>Dat_02!G83</f>
        <v>0</v>
      </c>
      <c r="J84" s="264" t="str">
        <f>IF(Dat_02!H83=0,"",Dat_02!H83)</f>
        <v/>
      </c>
    </row>
    <row r="85" spans="2:10">
      <c r="B85" s="248"/>
      <c r="C85" s="249" t="s">
        <v>234</v>
      </c>
      <c r="D85" s="248"/>
      <c r="E85" s="251">
        <f>Dat_02!C84</f>
        <v>354.52443688784462</v>
      </c>
      <c r="F85" s="251">
        <f>Dat_02!D84</f>
        <v>104.08859355090497</v>
      </c>
      <c r="G85" s="251">
        <f>Dat_02!E84</f>
        <v>104.08859355090497</v>
      </c>
      <c r="I85" s="252">
        <f>Dat_02!G84</f>
        <v>0</v>
      </c>
      <c r="J85" s="264" t="str">
        <f>IF(Dat_02!H84=0,"",Dat_02!H84)</f>
        <v/>
      </c>
    </row>
    <row r="86" spans="2:10">
      <c r="B86" s="248"/>
      <c r="C86" s="249" t="s">
        <v>235</v>
      </c>
      <c r="D86" s="248"/>
      <c r="E86" s="251">
        <f>Dat_02!C85</f>
        <v>343.64063688784279</v>
      </c>
      <c r="F86" s="251">
        <f>Dat_02!D85</f>
        <v>104.08859355090497</v>
      </c>
      <c r="G86" s="251">
        <f>Dat_02!E85</f>
        <v>104.08859355090497</v>
      </c>
      <c r="I86" s="252">
        <f>Dat_02!G85</f>
        <v>0</v>
      </c>
      <c r="J86" s="264" t="str">
        <f>IF(Dat_02!H85=0,"",Dat_02!H85)</f>
        <v/>
      </c>
    </row>
    <row r="87" spans="2:10">
      <c r="B87" s="248"/>
      <c r="C87" s="249" t="s">
        <v>236</v>
      </c>
      <c r="D87" s="248"/>
      <c r="E87" s="251">
        <f>Dat_02!C86</f>
        <v>350.88903688784467</v>
      </c>
      <c r="F87" s="251">
        <f>Dat_02!D86</f>
        <v>104.08859355090497</v>
      </c>
      <c r="G87" s="251">
        <f>Dat_02!E86</f>
        <v>104.08859355090497</v>
      </c>
      <c r="I87" s="252">
        <f>Dat_02!G86</f>
        <v>0</v>
      </c>
      <c r="J87" s="264" t="str">
        <f>IF(Dat_02!H86=0,"",Dat_02!H86)</f>
        <v/>
      </c>
    </row>
    <row r="88" spans="2:10">
      <c r="B88" s="248"/>
      <c r="C88" s="249" t="s">
        <v>237</v>
      </c>
      <c r="D88" s="248"/>
      <c r="E88" s="251">
        <f>Dat_02!C87</f>
        <v>355.5973368878428</v>
      </c>
      <c r="F88" s="251">
        <f>Dat_02!D87</f>
        <v>104.08859355090497</v>
      </c>
      <c r="G88" s="251">
        <f>Dat_02!E87</f>
        <v>104.08859355090497</v>
      </c>
      <c r="I88" s="252">
        <f>Dat_02!G87</f>
        <v>0</v>
      </c>
      <c r="J88" s="264" t="str">
        <f>IF(Dat_02!H87=0,"",Dat_02!H87)</f>
        <v/>
      </c>
    </row>
    <row r="89" spans="2:10">
      <c r="B89" s="248"/>
      <c r="C89" s="249" t="s">
        <v>238</v>
      </c>
      <c r="D89" s="248"/>
      <c r="E89" s="251">
        <f>Dat_02!C88</f>
        <v>172.96803796917945</v>
      </c>
      <c r="F89" s="251">
        <f>Dat_02!D88</f>
        <v>104.08859355090497</v>
      </c>
      <c r="G89" s="251">
        <f>Dat_02!E88</f>
        <v>104.08859355090497</v>
      </c>
      <c r="I89" s="252">
        <f>Dat_02!G88</f>
        <v>0</v>
      </c>
      <c r="J89" s="264" t="str">
        <f>IF(Dat_02!H88=0,"",Dat_02!H88)</f>
        <v/>
      </c>
    </row>
    <row r="90" spans="2:10">
      <c r="B90" s="248"/>
      <c r="C90" s="249" t="s">
        <v>239</v>
      </c>
      <c r="D90" s="248"/>
      <c r="E90" s="251">
        <f>Dat_02!C89</f>
        <v>174.7728379691813</v>
      </c>
      <c r="F90" s="251">
        <f>Dat_02!D89</f>
        <v>104.08859355090497</v>
      </c>
      <c r="G90" s="251">
        <f>Dat_02!E89</f>
        <v>104.08859355090497</v>
      </c>
      <c r="I90" s="252">
        <f>Dat_02!G89</f>
        <v>0</v>
      </c>
      <c r="J90" s="264" t="str">
        <f>IF(Dat_02!H89=0,"",Dat_02!H89)</f>
        <v/>
      </c>
    </row>
    <row r="91" spans="2:10">
      <c r="B91" s="248"/>
      <c r="C91" s="249" t="s">
        <v>240</v>
      </c>
      <c r="D91" s="248"/>
      <c r="E91" s="251">
        <f>Dat_02!C90</f>
        <v>178.6237379691832</v>
      </c>
      <c r="F91" s="251">
        <f>Dat_02!D90</f>
        <v>104.08859355090497</v>
      </c>
      <c r="G91" s="251">
        <f>Dat_02!E90</f>
        <v>104.08859355090497</v>
      </c>
      <c r="I91" s="252">
        <f>Dat_02!G90</f>
        <v>0</v>
      </c>
      <c r="J91" s="264" t="str">
        <f>IF(Dat_02!H90=0,"",Dat_02!H90)</f>
        <v/>
      </c>
    </row>
    <row r="92" spans="2:10">
      <c r="B92" s="248"/>
      <c r="C92" s="249" t="s">
        <v>241</v>
      </c>
      <c r="D92" s="248"/>
      <c r="E92" s="251">
        <f>Dat_02!C91</f>
        <v>175.33903796917946</v>
      </c>
      <c r="F92" s="251">
        <f>Dat_02!D91</f>
        <v>104.08859355090497</v>
      </c>
      <c r="G92" s="251">
        <f>Dat_02!E91</f>
        <v>104.08859355090497</v>
      </c>
      <c r="I92" s="252">
        <f>Dat_02!G91</f>
        <v>0</v>
      </c>
      <c r="J92" s="264" t="str">
        <f>IF(Dat_02!H91=0,"",Dat_02!H91)</f>
        <v/>
      </c>
    </row>
    <row r="93" spans="2:10">
      <c r="B93" s="248"/>
      <c r="C93" s="249" t="s">
        <v>242</v>
      </c>
      <c r="D93" s="248"/>
      <c r="E93" s="251">
        <f>Dat_02!C92</f>
        <v>165.11513796918132</v>
      </c>
      <c r="F93" s="251">
        <f>Dat_02!D92</f>
        <v>104.08859355090497</v>
      </c>
      <c r="G93" s="251">
        <f>Dat_02!E92</f>
        <v>104.08859355090497</v>
      </c>
      <c r="I93" s="252">
        <f>Dat_02!G92</f>
        <v>0</v>
      </c>
      <c r="J93" s="264" t="str">
        <f>IF(Dat_02!H92=0,"",Dat_02!H92)</f>
        <v/>
      </c>
    </row>
    <row r="94" spans="2:10">
      <c r="B94" s="248"/>
      <c r="C94" s="249" t="s">
        <v>243</v>
      </c>
      <c r="D94" s="248"/>
      <c r="E94" s="251">
        <f>Dat_02!C93</f>
        <v>163.71783796918129</v>
      </c>
      <c r="F94" s="251">
        <f>Dat_02!D93</f>
        <v>104.08859355090497</v>
      </c>
      <c r="G94" s="251">
        <f>Dat_02!E93</f>
        <v>104.08859355090497</v>
      </c>
      <c r="I94" s="252">
        <f>Dat_02!G93</f>
        <v>0</v>
      </c>
      <c r="J94" s="264" t="str">
        <f>IF(Dat_02!H93=0,"",Dat_02!H93)</f>
        <v/>
      </c>
    </row>
    <row r="95" spans="2:10">
      <c r="B95" s="250"/>
      <c r="C95" s="255" t="s">
        <v>244</v>
      </c>
      <c r="D95" s="250"/>
      <c r="E95" s="251">
        <f>Dat_02!C94</f>
        <v>161.18603796918876</v>
      </c>
      <c r="F95" s="251">
        <f>Dat_02!D94</f>
        <v>104.08859355090497</v>
      </c>
      <c r="G95" s="251">
        <f>Dat_02!E94</f>
        <v>104.08859355090497</v>
      </c>
      <c r="I95" s="252">
        <f>Dat_02!G94</f>
        <v>0</v>
      </c>
      <c r="J95" s="264" t="str">
        <f>IF(Dat_02!H94=0,"",Dat_02!H94)</f>
        <v/>
      </c>
    </row>
    <row r="96" spans="2:10">
      <c r="B96" s="248" t="s">
        <v>245</v>
      </c>
      <c r="C96" s="249" t="s">
        <v>246</v>
      </c>
      <c r="D96" s="250"/>
      <c r="E96" s="251">
        <f>Dat_02!C95</f>
        <v>184.28364091592655</v>
      </c>
      <c r="F96" s="251">
        <f>Dat_02!D95</f>
        <v>120.61015823780208</v>
      </c>
      <c r="G96" s="251">
        <f>Dat_02!E95</f>
        <v>120.61015823780208</v>
      </c>
      <c r="I96" s="252">
        <f>Dat_02!G95</f>
        <v>0</v>
      </c>
      <c r="J96" s="264" t="str">
        <f>IF(Dat_02!H95=0,"",Dat_02!H95)</f>
        <v/>
      </c>
    </row>
    <row r="97" spans="2:10">
      <c r="B97" s="250"/>
      <c r="C97" s="249" t="s">
        <v>247</v>
      </c>
      <c r="D97" s="250"/>
      <c r="E97" s="251">
        <f>Dat_02!C96</f>
        <v>191.98454091592654</v>
      </c>
      <c r="F97" s="251">
        <f>Dat_02!D96</f>
        <v>120.61015823780208</v>
      </c>
      <c r="G97" s="251">
        <f>Dat_02!E96</f>
        <v>120.61015823780208</v>
      </c>
      <c r="I97" s="252">
        <f>Dat_02!G96</f>
        <v>0</v>
      </c>
      <c r="J97" s="264" t="str">
        <f>IF(Dat_02!H96=0,"",Dat_02!H96)</f>
        <v/>
      </c>
    </row>
    <row r="98" spans="2:10">
      <c r="B98" s="248"/>
      <c r="C98" s="249" t="s">
        <v>248</v>
      </c>
      <c r="D98" s="248"/>
      <c r="E98" s="251">
        <f>Dat_02!C97</f>
        <v>184.82194091592655</v>
      </c>
      <c r="F98" s="251">
        <f>Dat_02!D97</f>
        <v>120.61015823780208</v>
      </c>
      <c r="G98" s="251">
        <f>Dat_02!E97</f>
        <v>120.61015823780208</v>
      </c>
      <c r="I98" s="252">
        <f>Dat_02!G97</f>
        <v>0</v>
      </c>
      <c r="J98" s="264" t="str">
        <f>IF(Dat_02!H97=0,"",Dat_02!H97)</f>
        <v/>
      </c>
    </row>
    <row r="99" spans="2:10">
      <c r="B99" s="248"/>
      <c r="C99" s="249" t="s">
        <v>249</v>
      </c>
      <c r="D99" s="248"/>
      <c r="E99" s="251">
        <f>Dat_02!C98</f>
        <v>172.69454091592468</v>
      </c>
      <c r="F99" s="251">
        <f>Dat_02!D98</f>
        <v>120.61015823780208</v>
      </c>
      <c r="G99" s="251">
        <f>Dat_02!E98</f>
        <v>120.61015823780208</v>
      </c>
      <c r="I99" s="252">
        <f>Dat_02!G98</f>
        <v>0</v>
      </c>
      <c r="J99" s="264" t="str">
        <f>IF(Dat_02!H98=0,"",Dat_02!H98)</f>
        <v/>
      </c>
    </row>
    <row r="100" spans="2:10">
      <c r="B100" s="248"/>
      <c r="C100" s="249" t="s">
        <v>250</v>
      </c>
      <c r="D100" s="248"/>
      <c r="E100" s="251">
        <f>Dat_02!C99</f>
        <v>159.62764091592655</v>
      </c>
      <c r="F100" s="251">
        <f>Dat_02!D99</f>
        <v>120.61015823780208</v>
      </c>
      <c r="G100" s="251">
        <f>Dat_02!E99</f>
        <v>120.61015823780208</v>
      </c>
      <c r="I100" s="252">
        <f>Dat_02!G99</f>
        <v>0</v>
      </c>
      <c r="J100" s="264" t="str">
        <f>IF(Dat_02!H99=0,"",Dat_02!H99)</f>
        <v/>
      </c>
    </row>
    <row r="101" spans="2:10">
      <c r="B101" s="248"/>
      <c r="C101" s="249" t="s">
        <v>251</v>
      </c>
      <c r="D101" s="248"/>
      <c r="E101" s="251">
        <f>Dat_02!C100</f>
        <v>163.11084091592656</v>
      </c>
      <c r="F101" s="251">
        <f>Dat_02!D100</f>
        <v>120.61015823780208</v>
      </c>
      <c r="G101" s="251">
        <f>Dat_02!E100</f>
        <v>120.61015823780208</v>
      </c>
      <c r="I101" s="252">
        <f>Dat_02!G100</f>
        <v>0</v>
      </c>
      <c r="J101" s="264" t="str">
        <f>IF(Dat_02!H100=0,"",Dat_02!H100)</f>
        <v/>
      </c>
    </row>
    <row r="102" spans="2:10">
      <c r="B102" s="248"/>
      <c r="C102" s="249" t="s">
        <v>252</v>
      </c>
      <c r="D102" s="248"/>
      <c r="E102" s="251">
        <f>Dat_02!C101</f>
        <v>178.37934091592655</v>
      </c>
      <c r="F102" s="251">
        <f>Dat_02!D101</f>
        <v>120.61015823780208</v>
      </c>
      <c r="G102" s="251">
        <f>Dat_02!E101</f>
        <v>120.61015823780208</v>
      </c>
      <c r="I102" s="252">
        <f>Dat_02!G101</f>
        <v>0</v>
      </c>
      <c r="J102" s="264" t="str">
        <f>IF(Dat_02!H101=0,"",Dat_02!H101)</f>
        <v/>
      </c>
    </row>
    <row r="103" spans="2:10">
      <c r="B103" s="248"/>
      <c r="C103" s="249" t="s">
        <v>253</v>
      </c>
      <c r="D103" s="248"/>
      <c r="E103" s="251">
        <f>Dat_02!C102</f>
        <v>184.30429312520474</v>
      </c>
      <c r="F103" s="251">
        <f>Dat_02!D102</f>
        <v>120.61015823780208</v>
      </c>
      <c r="G103" s="251">
        <f>Dat_02!E102</f>
        <v>120.61015823780208</v>
      </c>
      <c r="I103" s="252">
        <f>Dat_02!G102</f>
        <v>0</v>
      </c>
      <c r="J103" s="264" t="str">
        <f>IF(Dat_02!H102=0,"",Dat_02!H102)</f>
        <v/>
      </c>
    </row>
    <row r="104" spans="2:10">
      <c r="B104" s="248"/>
      <c r="C104" s="249" t="s">
        <v>254</v>
      </c>
      <c r="D104" s="248"/>
      <c r="E104" s="251">
        <f>Dat_02!C103</f>
        <v>167.72469312520474</v>
      </c>
      <c r="F104" s="251">
        <f>Dat_02!D103</f>
        <v>120.61015823780208</v>
      </c>
      <c r="G104" s="251">
        <f>Dat_02!E103</f>
        <v>120.61015823780208</v>
      </c>
      <c r="I104" s="252">
        <f>Dat_02!G103</f>
        <v>0</v>
      </c>
      <c r="J104" s="264" t="str">
        <f>IF(Dat_02!H103=0,"",Dat_02!H103)</f>
        <v/>
      </c>
    </row>
    <row r="105" spans="2:10">
      <c r="B105" s="248"/>
      <c r="C105" s="249" t="s">
        <v>255</v>
      </c>
      <c r="D105" s="248"/>
      <c r="E105" s="251">
        <f>Dat_02!C104</f>
        <v>172.46919312520473</v>
      </c>
      <c r="F105" s="251">
        <f>Dat_02!D104</f>
        <v>120.61015823780208</v>
      </c>
      <c r="G105" s="251">
        <f>Dat_02!E104</f>
        <v>120.61015823780208</v>
      </c>
      <c r="I105" s="252">
        <f>Dat_02!G104</f>
        <v>0</v>
      </c>
      <c r="J105" s="264" t="str">
        <f>IF(Dat_02!H104=0,"",Dat_02!H104)</f>
        <v/>
      </c>
    </row>
    <row r="106" spans="2:10">
      <c r="B106" s="248"/>
      <c r="C106" s="249" t="s">
        <v>256</v>
      </c>
      <c r="D106" s="248"/>
      <c r="E106" s="251">
        <f>Dat_02!C105</f>
        <v>146.39959312520472</v>
      </c>
      <c r="F106" s="251">
        <f>Dat_02!D105</f>
        <v>120.61015823780208</v>
      </c>
      <c r="G106" s="251">
        <f>Dat_02!E105</f>
        <v>120.61015823780208</v>
      </c>
      <c r="I106" s="252">
        <f>Dat_02!G105</f>
        <v>0</v>
      </c>
      <c r="J106" s="264" t="str">
        <f>IF(Dat_02!H105=0,"",Dat_02!H105)</f>
        <v/>
      </c>
    </row>
    <row r="107" spans="2:10">
      <c r="B107" s="248"/>
      <c r="C107" s="249" t="s">
        <v>257</v>
      </c>
      <c r="D107" s="248"/>
      <c r="E107" s="251">
        <f>Dat_02!C106</f>
        <v>143.13519312520472</v>
      </c>
      <c r="F107" s="251">
        <f>Dat_02!D106</f>
        <v>120.61015823780208</v>
      </c>
      <c r="G107" s="251">
        <f>Dat_02!E106</f>
        <v>120.61015823780208</v>
      </c>
      <c r="I107" s="252">
        <f>Dat_02!G106</f>
        <v>0</v>
      </c>
      <c r="J107" s="264" t="str">
        <f>IF(Dat_02!H106=0,"",Dat_02!H106)</f>
        <v/>
      </c>
    </row>
    <row r="108" spans="2:10">
      <c r="B108" s="248"/>
      <c r="C108" s="249" t="s">
        <v>258</v>
      </c>
      <c r="D108" s="248"/>
      <c r="E108" s="251">
        <f>Dat_02!C107</f>
        <v>167.98059312520473</v>
      </c>
      <c r="F108" s="251">
        <f>Dat_02!D107</f>
        <v>120.61015823780208</v>
      </c>
      <c r="G108" s="251">
        <f>Dat_02!E107</f>
        <v>120.61015823780208</v>
      </c>
      <c r="I108" s="252">
        <f>Dat_02!G107</f>
        <v>0</v>
      </c>
      <c r="J108" s="264" t="str">
        <f>IF(Dat_02!H107=0,"",Dat_02!H107)</f>
        <v/>
      </c>
    </row>
    <row r="109" spans="2:10">
      <c r="B109" s="248"/>
      <c r="C109" s="249" t="s">
        <v>259</v>
      </c>
      <c r="D109" s="248"/>
      <c r="E109" s="251">
        <f>Dat_02!C108</f>
        <v>161.94979312520474</v>
      </c>
      <c r="F109" s="251">
        <f>Dat_02!D108</f>
        <v>120.61015823780208</v>
      </c>
      <c r="G109" s="251">
        <f>Dat_02!E108</f>
        <v>120.61015823780208</v>
      </c>
      <c r="I109" s="252">
        <f>Dat_02!G108</f>
        <v>0</v>
      </c>
      <c r="J109" s="264" t="str">
        <f>IF(Dat_02!H108=0,"",Dat_02!H108)</f>
        <v/>
      </c>
    </row>
    <row r="110" spans="2:10">
      <c r="B110" s="248"/>
      <c r="C110" s="249" t="s">
        <v>260</v>
      </c>
      <c r="D110" s="248"/>
      <c r="E110" s="251">
        <f>Dat_02!C109</f>
        <v>109.49860715492852</v>
      </c>
      <c r="F110" s="251">
        <f>Dat_02!D109</f>
        <v>120.61015823780208</v>
      </c>
      <c r="G110" s="251">
        <f>Dat_02!E109</f>
        <v>109.49860715492852</v>
      </c>
      <c r="I110" s="252">
        <f>Dat_02!G109</f>
        <v>120.61015823780208</v>
      </c>
      <c r="J110" s="264" t="str">
        <f>IF(Dat_02!H109=0,"",Dat_02!H109)</f>
        <v/>
      </c>
    </row>
    <row r="111" spans="2:10">
      <c r="B111" s="248"/>
      <c r="C111" s="249" t="s">
        <v>261</v>
      </c>
      <c r="D111" s="248"/>
      <c r="E111" s="251">
        <f>Dat_02!C110</f>
        <v>102.81940715493037</v>
      </c>
      <c r="F111" s="251">
        <f>Dat_02!D110</f>
        <v>120.61015823780208</v>
      </c>
      <c r="G111" s="251">
        <f>Dat_02!E110</f>
        <v>102.81940715493037</v>
      </c>
      <c r="I111" s="252">
        <f>Dat_02!G110</f>
        <v>0</v>
      </c>
      <c r="J111" s="264" t="str">
        <f>IF(Dat_02!H110=0,"",Dat_02!H110)</f>
        <v/>
      </c>
    </row>
    <row r="112" spans="2:10">
      <c r="B112" s="248"/>
      <c r="C112" s="249" t="s">
        <v>262</v>
      </c>
      <c r="D112" s="248"/>
      <c r="E112" s="251">
        <f>Dat_02!C111</f>
        <v>95.576007154928519</v>
      </c>
      <c r="F112" s="251">
        <f>Dat_02!D111</f>
        <v>120.61015823780208</v>
      </c>
      <c r="G112" s="251">
        <f>Dat_02!E111</f>
        <v>95.576007154928519</v>
      </c>
      <c r="I112" s="252">
        <f>Dat_02!G111</f>
        <v>0</v>
      </c>
      <c r="J112" s="264" t="str">
        <f>IF(Dat_02!H111=0,"",Dat_02!H111)</f>
        <v/>
      </c>
    </row>
    <row r="113" spans="2:10">
      <c r="B113" s="248"/>
      <c r="C113" s="249" t="s">
        <v>263</v>
      </c>
      <c r="D113" s="248"/>
      <c r="E113" s="251">
        <f>Dat_02!C112</f>
        <v>78.538607154930389</v>
      </c>
      <c r="F113" s="251">
        <f>Dat_02!D112</f>
        <v>120.61015823780208</v>
      </c>
      <c r="G113" s="251">
        <f>Dat_02!E112</f>
        <v>78.538607154930389</v>
      </c>
      <c r="I113" s="252">
        <f>Dat_02!G112</f>
        <v>0</v>
      </c>
      <c r="J113" s="264" t="str">
        <f>IF(Dat_02!H112=0,"",Dat_02!H112)</f>
        <v/>
      </c>
    </row>
    <row r="114" spans="2:10">
      <c r="B114" s="248"/>
      <c r="C114" s="249" t="s">
        <v>264</v>
      </c>
      <c r="D114" s="248"/>
      <c r="E114" s="251">
        <f>Dat_02!C113</f>
        <v>81.264607154928527</v>
      </c>
      <c r="F114" s="251">
        <f>Dat_02!D113</f>
        <v>120.61015823780208</v>
      </c>
      <c r="G114" s="251">
        <f>Dat_02!E113</f>
        <v>81.264607154928527</v>
      </c>
      <c r="I114" s="252">
        <f>Dat_02!G113</f>
        <v>0</v>
      </c>
      <c r="J114" s="264" t="str">
        <f>IF(Dat_02!H113=0,"",Dat_02!H113)</f>
        <v/>
      </c>
    </row>
    <row r="115" spans="2:10">
      <c r="B115" s="248"/>
      <c r="C115" s="249" t="s">
        <v>265</v>
      </c>
      <c r="D115" s="248"/>
      <c r="E115" s="251">
        <f>Dat_02!C114</f>
        <v>107.20760715493039</v>
      </c>
      <c r="F115" s="251">
        <f>Dat_02!D114</f>
        <v>120.61015823780208</v>
      </c>
      <c r="G115" s="251">
        <f>Dat_02!E114</f>
        <v>107.20760715493039</v>
      </c>
      <c r="I115" s="252">
        <f>Dat_02!G114</f>
        <v>0</v>
      </c>
      <c r="J115" s="264" t="str">
        <f>IF(Dat_02!H114=0,"",Dat_02!H114)</f>
        <v/>
      </c>
    </row>
    <row r="116" spans="2:10">
      <c r="B116" s="248"/>
      <c r="C116" s="249" t="s">
        <v>266</v>
      </c>
      <c r="D116" s="248"/>
      <c r="E116" s="251">
        <f>Dat_02!C115</f>
        <v>109.99690715492851</v>
      </c>
      <c r="F116" s="251">
        <f>Dat_02!D115</f>
        <v>120.61015823780208</v>
      </c>
      <c r="G116" s="251">
        <f>Dat_02!E115</f>
        <v>109.99690715492851</v>
      </c>
      <c r="I116" s="252">
        <f>Dat_02!G115</f>
        <v>0</v>
      </c>
      <c r="J116" s="264" t="str">
        <f>IF(Dat_02!H115=0,"",Dat_02!H115)</f>
        <v/>
      </c>
    </row>
    <row r="117" spans="2:10">
      <c r="B117" s="248"/>
      <c r="C117" s="249" t="s">
        <v>267</v>
      </c>
      <c r="D117" s="248"/>
      <c r="E117" s="251">
        <f>Dat_02!C116</f>
        <v>156.73273092885577</v>
      </c>
      <c r="F117" s="251">
        <f>Dat_02!D116</f>
        <v>120.61015823780208</v>
      </c>
      <c r="G117" s="251">
        <f>Dat_02!E116</f>
        <v>120.61015823780208</v>
      </c>
      <c r="I117" s="252">
        <f>Dat_02!G116</f>
        <v>0</v>
      </c>
      <c r="J117" s="264" t="str">
        <f>IF(Dat_02!H116=0,"",Dat_02!H116)</f>
        <v/>
      </c>
    </row>
    <row r="118" spans="2:10">
      <c r="B118" s="248"/>
      <c r="C118" s="249" t="s">
        <v>268</v>
      </c>
      <c r="D118" s="248"/>
      <c r="E118" s="251">
        <f>Dat_02!C117</f>
        <v>153.73723092885763</v>
      </c>
      <c r="F118" s="251">
        <f>Dat_02!D117</f>
        <v>120.61015823780208</v>
      </c>
      <c r="G118" s="251">
        <f>Dat_02!E117</f>
        <v>120.61015823780208</v>
      </c>
      <c r="I118" s="252">
        <f>Dat_02!G117</f>
        <v>0</v>
      </c>
      <c r="J118" s="264" t="str">
        <f>IF(Dat_02!H117=0,"",Dat_02!H117)</f>
        <v/>
      </c>
    </row>
    <row r="119" spans="2:10">
      <c r="B119" s="248"/>
      <c r="C119" s="249" t="s">
        <v>269</v>
      </c>
      <c r="D119" s="248"/>
      <c r="E119" s="251">
        <f>Dat_02!C118</f>
        <v>158.31193092885576</v>
      </c>
      <c r="F119" s="251">
        <f>Dat_02!D118</f>
        <v>120.61015823780208</v>
      </c>
      <c r="G119" s="251">
        <f>Dat_02!E118</f>
        <v>120.61015823780208</v>
      </c>
      <c r="I119" s="252">
        <f>Dat_02!G118</f>
        <v>0</v>
      </c>
      <c r="J119" s="264" t="str">
        <f>IF(Dat_02!H118=0,"",Dat_02!H118)</f>
        <v/>
      </c>
    </row>
    <row r="120" spans="2:10">
      <c r="B120" s="248"/>
      <c r="C120" s="249" t="s">
        <v>270</v>
      </c>
      <c r="D120" s="248"/>
      <c r="E120" s="251">
        <f>Dat_02!C119</f>
        <v>142.16853092885577</v>
      </c>
      <c r="F120" s="251">
        <f>Dat_02!D119</f>
        <v>120.61015823780208</v>
      </c>
      <c r="G120" s="251">
        <f>Dat_02!E119</f>
        <v>120.61015823780208</v>
      </c>
      <c r="I120" s="252">
        <f>Dat_02!G119</f>
        <v>0</v>
      </c>
      <c r="J120" s="264" t="str">
        <f>IF(Dat_02!H119=0,"",Dat_02!H119)</f>
        <v/>
      </c>
    </row>
    <row r="121" spans="2:10">
      <c r="B121" s="248"/>
      <c r="C121" s="249" t="s">
        <v>271</v>
      </c>
      <c r="D121" s="248"/>
      <c r="E121" s="251">
        <f>Dat_02!C120</f>
        <v>113.01793092885576</v>
      </c>
      <c r="F121" s="251">
        <f>Dat_02!D120</f>
        <v>120.61015823780208</v>
      </c>
      <c r="G121" s="251">
        <f>Dat_02!E120</f>
        <v>113.01793092885576</v>
      </c>
      <c r="I121" s="252">
        <f>Dat_02!G120</f>
        <v>0</v>
      </c>
      <c r="J121" s="264" t="str">
        <f>IF(Dat_02!H120=0,"",Dat_02!H120)</f>
        <v/>
      </c>
    </row>
    <row r="122" spans="2:10">
      <c r="B122" s="248"/>
      <c r="C122" s="249" t="s">
        <v>272</v>
      </c>
      <c r="D122" s="248"/>
      <c r="E122" s="251">
        <f>Dat_02!C121</f>
        <v>106.38223092885762</v>
      </c>
      <c r="F122" s="251">
        <f>Dat_02!D121</f>
        <v>120.61015823780208</v>
      </c>
      <c r="G122" s="251">
        <f>Dat_02!E121</f>
        <v>106.38223092885762</v>
      </c>
      <c r="I122" s="252">
        <f>Dat_02!G121</f>
        <v>0</v>
      </c>
      <c r="J122" s="264" t="str">
        <f>IF(Dat_02!H121=0,"",Dat_02!H121)</f>
        <v/>
      </c>
    </row>
    <row r="123" spans="2:10">
      <c r="B123" s="248"/>
      <c r="C123" s="249" t="s">
        <v>273</v>
      </c>
      <c r="D123" s="248"/>
      <c r="E123" s="251">
        <f>Dat_02!C122</f>
        <v>117.30713092885577</v>
      </c>
      <c r="F123" s="251">
        <f>Dat_02!D122</f>
        <v>120.61015823780208</v>
      </c>
      <c r="G123" s="251">
        <f>Dat_02!E122</f>
        <v>117.30713092885577</v>
      </c>
      <c r="I123" s="252">
        <f>Dat_02!G122</f>
        <v>0</v>
      </c>
      <c r="J123" s="264" t="str">
        <f>IF(Dat_02!H122=0,"",Dat_02!H122)</f>
        <v/>
      </c>
    </row>
    <row r="124" spans="2:10">
      <c r="B124" s="248"/>
      <c r="C124" s="249" t="s">
        <v>274</v>
      </c>
      <c r="D124" s="248"/>
      <c r="E124" s="251">
        <f>Dat_02!C123</f>
        <v>163.13593686418943</v>
      </c>
      <c r="F124" s="251">
        <f>Dat_02!D123</f>
        <v>120.61015823780208</v>
      </c>
      <c r="G124" s="251">
        <f>Dat_02!E123</f>
        <v>120.61015823780208</v>
      </c>
      <c r="I124" s="252">
        <f>Dat_02!G123</f>
        <v>0</v>
      </c>
      <c r="J124" s="264" t="str">
        <f>IF(Dat_02!H123=0,"",Dat_02!H123)</f>
        <v/>
      </c>
    </row>
    <row r="125" spans="2:10">
      <c r="B125" s="250"/>
      <c r="C125" s="255" t="s">
        <v>275</v>
      </c>
      <c r="D125" s="248"/>
      <c r="E125" s="251">
        <f>Dat_02!C124</f>
        <v>149.3266368641913</v>
      </c>
      <c r="F125" s="251">
        <f>Dat_02!D124</f>
        <v>120.61015823780208</v>
      </c>
      <c r="G125" s="251">
        <f>Dat_02!E124</f>
        <v>120.61015823780208</v>
      </c>
      <c r="I125" s="252">
        <f>Dat_02!G124</f>
        <v>0</v>
      </c>
      <c r="J125" s="264" t="str">
        <f>IF(Dat_02!H124=0,"",Dat_02!H124)</f>
        <v/>
      </c>
    </row>
    <row r="126" spans="2:10">
      <c r="B126" s="248" t="s">
        <v>276</v>
      </c>
      <c r="C126" s="249" t="s">
        <v>277</v>
      </c>
      <c r="D126" s="250"/>
      <c r="E126" s="251">
        <f>Dat_02!C125</f>
        <v>156.05203686418571</v>
      </c>
      <c r="F126" s="251">
        <f>Dat_02!D125</f>
        <v>120.61015823780208</v>
      </c>
      <c r="G126" s="251">
        <f>Dat_02!E125</f>
        <v>120.61015823780208</v>
      </c>
      <c r="I126" s="252">
        <f>Dat_02!G125</f>
        <v>0</v>
      </c>
      <c r="J126" s="264" t="str">
        <f>IF(Dat_02!H125=0,"",Dat_02!H125)</f>
        <v/>
      </c>
    </row>
    <row r="127" spans="2:10">
      <c r="B127" s="250"/>
      <c r="C127" s="249" t="s">
        <v>278</v>
      </c>
      <c r="D127" s="250"/>
      <c r="E127" s="251">
        <f>Dat_02!C126</f>
        <v>145.22593686419128</v>
      </c>
      <c r="F127" s="251">
        <f>Dat_02!D126</f>
        <v>123.04180331015149</v>
      </c>
      <c r="G127" s="251">
        <f>Dat_02!E126</f>
        <v>123.04180331015149</v>
      </c>
      <c r="I127" s="252">
        <f>Dat_02!G126</f>
        <v>0</v>
      </c>
      <c r="J127" s="264" t="str">
        <f>IF(Dat_02!H126=0,"",Dat_02!H126)</f>
        <v/>
      </c>
    </row>
    <row r="128" spans="2:10">
      <c r="B128" s="248"/>
      <c r="C128" s="249" t="s">
        <v>279</v>
      </c>
      <c r="D128" s="250"/>
      <c r="E128" s="251">
        <f>Dat_02!C127</f>
        <v>144.93633686419128</v>
      </c>
      <c r="F128" s="251">
        <f>Dat_02!D127</f>
        <v>123.04180331015149</v>
      </c>
      <c r="G128" s="251">
        <f>Dat_02!E127</f>
        <v>123.04180331015149</v>
      </c>
      <c r="I128" s="252">
        <f>Dat_02!G127</f>
        <v>0</v>
      </c>
      <c r="J128" s="264" t="str">
        <f>IF(Dat_02!H127=0,"",Dat_02!H127)</f>
        <v/>
      </c>
    </row>
    <row r="129" spans="2:10">
      <c r="B129" s="248"/>
      <c r="C129" s="249" t="s">
        <v>280</v>
      </c>
      <c r="D129" s="248"/>
      <c r="E129" s="251">
        <f>Dat_02!C128</f>
        <v>153.95463686418944</v>
      </c>
      <c r="F129" s="251">
        <f>Dat_02!D128</f>
        <v>123.04180331015149</v>
      </c>
      <c r="G129" s="251">
        <f>Dat_02!E128</f>
        <v>123.04180331015149</v>
      </c>
      <c r="I129" s="252">
        <f>Dat_02!G128</f>
        <v>0</v>
      </c>
      <c r="J129" s="264" t="str">
        <f>IF(Dat_02!H128=0,"",Dat_02!H128)</f>
        <v/>
      </c>
    </row>
    <row r="130" spans="2:10">
      <c r="B130" s="248"/>
      <c r="C130" s="249" t="s">
        <v>281</v>
      </c>
      <c r="D130" s="248"/>
      <c r="E130" s="251">
        <f>Dat_02!C129</f>
        <v>147.42883686419316</v>
      </c>
      <c r="F130" s="251">
        <f>Dat_02!D129</f>
        <v>123.04180331015149</v>
      </c>
      <c r="G130" s="251">
        <f>Dat_02!E129</f>
        <v>123.04180331015149</v>
      </c>
      <c r="I130" s="252">
        <f>Dat_02!G129</f>
        <v>0</v>
      </c>
      <c r="J130" s="264" t="str">
        <f>IF(Dat_02!H129=0,"",Dat_02!H129)</f>
        <v/>
      </c>
    </row>
    <row r="131" spans="2:10">
      <c r="B131" s="248"/>
      <c r="C131" s="249" t="s">
        <v>282</v>
      </c>
      <c r="D131" s="248"/>
      <c r="E131" s="251">
        <f>Dat_02!C130</f>
        <v>101.07637480868175</v>
      </c>
      <c r="F131" s="251">
        <f>Dat_02!D130</f>
        <v>123.04180331015149</v>
      </c>
      <c r="G131" s="251">
        <f>Dat_02!E130</f>
        <v>101.07637480868175</v>
      </c>
      <c r="I131" s="252">
        <f>Dat_02!G130</f>
        <v>0</v>
      </c>
      <c r="J131" s="264" t="str">
        <f>IF(Dat_02!H130=0,"",Dat_02!H130)</f>
        <v/>
      </c>
    </row>
    <row r="132" spans="2:10">
      <c r="B132" s="248"/>
      <c r="C132" s="249" t="s">
        <v>283</v>
      </c>
      <c r="D132" s="248"/>
      <c r="E132" s="251">
        <f>Dat_02!C131</f>
        <v>119.89337480868176</v>
      </c>
      <c r="F132" s="251">
        <f>Dat_02!D131</f>
        <v>123.04180331015149</v>
      </c>
      <c r="G132" s="251">
        <f>Dat_02!E131</f>
        <v>119.89337480868176</v>
      </c>
      <c r="I132" s="252">
        <f>Dat_02!G131</f>
        <v>0</v>
      </c>
      <c r="J132" s="264" t="str">
        <f>IF(Dat_02!H131=0,"",Dat_02!H131)</f>
        <v/>
      </c>
    </row>
    <row r="133" spans="2:10">
      <c r="B133" s="248"/>
      <c r="C133" s="249" t="s">
        <v>284</v>
      </c>
      <c r="D133" s="248"/>
      <c r="E133" s="251">
        <f>Dat_02!C132</f>
        <v>132.50547480868175</v>
      </c>
      <c r="F133" s="251">
        <f>Dat_02!D132</f>
        <v>123.04180331015149</v>
      </c>
      <c r="G133" s="251">
        <f>Dat_02!E132</f>
        <v>123.04180331015149</v>
      </c>
      <c r="I133" s="252">
        <f>Dat_02!G132</f>
        <v>0</v>
      </c>
      <c r="J133" s="264" t="str">
        <f>IF(Dat_02!H132=0,"",Dat_02!H132)</f>
        <v/>
      </c>
    </row>
    <row r="134" spans="2:10">
      <c r="B134" s="248"/>
      <c r="C134" s="249" t="s">
        <v>285</v>
      </c>
      <c r="D134" s="248"/>
      <c r="E134" s="251">
        <f>Dat_02!C133</f>
        <v>111.28487480868175</v>
      </c>
      <c r="F134" s="251">
        <f>Dat_02!D133</f>
        <v>123.04180331015149</v>
      </c>
      <c r="G134" s="251">
        <f>Dat_02!E133</f>
        <v>111.28487480868175</v>
      </c>
      <c r="I134" s="252">
        <f>Dat_02!G133</f>
        <v>0</v>
      </c>
      <c r="J134" s="264" t="str">
        <f>IF(Dat_02!H133=0,"",Dat_02!H133)</f>
        <v/>
      </c>
    </row>
    <row r="135" spans="2:10">
      <c r="B135" s="248"/>
      <c r="C135" s="249" t="s">
        <v>286</v>
      </c>
      <c r="D135" s="248"/>
      <c r="E135" s="251">
        <f>Dat_02!C134</f>
        <v>81.630574808679896</v>
      </c>
      <c r="F135" s="251">
        <f>Dat_02!D134</f>
        <v>123.04180331015149</v>
      </c>
      <c r="G135" s="251">
        <f>Dat_02!E134</f>
        <v>81.630574808679896</v>
      </c>
      <c r="I135" s="252">
        <f>Dat_02!G134</f>
        <v>0</v>
      </c>
      <c r="J135" s="264" t="str">
        <f>IF(Dat_02!H134=0,"",Dat_02!H134)</f>
        <v/>
      </c>
    </row>
    <row r="136" spans="2:10">
      <c r="B136" s="248"/>
      <c r="C136" s="249" t="s">
        <v>287</v>
      </c>
      <c r="D136" s="248"/>
      <c r="E136" s="251">
        <f>Dat_02!C135</f>
        <v>93.520274808683624</v>
      </c>
      <c r="F136" s="251">
        <f>Dat_02!D135</f>
        <v>123.04180331015149</v>
      </c>
      <c r="G136" s="251">
        <f>Dat_02!E135</f>
        <v>93.520274808683624</v>
      </c>
      <c r="I136" s="252">
        <f>Dat_02!G135</f>
        <v>0</v>
      </c>
      <c r="J136" s="264" t="str">
        <f>IF(Dat_02!H135=0,"",Dat_02!H135)</f>
        <v/>
      </c>
    </row>
    <row r="137" spans="2:10">
      <c r="B137" s="248"/>
      <c r="C137" s="249" t="s">
        <v>288</v>
      </c>
      <c r="D137" s="248"/>
      <c r="E137" s="251">
        <f>Dat_02!C136</f>
        <v>120.85797480868362</v>
      </c>
      <c r="F137" s="251">
        <f>Dat_02!D136</f>
        <v>123.04180331015149</v>
      </c>
      <c r="G137" s="251">
        <f>Dat_02!E136</f>
        <v>120.85797480868362</v>
      </c>
      <c r="I137" s="252">
        <f>Dat_02!G136</f>
        <v>0</v>
      </c>
      <c r="J137" s="264" t="str">
        <f>IF(Dat_02!H136=0,"",Dat_02!H136)</f>
        <v/>
      </c>
    </row>
    <row r="138" spans="2:10">
      <c r="B138" s="248"/>
      <c r="C138" s="249" t="s">
        <v>289</v>
      </c>
      <c r="D138" s="248"/>
      <c r="E138" s="251">
        <f>Dat_02!C137</f>
        <v>138.61622846951818</v>
      </c>
      <c r="F138" s="251">
        <f>Dat_02!D137</f>
        <v>123.04180331015149</v>
      </c>
      <c r="G138" s="251">
        <f>Dat_02!E137</f>
        <v>123.04180331015149</v>
      </c>
      <c r="I138" s="252">
        <f>Dat_02!G137</f>
        <v>0</v>
      </c>
      <c r="J138" s="264" t="str">
        <f>IF(Dat_02!H137=0,"",Dat_02!H137)</f>
        <v/>
      </c>
    </row>
    <row r="139" spans="2:10">
      <c r="B139" s="248"/>
      <c r="C139" s="249" t="s">
        <v>290</v>
      </c>
      <c r="D139" s="248"/>
      <c r="E139" s="251">
        <f>Dat_02!C138</f>
        <v>96.8228284695182</v>
      </c>
      <c r="F139" s="251">
        <f>Dat_02!D138</f>
        <v>123.04180331015149</v>
      </c>
      <c r="G139" s="251">
        <f>Dat_02!E138</f>
        <v>96.8228284695182</v>
      </c>
      <c r="I139" s="252">
        <f>Dat_02!G138</f>
        <v>0</v>
      </c>
      <c r="J139" s="264" t="str">
        <f>IF(Dat_02!H138=0,"",Dat_02!H138)</f>
        <v/>
      </c>
    </row>
    <row r="140" spans="2:10">
      <c r="B140" s="248"/>
      <c r="C140" s="249" t="s">
        <v>291</v>
      </c>
      <c r="D140" s="248"/>
      <c r="E140" s="251">
        <f>Dat_02!C139</f>
        <v>124.76382846952005</v>
      </c>
      <c r="F140" s="251">
        <f>Dat_02!D139</f>
        <v>123.04180331015149</v>
      </c>
      <c r="G140" s="251">
        <f>Dat_02!E139</f>
        <v>123.04180331015149</v>
      </c>
      <c r="I140" s="252">
        <f>Dat_02!G139</f>
        <v>0</v>
      </c>
      <c r="J140" s="264" t="str">
        <f>IF(Dat_02!H139=0,"",Dat_02!H139)</f>
        <v/>
      </c>
    </row>
    <row r="141" spans="2:10">
      <c r="B141" s="248"/>
      <c r="C141" s="249" t="s">
        <v>292</v>
      </c>
      <c r="D141" s="248"/>
      <c r="E141" s="251">
        <f>Dat_02!C140</f>
        <v>77.748528469514483</v>
      </c>
      <c r="F141" s="251">
        <f>Dat_02!D140</f>
        <v>123.04180331015149</v>
      </c>
      <c r="G141" s="251">
        <f>Dat_02!E140</f>
        <v>77.748528469514483</v>
      </c>
      <c r="I141" s="252">
        <f>Dat_02!G140</f>
        <v>123.04180331015149</v>
      </c>
      <c r="J141" s="264" t="str">
        <f>IF(Dat_02!H140=0,"",Dat_02!H140)</f>
        <v/>
      </c>
    </row>
    <row r="142" spans="2:10">
      <c r="B142" s="248"/>
      <c r="C142" s="249" t="s">
        <v>293</v>
      </c>
      <c r="D142" s="248"/>
      <c r="E142" s="251">
        <f>Dat_02!C141</f>
        <v>60.013928469521922</v>
      </c>
      <c r="F142" s="251">
        <f>Dat_02!D141</f>
        <v>123.04180331015149</v>
      </c>
      <c r="G142" s="251">
        <f>Dat_02!E141</f>
        <v>60.013928469521922</v>
      </c>
      <c r="I142" s="252">
        <f>Dat_02!G141</f>
        <v>0</v>
      </c>
      <c r="J142" s="264" t="str">
        <f>IF(Dat_02!H141=0,"",Dat_02!H141)</f>
        <v/>
      </c>
    </row>
    <row r="143" spans="2:10">
      <c r="B143" s="248"/>
      <c r="C143" s="249" t="s">
        <v>294</v>
      </c>
      <c r="D143" s="248"/>
      <c r="E143" s="251">
        <f>Dat_02!C142</f>
        <v>83.613828469518197</v>
      </c>
      <c r="F143" s="251">
        <f>Dat_02!D142</f>
        <v>123.04180331015149</v>
      </c>
      <c r="G143" s="251">
        <f>Dat_02!E142</f>
        <v>83.613828469518197</v>
      </c>
      <c r="I143" s="252">
        <f>Dat_02!G142</f>
        <v>0</v>
      </c>
      <c r="J143" s="264" t="str">
        <f>IF(Dat_02!H142=0,"",Dat_02!H142)</f>
        <v/>
      </c>
    </row>
    <row r="144" spans="2:10">
      <c r="B144" s="248"/>
      <c r="C144" s="249" t="s">
        <v>295</v>
      </c>
      <c r="D144" s="248"/>
      <c r="E144" s="251">
        <f>Dat_02!C143</f>
        <v>108.04012846952006</v>
      </c>
      <c r="F144" s="251">
        <f>Dat_02!D143</f>
        <v>123.04180331015149</v>
      </c>
      <c r="G144" s="251">
        <f>Dat_02!E143</f>
        <v>108.04012846952006</v>
      </c>
      <c r="I144" s="252">
        <f>Dat_02!G143</f>
        <v>0</v>
      </c>
      <c r="J144" s="264" t="str">
        <f>IF(Dat_02!H143=0,"",Dat_02!H143)</f>
        <v/>
      </c>
    </row>
    <row r="145" spans="2:10">
      <c r="B145" s="248"/>
      <c r="C145" s="249" t="s">
        <v>296</v>
      </c>
      <c r="D145" s="248"/>
      <c r="E145" s="251">
        <f>Dat_02!C144</f>
        <v>106.5020102428887</v>
      </c>
      <c r="F145" s="251">
        <f>Dat_02!D144</f>
        <v>123.04180331015149</v>
      </c>
      <c r="G145" s="251">
        <f>Dat_02!E144</f>
        <v>106.5020102428887</v>
      </c>
      <c r="I145" s="252">
        <f>Dat_02!G144</f>
        <v>0</v>
      </c>
      <c r="J145" s="264" t="str">
        <f>IF(Dat_02!H144=0,"",Dat_02!H144)</f>
        <v/>
      </c>
    </row>
    <row r="146" spans="2:10">
      <c r="B146" s="248"/>
      <c r="C146" s="249" t="s">
        <v>297</v>
      </c>
      <c r="D146" s="248"/>
      <c r="E146" s="251">
        <f>Dat_02!C145</f>
        <v>108.2354102428887</v>
      </c>
      <c r="F146" s="251">
        <f>Dat_02!D145</f>
        <v>123.04180331015149</v>
      </c>
      <c r="G146" s="251">
        <f>Dat_02!E145</f>
        <v>108.2354102428887</v>
      </c>
      <c r="I146" s="252">
        <f>Dat_02!G145</f>
        <v>0</v>
      </c>
      <c r="J146" s="264" t="str">
        <f>IF(Dat_02!H145=0,"",Dat_02!H145)</f>
        <v/>
      </c>
    </row>
    <row r="147" spans="2:10">
      <c r="B147" s="248"/>
      <c r="C147" s="249" t="s">
        <v>298</v>
      </c>
      <c r="D147" s="248"/>
      <c r="E147" s="251">
        <f>Dat_02!C146</f>
        <v>96.361410242890557</v>
      </c>
      <c r="F147" s="251">
        <f>Dat_02!D146</f>
        <v>123.04180331015149</v>
      </c>
      <c r="G147" s="251">
        <f>Dat_02!E146</f>
        <v>96.361410242890557</v>
      </c>
      <c r="I147" s="252">
        <f>Dat_02!G146</f>
        <v>0</v>
      </c>
      <c r="J147" s="264" t="str">
        <f>IF(Dat_02!H146=0,"",Dat_02!H146)</f>
        <v/>
      </c>
    </row>
    <row r="148" spans="2:10">
      <c r="B148" s="248"/>
      <c r="C148" s="249" t="s">
        <v>299</v>
      </c>
      <c r="D148" s="248"/>
      <c r="E148" s="251">
        <f>Dat_02!C147</f>
        <v>87.22831024288871</v>
      </c>
      <c r="F148" s="251">
        <f>Dat_02!D147</f>
        <v>123.04180331015149</v>
      </c>
      <c r="G148" s="251">
        <f>Dat_02!E147</f>
        <v>87.22831024288871</v>
      </c>
      <c r="I148" s="252">
        <f>Dat_02!G147</f>
        <v>0</v>
      </c>
      <c r="J148" s="264" t="str">
        <f>IF(Dat_02!H147=0,"",Dat_02!H147)</f>
        <v/>
      </c>
    </row>
    <row r="149" spans="2:10">
      <c r="B149" s="248"/>
      <c r="C149" s="249" t="s">
        <v>300</v>
      </c>
      <c r="D149" s="248"/>
      <c r="E149" s="251">
        <f>Dat_02!C148</f>
        <v>70.260710242890568</v>
      </c>
      <c r="F149" s="251">
        <f>Dat_02!D148</f>
        <v>123.04180331015149</v>
      </c>
      <c r="G149" s="251">
        <f>Dat_02!E148</f>
        <v>70.260710242890568</v>
      </c>
      <c r="I149" s="252">
        <f>Dat_02!G148</f>
        <v>0</v>
      </c>
      <c r="J149" s="264" t="str">
        <f>IF(Dat_02!H148=0,"",Dat_02!H148)</f>
        <v/>
      </c>
    </row>
    <row r="150" spans="2:10">
      <c r="B150" s="248"/>
      <c r="C150" s="249" t="s">
        <v>301</v>
      </c>
      <c r="D150" s="248"/>
      <c r="E150" s="251">
        <f>Dat_02!C149</f>
        <v>100.42171024288871</v>
      </c>
      <c r="F150" s="251">
        <f>Dat_02!D149</f>
        <v>123.04180331015149</v>
      </c>
      <c r="G150" s="251">
        <f>Dat_02!E149</f>
        <v>100.42171024288871</v>
      </c>
      <c r="I150" s="252">
        <f>Dat_02!G149</f>
        <v>0</v>
      </c>
      <c r="J150" s="264" t="str">
        <f>IF(Dat_02!H149=0,"",Dat_02!H149)</f>
        <v/>
      </c>
    </row>
    <row r="151" spans="2:10">
      <c r="B151" s="248"/>
      <c r="C151" s="249" t="s">
        <v>302</v>
      </c>
      <c r="D151" s="248"/>
      <c r="E151" s="251">
        <f>Dat_02!C150</f>
        <v>64.319710242890565</v>
      </c>
      <c r="F151" s="251">
        <f>Dat_02!D150</f>
        <v>123.04180331015149</v>
      </c>
      <c r="G151" s="251">
        <f>Dat_02!E150</f>
        <v>64.319710242890565</v>
      </c>
      <c r="I151" s="252">
        <f>Dat_02!G150</f>
        <v>0</v>
      </c>
      <c r="J151" s="264" t="str">
        <f>IF(Dat_02!H150=0,"",Dat_02!H150)</f>
        <v/>
      </c>
    </row>
    <row r="152" spans="2:10">
      <c r="B152" s="248"/>
      <c r="C152" s="249" t="s">
        <v>303</v>
      </c>
      <c r="D152" s="248"/>
      <c r="E152" s="251">
        <f>Dat_02!C151</f>
        <v>73.959059217030187</v>
      </c>
      <c r="F152" s="251">
        <f>Dat_02!D151</f>
        <v>123.04180331015149</v>
      </c>
      <c r="G152" s="251">
        <f>Dat_02!E151</f>
        <v>73.959059217030187</v>
      </c>
      <c r="I152" s="252">
        <f>Dat_02!G151</f>
        <v>0</v>
      </c>
      <c r="J152" s="264" t="str">
        <f>IF(Dat_02!H151=0,"",Dat_02!H151)</f>
        <v/>
      </c>
    </row>
    <row r="153" spans="2:10">
      <c r="B153" s="248"/>
      <c r="C153" s="249" t="s">
        <v>304</v>
      </c>
      <c r="D153" s="248"/>
      <c r="E153" s="251">
        <f>Dat_02!C152</f>
        <v>62.859059217033909</v>
      </c>
      <c r="F153" s="251">
        <f>Dat_02!D152</f>
        <v>123.04180331015149</v>
      </c>
      <c r="G153" s="251">
        <f>Dat_02!E152</f>
        <v>62.859059217033909</v>
      </c>
      <c r="I153" s="252">
        <f>Dat_02!G152</f>
        <v>0</v>
      </c>
      <c r="J153" s="264" t="str">
        <f>IF(Dat_02!H152=0,"",Dat_02!H152)</f>
        <v/>
      </c>
    </row>
    <row r="154" spans="2:10">
      <c r="B154" s="248"/>
      <c r="C154" s="249" t="s">
        <v>305</v>
      </c>
      <c r="D154" s="248"/>
      <c r="E154" s="251">
        <f>Dat_02!C153</f>
        <v>77.919359217033914</v>
      </c>
      <c r="F154" s="251">
        <f>Dat_02!D153</f>
        <v>123.04180331015149</v>
      </c>
      <c r="G154" s="251">
        <f>Dat_02!E153</f>
        <v>77.919359217033914</v>
      </c>
      <c r="I154" s="252">
        <f>Dat_02!G153</f>
        <v>0</v>
      </c>
      <c r="J154" s="264" t="str">
        <f>IF(Dat_02!H153=0,"",Dat_02!H153)</f>
        <v/>
      </c>
    </row>
    <row r="155" spans="2:10">
      <c r="B155" s="248"/>
      <c r="C155" s="249" t="s">
        <v>306</v>
      </c>
      <c r="D155" s="248"/>
      <c r="E155" s="251">
        <f>Dat_02!C154</f>
        <v>37.53485921703205</v>
      </c>
      <c r="F155" s="251">
        <f>Dat_02!D154</f>
        <v>123.04180331015149</v>
      </c>
      <c r="G155" s="251">
        <f>Dat_02!E154</f>
        <v>37.53485921703205</v>
      </c>
      <c r="I155" s="252">
        <f>Dat_02!G154</f>
        <v>0</v>
      </c>
      <c r="J155" s="264" t="str">
        <f>IF(Dat_02!H154=0,"",Dat_02!H154)</f>
        <v/>
      </c>
    </row>
    <row r="156" spans="2:10">
      <c r="B156" s="250"/>
      <c r="C156" s="255" t="s">
        <v>307</v>
      </c>
      <c r="D156" s="250"/>
      <c r="E156" s="251">
        <f>Dat_02!C155</f>
        <v>43.078659217033909</v>
      </c>
      <c r="F156" s="251">
        <f>Dat_02!D155</f>
        <v>132.5377482022528</v>
      </c>
      <c r="G156" s="251">
        <f>Dat_02!E155</f>
        <v>43.078659217033909</v>
      </c>
      <c r="I156" s="252">
        <f>Dat_02!G155</f>
        <v>0</v>
      </c>
      <c r="J156" s="264" t="str">
        <f>IF(Dat_02!H155=0,"",Dat_02!H155)</f>
        <v/>
      </c>
    </row>
    <row r="157" spans="2:10">
      <c r="B157" s="248" t="s">
        <v>308</v>
      </c>
      <c r="C157" s="249" t="s">
        <v>309</v>
      </c>
      <c r="D157" s="250"/>
      <c r="E157" s="251">
        <f>Dat_02!C156</f>
        <v>76.267359217032052</v>
      </c>
      <c r="F157" s="251">
        <f>Dat_02!D156</f>
        <v>132.5377482022528</v>
      </c>
      <c r="G157" s="251">
        <f>Dat_02!E156</f>
        <v>76.267359217032052</v>
      </c>
      <c r="I157" s="252">
        <f>Dat_02!G156</f>
        <v>0</v>
      </c>
      <c r="J157" s="264" t="str">
        <f>IF(Dat_02!H156=0,"",Dat_02!H156)</f>
        <v/>
      </c>
    </row>
    <row r="158" spans="2:10">
      <c r="B158" s="250"/>
      <c r="C158" s="249" t="s">
        <v>310</v>
      </c>
      <c r="D158" s="250"/>
      <c r="E158" s="251">
        <f>Dat_02!C157</f>
        <v>77.871559217033905</v>
      </c>
      <c r="F158" s="251">
        <f>Dat_02!D157</f>
        <v>132.5377482022528</v>
      </c>
      <c r="G158" s="251">
        <f>Dat_02!E157</f>
        <v>77.871559217033905</v>
      </c>
      <c r="I158" s="252">
        <f>Dat_02!G157</f>
        <v>0</v>
      </c>
      <c r="J158" s="264" t="str">
        <f>IF(Dat_02!H157=0,"",Dat_02!H157)</f>
        <v/>
      </c>
    </row>
    <row r="159" spans="2:10">
      <c r="B159" s="248"/>
      <c r="C159" s="249" t="s">
        <v>311</v>
      </c>
      <c r="D159" s="248"/>
      <c r="E159" s="251">
        <f>Dat_02!C158</f>
        <v>163.08137888084127</v>
      </c>
      <c r="F159" s="251">
        <f>Dat_02!D158</f>
        <v>132.5377482022528</v>
      </c>
      <c r="G159" s="251">
        <f>Dat_02!E158</f>
        <v>132.5377482022528</v>
      </c>
      <c r="I159" s="252">
        <f>Dat_02!G158</f>
        <v>0</v>
      </c>
      <c r="J159" s="264" t="str">
        <f>IF(Dat_02!H158=0,"",Dat_02!H158)</f>
        <v/>
      </c>
    </row>
    <row r="160" spans="2:10">
      <c r="B160" s="248"/>
      <c r="C160" s="249" t="s">
        <v>312</v>
      </c>
      <c r="D160" s="248"/>
      <c r="E160" s="251">
        <f>Dat_02!C159</f>
        <v>152.79087888084314</v>
      </c>
      <c r="F160" s="251">
        <f>Dat_02!D159</f>
        <v>132.5377482022528</v>
      </c>
      <c r="G160" s="251">
        <f>Dat_02!E159</f>
        <v>132.5377482022528</v>
      </c>
      <c r="I160" s="252">
        <f>Dat_02!G159</f>
        <v>0</v>
      </c>
      <c r="J160" s="264" t="str">
        <f>IF(Dat_02!H159=0,"",Dat_02!H159)</f>
        <v/>
      </c>
    </row>
    <row r="161" spans="2:10">
      <c r="B161" s="248"/>
      <c r="C161" s="249" t="s">
        <v>313</v>
      </c>
      <c r="D161" s="248"/>
      <c r="E161" s="251">
        <f>Dat_02!C160</f>
        <v>160.08117888083945</v>
      </c>
      <c r="F161" s="251">
        <f>Dat_02!D160</f>
        <v>132.5377482022528</v>
      </c>
      <c r="G161" s="251">
        <f>Dat_02!E160</f>
        <v>132.5377482022528</v>
      </c>
      <c r="I161" s="252">
        <f>Dat_02!G160</f>
        <v>0</v>
      </c>
      <c r="J161" s="264" t="str">
        <f>IF(Dat_02!H160=0,"",Dat_02!H160)</f>
        <v/>
      </c>
    </row>
    <row r="162" spans="2:10">
      <c r="B162" s="248"/>
      <c r="C162" s="249" t="s">
        <v>314</v>
      </c>
      <c r="D162" s="248"/>
      <c r="E162" s="251">
        <f>Dat_02!C161</f>
        <v>163.19277888084315</v>
      </c>
      <c r="F162" s="251">
        <f>Dat_02!D161</f>
        <v>132.5377482022528</v>
      </c>
      <c r="G162" s="251">
        <f>Dat_02!E161</f>
        <v>132.5377482022528</v>
      </c>
      <c r="I162" s="252">
        <f>Dat_02!G161</f>
        <v>0</v>
      </c>
      <c r="J162" s="264" t="str">
        <f>IF(Dat_02!H161=0,"",Dat_02!H161)</f>
        <v/>
      </c>
    </row>
    <row r="163" spans="2:10">
      <c r="B163" s="248"/>
      <c r="C163" s="249" t="s">
        <v>315</v>
      </c>
      <c r="D163" s="248"/>
      <c r="E163" s="251">
        <f>Dat_02!C162</f>
        <v>160.10027888084127</v>
      </c>
      <c r="F163" s="251">
        <f>Dat_02!D162</f>
        <v>132.5377482022528</v>
      </c>
      <c r="G163" s="251">
        <f>Dat_02!E162</f>
        <v>132.5377482022528</v>
      </c>
      <c r="I163" s="252">
        <f>Dat_02!G162</f>
        <v>0</v>
      </c>
      <c r="J163" s="264" t="str">
        <f>IF(Dat_02!H162=0,"",Dat_02!H162)</f>
        <v/>
      </c>
    </row>
    <row r="164" spans="2:10">
      <c r="B164" s="248"/>
      <c r="C164" s="249" t="s">
        <v>316</v>
      </c>
      <c r="D164" s="248"/>
      <c r="E164" s="251">
        <f>Dat_02!C163</f>
        <v>178.97097888083943</v>
      </c>
      <c r="F164" s="251">
        <f>Dat_02!D163</f>
        <v>132.5377482022528</v>
      </c>
      <c r="G164" s="251">
        <f>Dat_02!E163</f>
        <v>132.5377482022528</v>
      </c>
      <c r="I164" s="252">
        <f>Dat_02!G163</f>
        <v>0</v>
      </c>
      <c r="J164" s="264" t="str">
        <f>IF(Dat_02!H163=0,"",Dat_02!H163)</f>
        <v/>
      </c>
    </row>
    <row r="165" spans="2:10">
      <c r="B165" s="248"/>
      <c r="C165" s="249" t="s">
        <v>317</v>
      </c>
      <c r="D165" s="248"/>
      <c r="E165" s="251">
        <f>Dat_02!C164</f>
        <v>190.54627888084315</v>
      </c>
      <c r="F165" s="251">
        <f>Dat_02!D164</f>
        <v>132.5377482022528</v>
      </c>
      <c r="G165" s="251">
        <f>Dat_02!E164</f>
        <v>132.5377482022528</v>
      </c>
      <c r="I165" s="252">
        <f>Dat_02!G164</f>
        <v>0</v>
      </c>
      <c r="J165" s="264" t="str">
        <f>IF(Dat_02!H164=0,"",Dat_02!H164)</f>
        <v/>
      </c>
    </row>
    <row r="166" spans="2:10">
      <c r="B166" s="248"/>
      <c r="C166" s="249" t="s">
        <v>318</v>
      </c>
      <c r="D166" s="248"/>
      <c r="E166" s="251">
        <f>Dat_02!C165</f>
        <v>136.73492045660987</v>
      </c>
      <c r="F166" s="251">
        <f>Dat_02!D165</f>
        <v>132.5377482022528</v>
      </c>
      <c r="G166" s="251">
        <f>Dat_02!E165</f>
        <v>132.5377482022528</v>
      </c>
      <c r="I166" s="252">
        <f>Dat_02!G165</f>
        <v>0</v>
      </c>
      <c r="J166" s="264" t="str">
        <f>IF(Dat_02!H165=0,"",Dat_02!H165)</f>
        <v/>
      </c>
    </row>
    <row r="167" spans="2:10">
      <c r="B167" s="248"/>
      <c r="C167" s="249" t="s">
        <v>319</v>
      </c>
      <c r="D167" s="248"/>
      <c r="E167" s="251">
        <f>Dat_02!C166</f>
        <v>137.07152045660987</v>
      </c>
      <c r="F167" s="251">
        <f>Dat_02!D166</f>
        <v>132.5377482022528</v>
      </c>
      <c r="G167" s="251">
        <f>Dat_02!E166</f>
        <v>132.5377482022528</v>
      </c>
      <c r="I167" s="252">
        <f>Dat_02!G166</f>
        <v>0</v>
      </c>
      <c r="J167" s="264" t="str">
        <f>IF(Dat_02!H166=0,"",Dat_02!H166)</f>
        <v/>
      </c>
    </row>
    <row r="168" spans="2:10">
      <c r="B168" s="248"/>
      <c r="C168" s="249" t="s">
        <v>320</v>
      </c>
      <c r="D168" s="248"/>
      <c r="E168" s="251">
        <f>Dat_02!C167</f>
        <v>118.60192045660988</v>
      </c>
      <c r="F168" s="251">
        <f>Dat_02!D167</f>
        <v>132.5377482022528</v>
      </c>
      <c r="G168" s="251">
        <f>Dat_02!E167</f>
        <v>118.60192045660988</v>
      </c>
      <c r="I168" s="252">
        <f>Dat_02!G167</f>
        <v>0</v>
      </c>
      <c r="J168" s="264" t="str">
        <f>IF(Dat_02!H167=0,"",Dat_02!H167)</f>
        <v/>
      </c>
    </row>
    <row r="169" spans="2:10">
      <c r="B169" s="248"/>
      <c r="C169" s="249" t="s">
        <v>321</v>
      </c>
      <c r="D169" s="248"/>
      <c r="E169" s="251">
        <f>Dat_02!C168</f>
        <v>117.30392045660801</v>
      </c>
      <c r="F169" s="251">
        <f>Dat_02!D168</f>
        <v>132.5377482022528</v>
      </c>
      <c r="G169" s="251">
        <f>Dat_02!E168</f>
        <v>117.30392045660801</v>
      </c>
      <c r="I169" s="252">
        <f>Dat_02!G168</f>
        <v>0</v>
      </c>
      <c r="J169" s="264" t="str">
        <f>IF(Dat_02!H168=0,"",Dat_02!H168)</f>
        <v/>
      </c>
    </row>
    <row r="170" spans="2:10">
      <c r="B170" s="248"/>
      <c r="C170" s="249" t="s">
        <v>322</v>
      </c>
      <c r="D170" s="248"/>
      <c r="E170" s="251">
        <f>Dat_02!C169</f>
        <v>86.369520456609862</v>
      </c>
      <c r="F170" s="251">
        <f>Dat_02!D169</f>
        <v>132.5377482022528</v>
      </c>
      <c r="G170" s="251">
        <f>Dat_02!E169</f>
        <v>86.369520456609862</v>
      </c>
      <c r="I170" s="252">
        <f>Dat_02!G169</f>
        <v>132.5377482022528</v>
      </c>
      <c r="J170" s="264" t="str">
        <f>IF(Dat_02!H169=0,"",Dat_02!H169)</f>
        <v/>
      </c>
    </row>
    <row r="171" spans="2:10">
      <c r="B171" s="248"/>
      <c r="C171" s="249" t="s">
        <v>323</v>
      </c>
      <c r="D171" s="248"/>
      <c r="E171" s="251">
        <f>Dat_02!C170</f>
        <v>108.84542045660987</v>
      </c>
      <c r="F171" s="251">
        <f>Dat_02!D170</f>
        <v>132.5377482022528</v>
      </c>
      <c r="G171" s="251">
        <f>Dat_02!E170</f>
        <v>108.84542045660987</v>
      </c>
      <c r="I171" s="252">
        <f>Dat_02!G170</f>
        <v>0</v>
      </c>
      <c r="J171" s="264" t="str">
        <f>IF(Dat_02!H170=0,"",Dat_02!H170)</f>
        <v/>
      </c>
    </row>
    <row r="172" spans="2:10">
      <c r="B172" s="248"/>
      <c r="C172" s="249" t="s">
        <v>324</v>
      </c>
      <c r="D172" s="248"/>
      <c r="E172" s="251">
        <f>Dat_02!C171</f>
        <v>108.86742045660802</v>
      </c>
      <c r="F172" s="251">
        <f>Dat_02!D171</f>
        <v>132.5377482022528</v>
      </c>
      <c r="G172" s="251">
        <f>Dat_02!E171</f>
        <v>108.86742045660802</v>
      </c>
      <c r="I172" s="252">
        <f>Dat_02!G171</f>
        <v>0</v>
      </c>
      <c r="J172" s="264" t="str">
        <f>IF(Dat_02!H171=0,"",Dat_02!H171)</f>
        <v/>
      </c>
    </row>
    <row r="173" spans="2:10">
      <c r="B173" s="248"/>
      <c r="C173" s="249" t="s">
        <v>325</v>
      </c>
      <c r="D173" s="248"/>
      <c r="E173" s="251">
        <f>Dat_02!C172</f>
        <v>170.3784249703441</v>
      </c>
      <c r="F173" s="251">
        <f>Dat_02!D172</f>
        <v>132.5377482022528</v>
      </c>
      <c r="G173" s="251">
        <f>Dat_02!E172</f>
        <v>132.5377482022528</v>
      </c>
      <c r="I173" s="252">
        <f>Dat_02!G172</f>
        <v>0</v>
      </c>
      <c r="J173" s="264" t="str">
        <f>IF(Dat_02!H172=0,"",Dat_02!H172)</f>
        <v/>
      </c>
    </row>
    <row r="174" spans="2:10">
      <c r="B174" s="248"/>
      <c r="C174" s="249" t="s">
        <v>326</v>
      </c>
      <c r="D174" s="248"/>
      <c r="E174" s="251">
        <f>Dat_02!C173</f>
        <v>160.06522497034595</v>
      </c>
      <c r="F174" s="251">
        <f>Dat_02!D173</f>
        <v>132.5377482022528</v>
      </c>
      <c r="G174" s="251">
        <f>Dat_02!E173</f>
        <v>132.5377482022528</v>
      </c>
      <c r="I174" s="252">
        <f>Dat_02!G173</f>
        <v>0</v>
      </c>
      <c r="J174" s="264" t="str">
        <f>IF(Dat_02!H173=0,"",Dat_02!H173)</f>
        <v/>
      </c>
    </row>
    <row r="175" spans="2:10">
      <c r="B175" s="248"/>
      <c r="C175" s="249" t="s">
        <v>327</v>
      </c>
      <c r="D175" s="248"/>
      <c r="E175" s="251">
        <f>Dat_02!C174</f>
        <v>155.51932497034221</v>
      </c>
      <c r="F175" s="251">
        <f>Dat_02!D174</f>
        <v>132.5377482022528</v>
      </c>
      <c r="G175" s="251">
        <f>Dat_02!E174</f>
        <v>132.5377482022528</v>
      </c>
      <c r="I175" s="252">
        <f>Dat_02!G174</f>
        <v>0</v>
      </c>
      <c r="J175" s="264" t="str">
        <f>IF(Dat_02!H174=0,"",Dat_02!H174)</f>
        <v/>
      </c>
    </row>
    <row r="176" spans="2:10">
      <c r="B176" s="248"/>
      <c r="C176" s="249" t="s">
        <v>328</v>
      </c>
      <c r="D176" s="248"/>
      <c r="E176" s="251">
        <f>Dat_02!C175</f>
        <v>145.0455249703441</v>
      </c>
      <c r="F176" s="251">
        <f>Dat_02!D175</f>
        <v>132.5377482022528</v>
      </c>
      <c r="G176" s="251">
        <f>Dat_02!E175</f>
        <v>132.5377482022528</v>
      </c>
      <c r="I176" s="252">
        <f>Dat_02!G175</f>
        <v>0</v>
      </c>
      <c r="J176" s="264" t="str">
        <f>IF(Dat_02!H175=0,"",Dat_02!H175)</f>
        <v/>
      </c>
    </row>
    <row r="177" spans="2:10">
      <c r="B177" s="248"/>
      <c r="C177" s="249" t="s">
        <v>329</v>
      </c>
      <c r="D177" s="248"/>
      <c r="E177" s="251">
        <f>Dat_02!C176</f>
        <v>137.97682497034407</v>
      </c>
      <c r="F177" s="251">
        <f>Dat_02!D176</f>
        <v>132.5377482022528</v>
      </c>
      <c r="G177" s="251">
        <f>Dat_02!E176</f>
        <v>132.5377482022528</v>
      </c>
      <c r="I177" s="252">
        <f>Dat_02!G176</f>
        <v>0</v>
      </c>
      <c r="J177" s="264" t="str">
        <f>IF(Dat_02!H176=0,"",Dat_02!H176)</f>
        <v/>
      </c>
    </row>
    <row r="178" spans="2:10">
      <c r="B178" s="248"/>
      <c r="C178" s="249" t="s">
        <v>330</v>
      </c>
      <c r="D178" s="248"/>
      <c r="E178" s="251">
        <f>Dat_02!C177</f>
        <v>145.83512497034593</v>
      </c>
      <c r="F178" s="251">
        <f>Dat_02!D177</f>
        <v>132.5377482022528</v>
      </c>
      <c r="G178" s="251">
        <f>Dat_02!E177</f>
        <v>132.5377482022528</v>
      </c>
      <c r="I178" s="252">
        <f>Dat_02!G177</f>
        <v>0</v>
      </c>
      <c r="J178" s="264" t="str">
        <f>IF(Dat_02!H177=0,"",Dat_02!H177)</f>
        <v/>
      </c>
    </row>
    <row r="179" spans="2:10">
      <c r="B179" s="248"/>
      <c r="C179" s="249" t="s">
        <v>331</v>
      </c>
      <c r="D179" s="248"/>
      <c r="E179" s="251">
        <f>Dat_02!C178</f>
        <v>140.25812497034221</v>
      </c>
      <c r="F179" s="251">
        <f>Dat_02!D178</f>
        <v>132.5377482022528</v>
      </c>
      <c r="G179" s="251">
        <f>Dat_02!E178</f>
        <v>132.5377482022528</v>
      </c>
      <c r="I179" s="252">
        <f>Dat_02!G178</f>
        <v>0</v>
      </c>
      <c r="J179" s="264" t="str">
        <f>IF(Dat_02!H178=0,"",Dat_02!H178)</f>
        <v/>
      </c>
    </row>
    <row r="180" spans="2:10">
      <c r="B180" s="248"/>
      <c r="C180" s="249" t="s">
        <v>332</v>
      </c>
      <c r="D180" s="248"/>
      <c r="E180" s="251">
        <f>Dat_02!C179</f>
        <v>113.15580534969642</v>
      </c>
      <c r="F180" s="251">
        <f>Dat_02!D179</f>
        <v>132.5377482022528</v>
      </c>
      <c r="G180" s="251">
        <f>Dat_02!E179</f>
        <v>113.15580534969642</v>
      </c>
      <c r="I180" s="252">
        <f>Dat_02!G179</f>
        <v>0</v>
      </c>
      <c r="J180" s="264" t="str">
        <f>IF(Dat_02!H179=0,"",Dat_02!H179)</f>
        <v/>
      </c>
    </row>
    <row r="181" spans="2:10">
      <c r="B181" s="248"/>
      <c r="C181" s="249" t="s">
        <v>333</v>
      </c>
      <c r="D181" s="248"/>
      <c r="E181" s="251">
        <f>Dat_02!C180</f>
        <v>71.520605349694563</v>
      </c>
      <c r="F181" s="251">
        <f>Dat_02!D180</f>
        <v>132.5377482022528</v>
      </c>
      <c r="G181" s="251">
        <f>Dat_02!E180</f>
        <v>71.520605349694563</v>
      </c>
      <c r="I181" s="252">
        <f>Dat_02!G180</f>
        <v>0</v>
      </c>
      <c r="J181" s="264" t="str">
        <f>IF(Dat_02!H180=0,"",Dat_02!H180)</f>
        <v/>
      </c>
    </row>
    <row r="182" spans="2:10">
      <c r="B182" s="248"/>
      <c r="C182" s="249" t="s">
        <v>334</v>
      </c>
      <c r="D182" s="248"/>
      <c r="E182" s="251">
        <f>Dat_02!C181</f>
        <v>92.584205349694557</v>
      </c>
      <c r="F182" s="251">
        <f>Dat_02!D181</f>
        <v>132.5377482022528</v>
      </c>
      <c r="G182" s="251">
        <f>Dat_02!E181</f>
        <v>92.584205349694557</v>
      </c>
      <c r="I182" s="252">
        <f>Dat_02!G181</f>
        <v>0</v>
      </c>
      <c r="J182" s="264" t="str">
        <f>IF(Dat_02!H181=0,"",Dat_02!H181)</f>
        <v/>
      </c>
    </row>
    <row r="183" spans="2:10">
      <c r="B183" s="248"/>
      <c r="C183" s="249" t="s">
        <v>335</v>
      </c>
      <c r="D183" s="248"/>
      <c r="E183" s="251">
        <f>Dat_02!C182</f>
        <v>92.001505349692692</v>
      </c>
      <c r="F183" s="251">
        <f>Dat_02!D182</f>
        <v>132.5377482022528</v>
      </c>
      <c r="G183" s="251">
        <f>Dat_02!E182</f>
        <v>92.001505349692692</v>
      </c>
      <c r="I183" s="252">
        <f>Dat_02!G182</f>
        <v>0</v>
      </c>
      <c r="J183" s="264" t="str">
        <f>IF(Dat_02!H182=0,"",Dat_02!H182)</f>
        <v/>
      </c>
    </row>
    <row r="184" spans="2:10">
      <c r="B184" s="248"/>
      <c r="C184" s="249" t="s">
        <v>336</v>
      </c>
      <c r="D184" s="248"/>
      <c r="E184" s="251">
        <f>Dat_02!C183</f>
        <v>39.350705349696426</v>
      </c>
      <c r="F184" s="251">
        <f>Dat_02!D183</f>
        <v>132.5377482022528</v>
      </c>
      <c r="G184" s="251">
        <f>Dat_02!E183</f>
        <v>39.350705349696426</v>
      </c>
      <c r="I184" s="252">
        <f>Dat_02!G183</f>
        <v>0</v>
      </c>
      <c r="J184" s="264" t="str">
        <f>IF(Dat_02!H183=0,"",Dat_02!H183)</f>
        <v/>
      </c>
    </row>
    <row r="185" spans="2:10">
      <c r="B185" s="248"/>
      <c r="C185" s="249" t="s">
        <v>337</v>
      </c>
      <c r="D185" s="248"/>
      <c r="E185" s="251">
        <f>Dat_02!C184</f>
        <v>46.330505349694562</v>
      </c>
      <c r="F185" s="251">
        <f>Dat_02!D184</f>
        <v>132.5377482022528</v>
      </c>
      <c r="G185" s="251">
        <f>Dat_02!E184</f>
        <v>46.330505349694562</v>
      </c>
      <c r="I185" s="252">
        <f>Dat_02!G184</f>
        <v>0</v>
      </c>
      <c r="J185" s="264" t="str">
        <f>IF(Dat_02!H184=0,"",Dat_02!H184)</f>
        <v/>
      </c>
    </row>
    <row r="186" spans="2:10">
      <c r="B186" s="250"/>
      <c r="C186" s="255" t="s">
        <v>338</v>
      </c>
      <c r="D186" s="248"/>
      <c r="E186" s="251">
        <f>Dat_02!C185</f>
        <v>51.606705349692703</v>
      </c>
      <c r="F186" s="251">
        <f>Dat_02!D185</f>
        <v>132.5377482022528</v>
      </c>
      <c r="G186" s="251">
        <f>Dat_02!E185</f>
        <v>51.606705349692703</v>
      </c>
      <c r="I186" s="252">
        <f>Dat_02!G185</f>
        <v>0</v>
      </c>
      <c r="J186" s="264" t="str">
        <f>IF(Dat_02!H185=0,"",Dat_02!H185)</f>
        <v/>
      </c>
    </row>
    <row r="187" spans="2:10">
      <c r="B187" s="250"/>
      <c r="C187" s="255" t="s">
        <v>339</v>
      </c>
      <c r="D187" s="250"/>
      <c r="E187" s="251">
        <f>Dat_02!C186</f>
        <v>134.40447783593535</v>
      </c>
      <c r="F187" s="251">
        <f>Dat_02!D186</f>
        <v>129.30997561700028</v>
      </c>
      <c r="G187" s="251">
        <f>Dat_02!E186</f>
        <v>129.30997561700028</v>
      </c>
      <c r="I187" s="252">
        <f>Dat_02!G186</f>
        <v>0</v>
      </c>
      <c r="J187" s="264" t="str">
        <f>IF(Dat_02!H186=0,"",Dat_02!H186)</f>
        <v/>
      </c>
    </row>
    <row r="188" spans="2:10">
      <c r="B188" s="248" t="s">
        <v>340</v>
      </c>
      <c r="C188" s="249" t="s">
        <v>341</v>
      </c>
      <c r="D188" s="250"/>
      <c r="E188" s="251">
        <f>Dat_02!C187</f>
        <v>122.02307783593349</v>
      </c>
      <c r="F188" s="251">
        <f>Dat_02!D187</f>
        <v>129.30997561700028</v>
      </c>
      <c r="G188" s="251">
        <f>Dat_02!E187</f>
        <v>122.02307783593349</v>
      </c>
      <c r="I188" s="252">
        <f>Dat_02!G187</f>
        <v>0</v>
      </c>
      <c r="J188" s="264" t="str">
        <f>IF(Dat_02!H187=0,"",Dat_02!H187)</f>
        <v/>
      </c>
    </row>
    <row r="189" spans="2:10">
      <c r="B189" s="250"/>
      <c r="C189" s="249" t="s">
        <v>342</v>
      </c>
      <c r="D189" s="250"/>
      <c r="E189" s="251">
        <f>Dat_02!C188</f>
        <v>126.27587783593164</v>
      </c>
      <c r="F189" s="251">
        <f>Dat_02!D188</f>
        <v>129.30997561700028</v>
      </c>
      <c r="G189" s="251">
        <f>Dat_02!E188</f>
        <v>126.27587783593164</v>
      </c>
      <c r="I189" s="252">
        <f>Dat_02!G188</f>
        <v>0</v>
      </c>
      <c r="J189" s="264" t="str">
        <f>IF(Dat_02!H188=0,"",Dat_02!H188)</f>
        <v/>
      </c>
    </row>
    <row r="190" spans="2:10">
      <c r="B190" s="248"/>
      <c r="C190" s="249" t="s">
        <v>343</v>
      </c>
      <c r="D190" s="248"/>
      <c r="E190" s="251">
        <f>Dat_02!C189</f>
        <v>94.506777835935353</v>
      </c>
      <c r="F190" s="251">
        <f>Dat_02!D189</f>
        <v>129.30997561700028</v>
      </c>
      <c r="G190" s="251">
        <f>Dat_02!E189</f>
        <v>94.506777835935353</v>
      </c>
      <c r="I190" s="252">
        <f>Dat_02!G189</f>
        <v>0</v>
      </c>
      <c r="J190" s="264" t="str">
        <f>IF(Dat_02!H189=0,"",Dat_02!H189)</f>
        <v/>
      </c>
    </row>
    <row r="191" spans="2:10">
      <c r="B191" s="248"/>
      <c r="C191" s="249" t="s">
        <v>344</v>
      </c>
      <c r="D191" s="248"/>
      <c r="E191" s="251">
        <f>Dat_02!C190</f>
        <v>96.542077835933497</v>
      </c>
      <c r="F191" s="251">
        <f>Dat_02!D190</f>
        <v>129.30997561700028</v>
      </c>
      <c r="G191" s="251">
        <f>Dat_02!E190</f>
        <v>96.542077835933497</v>
      </c>
      <c r="I191" s="252">
        <f>Dat_02!G190</f>
        <v>0</v>
      </c>
      <c r="J191" s="264" t="str">
        <f>IF(Dat_02!H190=0,"",Dat_02!H190)</f>
        <v/>
      </c>
    </row>
    <row r="192" spans="2:10">
      <c r="B192" s="248"/>
      <c r="C192" s="249" t="s">
        <v>345</v>
      </c>
      <c r="D192" s="248"/>
      <c r="E192" s="251">
        <f>Dat_02!C191</f>
        <v>126.34327783593535</v>
      </c>
      <c r="F192" s="251">
        <f>Dat_02!D191</f>
        <v>129.30997561700028</v>
      </c>
      <c r="G192" s="251">
        <f>Dat_02!E191</f>
        <v>126.34327783593535</v>
      </c>
      <c r="I192" s="252">
        <f>Dat_02!G191</f>
        <v>0</v>
      </c>
      <c r="J192" s="264" t="str">
        <f>IF(Dat_02!H191=0,"",Dat_02!H191)</f>
        <v/>
      </c>
    </row>
    <row r="193" spans="2:10">
      <c r="B193" s="248"/>
      <c r="C193" s="249" t="s">
        <v>346</v>
      </c>
      <c r="D193" s="248"/>
      <c r="E193" s="251">
        <f>Dat_02!C192</f>
        <v>128.90007783592978</v>
      </c>
      <c r="F193" s="251">
        <f>Dat_02!D192</f>
        <v>129.30997561700028</v>
      </c>
      <c r="G193" s="251">
        <f>Dat_02!E192</f>
        <v>128.90007783592978</v>
      </c>
      <c r="I193" s="252">
        <f>Dat_02!G192</f>
        <v>0</v>
      </c>
      <c r="J193" s="264" t="str">
        <f>IF(Dat_02!H192=0,"",Dat_02!H192)</f>
        <v/>
      </c>
    </row>
    <row r="194" spans="2:10">
      <c r="B194" s="248"/>
      <c r="C194" s="249" t="s">
        <v>347</v>
      </c>
      <c r="D194" s="248"/>
      <c r="E194" s="251">
        <f>Dat_02!C193</f>
        <v>113.33062023510224</v>
      </c>
      <c r="F194" s="251">
        <f>Dat_02!D193</f>
        <v>129.30997561700028</v>
      </c>
      <c r="G194" s="251">
        <f>Dat_02!E193</f>
        <v>113.33062023510224</v>
      </c>
      <c r="I194" s="252">
        <f>Dat_02!G193</f>
        <v>0</v>
      </c>
      <c r="J194" s="264" t="str">
        <f>IF(Dat_02!H193=0,"",Dat_02!H193)</f>
        <v/>
      </c>
    </row>
    <row r="195" spans="2:10">
      <c r="B195" s="248"/>
      <c r="C195" s="249" t="s">
        <v>348</v>
      </c>
      <c r="D195" s="248"/>
      <c r="E195" s="251">
        <f>Dat_02!C194</f>
        <v>102.35942023509853</v>
      </c>
      <c r="F195" s="251">
        <f>Dat_02!D194</f>
        <v>129.30997561700028</v>
      </c>
      <c r="G195" s="251">
        <f>Dat_02!E194</f>
        <v>102.35942023509853</v>
      </c>
      <c r="I195" s="252">
        <f>Dat_02!G194</f>
        <v>0</v>
      </c>
      <c r="J195" s="264" t="str">
        <f>IF(Dat_02!H194=0,"",Dat_02!H194)</f>
        <v/>
      </c>
    </row>
    <row r="196" spans="2:10">
      <c r="B196" s="248"/>
      <c r="C196" s="249" t="s">
        <v>349</v>
      </c>
      <c r="D196" s="248"/>
      <c r="E196" s="251">
        <f>Dat_02!C195</f>
        <v>100.01672023510039</v>
      </c>
      <c r="F196" s="251">
        <f>Dat_02!D195</f>
        <v>129.30997561700028</v>
      </c>
      <c r="G196" s="251">
        <f>Dat_02!E195</f>
        <v>100.01672023510039</v>
      </c>
      <c r="I196" s="252">
        <f>Dat_02!G195</f>
        <v>0</v>
      </c>
      <c r="J196" s="264" t="str">
        <f>IF(Dat_02!H195=0,"",Dat_02!H195)</f>
        <v/>
      </c>
    </row>
    <row r="197" spans="2:10">
      <c r="B197" s="248"/>
      <c r="C197" s="249" t="s">
        <v>350</v>
      </c>
      <c r="D197" s="248"/>
      <c r="E197" s="251">
        <f>Dat_02!C196</f>
        <v>104.57982023510039</v>
      </c>
      <c r="F197" s="251">
        <f>Dat_02!D196</f>
        <v>129.30997561700028</v>
      </c>
      <c r="G197" s="251">
        <f>Dat_02!E196</f>
        <v>104.57982023510039</v>
      </c>
      <c r="I197" s="252">
        <f>Dat_02!G196</f>
        <v>0</v>
      </c>
      <c r="J197" s="264" t="str">
        <f>IF(Dat_02!H196=0,"",Dat_02!H196)</f>
        <v/>
      </c>
    </row>
    <row r="198" spans="2:10">
      <c r="B198" s="248"/>
      <c r="C198" s="249" t="s">
        <v>351</v>
      </c>
      <c r="D198" s="248"/>
      <c r="E198" s="251">
        <f>Dat_02!C197</f>
        <v>94.163720235100399</v>
      </c>
      <c r="F198" s="251">
        <f>Dat_02!D197</f>
        <v>129.30997561700028</v>
      </c>
      <c r="G198" s="251">
        <f>Dat_02!E197</f>
        <v>94.163720235100399</v>
      </c>
      <c r="I198" s="252">
        <f>Dat_02!G197</f>
        <v>0</v>
      </c>
      <c r="J198" s="264" t="str">
        <f>IF(Dat_02!H197=0,"",Dat_02!H197)</f>
        <v/>
      </c>
    </row>
    <row r="199" spans="2:10">
      <c r="B199" s="248"/>
      <c r="C199" s="249" t="s">
        <v>352</v>
      </c>
      <c r="D199" s="248"/>
      <c r="E199" s="251">
        <f>Dat_02!C198</f>
        <v>102.59432023509852</v>
      </c>
      <c r="F199" s="251">
        <f>Dat_02!D198</f>
        <v>129.30997561700028</v>
      </c>
      <c r="G199" s="251">
        <f>Dat_02!E198</f>
        <v>102.59432023509852</v>
      </c>
      <c r="I199" s="252">
        <f>Dat_02!G198</f>
        <v>0</v>
      </c>
      <c r="J199" s="264" t="str">
        <f>IF(Dat_02!H198=0,"",Dat_02!H198)</f>
        <v/>
      </c>
    </row>
    <row r="200" spans="2:10">
      <c r="B200" s="248"/>
      <c r="C200" s="249" t="s">
        <v>353</v>
      </c>
      <c r="D200" s="248"/>
      <c r="E200" s="251">
        <f>Dat_02!C199</f>
        <v>114.42222023509854</v>
      </c>
      <c r="F200" s="251">
        <f>Dat_02!D199</f>
        <v>129.30997561700028</v>
      </c>
      <c r="G200" s="251">
        <f>Dat_02!E199</f>
        <v>114.42222023509854</v>
      </c>
      <c r="I200" s="252">
        <f>Dat_02!G199</f>
        <v>0</v>
      </c>
      <c r="J200" s="264" t="str">
        <f>IF(Dat_02!H199=0,"",Dat_02!H199)</f>
        <v/>
      </c>
    </row>
    <row r="201" spans="2:10">
      <c r="B201" s="248"/>
      <c r="C201" s="249" t="s">
        <v>354</v>
      </c>
      <c r="D201" s="248"/>
      <c r="E201" s="251">
        <f>Dat_02!C200</f>
        <v>158.30298560191989</v>
      </c>
      <c r="F201" s="251">
        <f>Dat_02!D200</f>
        <v>129.30997561700028</v>
      </c>
      <c r="G201" s="251">
        <f>Dat_02!E200</f>
        <v>129.30997561700028</v>
      </c>
      <c r="I201" s="252">
        <f>Dat_02!G200</f>
        <v>129.30997561700028</v>
      </c>
      <c r="J201" s="264" t="str">
        <f>IF(Dat_02!H200=0,"",Dat_02!H200)</f>
        <v/>
      </c>
    </row>
    <row r="202" spans="2:10">
      <c r="B202" s="248"/>
      <c r="C202" s="249" t="s">
        <v>355</v>
      </c>
      <c r="D202" s="248"/>
      <c r="E202" s="251">
        <f>Dat_02!C201</f>
        <v>162.35648560191242</v>
      </c>
      <c r="F202" s="251">
        <f>Dat_02!D201</f>
        <v>129.30997561700028</v>
      </c>
      <c r="G202" s="251">
        <f>Dat_02!E201</f>
        <v>129.30997561700028</v>
      </c>
      <c r="I202" s="252">
        <f>Dat_02!G201</f>
        <v>0</v>
      </c>
      <c r="J202" s="264" t="str">
        <f>IF(Dat_02!H201=0,"",Dat_02!H201)</f>
        <v/>
      </c>
    </row>
    <row r="203" spans="2:10">
      <c r="B203" s="248"/>
      <c r="C203" s="249" t="s">
        <v>356</v>
      </c>
      <c r="D203" s="248"/>
      <c r="E203" s="251">
        <f>Dat_02!C202</f>
        <v>181.2441856019143</v>
      </c>
      <c r="F203" s="251">
        <f>Dat_02!D202</f>
        <v>129.30997561700028</v>
      </c>
      <c r="G203" s="251">
        <f>Dat_02!E202</f>
        <v>129.30997561700028</v>
      </c>
      <c r="I203" s="252">
        <f>Dat_02!G202</f>
        <v>0</v>
      </c>
      <c r="J203" s="264" t="str">
        <f>IF(Dat_02!H202=0,"",Dat_02!H202)</f>
        <v/>
      </c>
    </row>
    <row r="204" spans="2:10">
      <c r="B204" s="248"/>
      <c r="C204" s="249" t="s">
        <v>357</v>
      </c>
      <c r="D204" s="248"/>
      <c r="E204" s="251">
        <f>Dat_02!C203</f>
        <v>189.8460856019143</v>
      </c>
      <c r="F204" s="251">
        <f>Dat_02!D203</f>
        <v>129.30997561700028</v>
      </c>
      <c r="G204" s="251">
        <f>Dat_02!E203</f>
        <v>129.30997561700028</v>
      </c>
      <c r="I204" s="252">
        <f>Dat_02!G203</f>
        <v>0</v>
      </c>
      <c r="J204" s="264" t="str">
        <f>IF(Dat_02!H203=0,"",Dat_02!H203)</f>
        <v/>
      </c>
    </row>
    <row r="205" spans="2:10">
      <c r="B205" s="248"/>
      <c r="C205" s="249" t="s">
        <v>358</v>
      </c>
      <c r="D205" s="248"/>
      <c r="E205" s="251">
        <f>Dat_02!C204</f>
        <v>186.59238560191616</v>
      </c>
      <c r="F205" s="251">
        <f>Dat_02!D204</f>
        <v>129.30997561700028</v>
      </c>
      <c r="G205" s="251">
        <f>Dat_02!E204</f>
        <v>129.30997561700028</v>
      </c>
      <c r="I205" s="252">
        <f>Dat_02!G204</f>
        <v>0</v>
      </c>
      <c r="J205" s="264" t="str">
        <f>IF(Dat_02!H204=0,"",Dat_02!H204)</f>
        <v/>
      </c>
    </row>
    <row r="206" spans="2:10">
      <c r="B206" s="248"/>
      <c r="C206" s="249" t="s">
        <v>359</v>
      </c>
      <c r="D206" s="248"/>
      <c r="E206" s="251">
        <f>Dat_02!C205</f>
        <v>187.58548560191429</v>
      </c>
      <c r="F206" s="251">
        <f>Dat_02!D205</f>
        <v>129.30997561700028</v>
      </c>
      <c r="G206" s="251">
        <f>Dat_02!E205</f>
        <v>129.30997561700028</v>
      </c>
      <c r="I206" s="252">
        <f>Dat_02!G205</f>
        <v>0</v>
      </c>
      <c r="J206" s="264" t="str">
        <f>IF(Dat_02!H205=0,"",Dat_02!H205)</f>
        <v/>
      </c>
    </row>
    <row r="207" spans="2:10">
      <c r="B207" s="248"/>
      <c r="C207" s="249" t="s">
        <v>360</v>
      </c>
      <c r="D207" s="248"/>
      <c r="E207" s="251">
        <f>Dat_02!C206</f>
        <v>201.50998560191428</v>
      </c>
      <c r="F207" s="251">
        <f>Dat_02!D206</f>
        <v>129.30997561700028</v>
      </c>
      <c r="G207" s="251">
        <f>Dat_02!E206</f>
        <v>129.30997561700028</v>
      </c>
      <c r="I207" s="252">
        <f>Dat_02!G206</f>
        <v>0</v>
      </c>
      <c r="J207" s="264" t="str">
        <f>IF(Dat_02!H206=0,"",Dat_02!H206)</f>
        <v/>
      </c>
    </row>
    <row r="208" spans="2:10">
      <c r="B208" s="248"/>
      <c r="C208" s="249" t="s">
        <v>361</v>
      </c>
      <c r="D208" s="248"/>
      <c r="E208" s="251">
        <f>Dat_02!C207</f>
        <v>163.15151164440064</v>
      </c>
      <c r="F208" s="251">
        <f>Dat_02!D207</f>
        <v>129.30997561700028</v>
      </c>
      <c r="G208" s="251">
        <f>Dat_02!E207</f>
        <v>129.30997561700028</v>
      </c>
      <c r="I208" s="252">
        <f>Dat_02!G207</f>
        <v>0</v>
      </c>
      <c r="J208" s="264" t="str">
        <f>IF(Dat_02!H207=0,"",Dat_02!H207)</f>
        <v/>
      </c>
    </row>
    <row r="209" spans="2:10">
      <c r="B209" s="248"/>
      <c r="C209" s="249" t="s">
        <v>362</v>
      </c>
      <c r="D209" s="248"/>
      <c r="E209" s="251">
        <f>Dat_02!C208</f>
        <v>191.00541164440438</v>
      </c>
      <c r="F209" s="251">
        <f>Dat_02!D208</f>
        <v>129.30997561700028</v>
      </c>
      <c r="G209" s="251">
        <f>Dat_02!E208</f>
        <v>129.30997561700028</v>
      </c>
      <c r="I209" s="252">
        <f>Dat_02!G208</f>
        <v>0</v>
      </c>
      <c r="J209" s="264" t="str">
        <f>IF(Dat_02!H208=0,"",Dat_02!H208)</f>
        <v/>
      </c>
    </row>
    <row r="210" spans="2:10">
      <c r="B210" s="248"/>
      <c r="C210" s="249" t="s">
        <v>363</v>
      </c>
      <c r="D210" s="248"/>
      <c r="E210" s="251">
        <f>Dat_02!C209</f>
        <v>187.46851164440253</v>
      </c>
      <c r="F210" s="251">
        <f>Dat_02!D209</f>
        <v>129.30997561700028</v>
      </c>
      <c r="G210" s="251">
        <f>Dat_02!E209</f>
        <v>129.30997561700028</v>
      </c>
      <c r="I210" s="252">
        <f>Dat_02!G209</f>
        <v>0</v>
      </c>
      <c r="J210" s="264" t="str">
        <f>IF(Dat_02!H209=0,"",Dat_02!H209)</f>
        <v/>
      </c>
    </row>
    <row r="211" spans="2:10">
      <c r="B211" s="248"/>
      <c r="C211" s="249" t="s">
        <v>364</v>
      </c>
      <c r="D211" s="248"/>
      <c r="E211" s="251">
        <f>Dat_02!C210</f>
        <v>176.51871164440254</v>
      </c>
      <c r="F211" s="251">
        <f>Dat_02!D210</f>
        <v>129.30997561700028</v>
      </c>
      <c r="G211" s="251">
        <f>Dat_02!E210</f>
        <v>129.30997561700028</v>
      </c>
      <c r="I211" s="252">
        <f>Dat_02!G210</f>
        <v>0</v>
      </c>
      <c r="J211" s="264" t="str">
        <f>IF(Dat_02!H210=0,"",Dat_02!H210)</f>
        <v/>
      </c>
    </row>
    <row r="212" spans="2:10">
      <c r="B212" s="248"/>
      <c r="C212" s="249" t="s">
        <v>365</v>
      </c>
      <c r="D212" s="248"/>
      <c r="E212" s="251">
        <f>Dat_02!C211</f>
        <v>173.53591164440252</v>
      </c>
      <c r="F212" s="251">
        <f>Dat_02!D211</f>
        <v>129.30997561700028</v>
      </c>
      <c r="G212" s="251">
        <f>Dat_02!E211</f>
        <v>129.30997561700028</v>
      </c>
      <c r="I212" s="252">
        <f>Dat_02!G211</f>
        <v>0</v>
      </c>
      <c r="J212" s="264" t="str">
        <f>IF(Dat_02!H211=0,"",Dat_02!H211)</f>
        <v/>
      </c>
    </row>
    <row r="213" spans="2:10">
      <c r="B213" s="248"/>
      <c r="C213" s="249" t="s">
        <v>366</v>
      </c>
      <c r="D213" s="248"/>
      <c r="E213" s="251">
        <f>Dat_02!C212</f>
        <v>187.58451164440439</v>
      </c>
      <c r="F213" s="251">
        <f>Dat_02!D212</f>
        <v>129.30997561700028</v>
      </c>
      <c r="G213" s="251">
        <f>Dat_02!E212</f>
        <v>129.30997561700028</v>
      </c>
      <c r="I213" s="252">
        <f>Dat_02!G212</f>
        <v>0</v>
      </c>
      <c r="J213" s="264" t="str">
        <f>IF(Dat_02!H212=0,"",Dat_02!H212)</f>
        <v/>
      </c>
    </row>
    <row r="214" spans="2:10">
      <c r="B214" s="248"/>
      <c r="C214" s="249" t="s">
        <v>367</v>
      </c>
      <c r="D214" s="248"/>
      <c r="E214" s="251">
        <f>Dat_02!C213</f>
        <v>175.34141164440251</v>
      </c>
      <c r="F214" s="251">
        <f>Dat_02!D213</f>
        <v>129.30997561700028</v>
      </c>
      <c r="G214" s="251">
        <f>Dat_02!E213</f>
        <v>129.30997561700028</v>
      </c>
      <c r="I214" s="252">
        <f>Dat_02!G213</f>
        <v>0</v>
      </c>
      <c r="J214" s="264" t="str">
        <f>IF(Dat_02!H213=0,"",Dat_02!H213)</f>
        <v/>
      </c>
    </row>
    <row r="215" spans="2:10">
      <c r="B215" s="248"/>
      <c r="C215" s="249" t="s">
        <v>368</v>
      </c>
      <c r="D215" s="248"/>
      <c r="E215" s="251">
        <f>Dat_02!C214</f>
        <v>179.67674334770666</v>
      </c>
      <c r="F215" s="251">
        <f>Dat_02!D214</f>
        <v>129.30997561700028</v>
      </c>
      <c r="G215" s="251">
        <f>Dat_02!E214</f>
        <v>129.30997561700028</v>
      </c>
      <c r="I215" s="252">
        <f>Dat_02!G214</f>
        <v>0</v>
      </c>
      <c r="J215" s="264" t="str">
        <f>IF(Dat_02!H214=0,"",Dat_02!H214)</f>
        <v/>
      </c>
    </row>
    <row r="216" spans="2:10">
      <c r="B216" s="248" t="s">
        <v>369</v>
      </c>
      <c r="C216" s="249" t="s">
        <v>370</v>
      </c>
      <c r="D216" s="248"/>
      <c r="E216" s="251">
        <f>Dat_02!C215</f>
        <v>159.46004334771035</v>
      </c>
      <c r="F216" s="251">
        <f>Dat_02!D215</f>
        <v>129.30997561700028</v>
      </c>
      <c r="G216" s="251">
        <f>Dat_02!E215</f>
        <v>129.30997561700028</v>
      </c>
      <c r="I216" s="252">
        <f>Dat_02!G215</f>
        <v>0</v>
      </c>
      <c r="J216" s="264" t="str">
        <f>IF(Dat_02!H215=0,"",Dat_02!H215)</f>
        <v/>
      </c>
    </row>
    <row r="217" spans="2:10">
      <c r="B217" s="250"/>
      <c r="C217" s="255" t="s">
        <v>371</v>
      </c>
      <c r="D217" s="250"/>
      <c r="E217" s="251">
        <f>Dat_02!C216</f>
        <v>141.94044334770851</v>
      </c>
      <c r="F217" s="251">
        <f>Dat_02!D216</f>
        <v>104.0249711788601</v>
      </c>
      <c r="G217" s="251">
        <f>Dat_02!E216</f>
        <v>104.0249711788601</v>
      </c>
      <c r="I217" s="252">
        <f>Dat_02!G216</f>
        <v>0</v>
      </c>
      <c r="J217" s="264" t="str">
        <f>IF(Dat_02!H216=0,"",Dat_02!H216)</f>
        <v/>
      </c>
    </row>
    <row r="218" spans="2:10">
      <c r="B218" s="250"/>
      <c r="C218" s="255" t="s">
        <v>372</v>
      </c>
      <c r="D218" s="250"/>
      <c r="E218" s="251">
        <f>Dat_02!C217</f>
        <v>162.45604334770476</v>
      </c>
      <c r="F218" s="251">
        <f>Dat_02!D217</f>
        <v>104.0249711788601</v>
      </c>
      <c r="G218" s="251">
        <f>Dat_02!E217</f>
        <v>104.0249711788601</v>
      </c>
      <c r="I218" s="252">
        <f>Dat_02!G217</f>
        <v>0</v>
      </c>
      <c r="J218" s="264" t="str">
        <f>IF(Dat_02!H217=0,"",Dat_02!H217)</f>
        <v/>
      </c>
    </row>
    <row r="219" spans="2:10">
      <c r="B219" s="248"/>
      <c r="C219" s="249" t="s">
        <v>373</v>
      </c>
      <c r="D219" s="250"/>
      <c r="E219" s="251">
        <f>Dat_02!C218</f>
        <v>156.22704334771038</v>
      </c>
      <c r="F219" s="251">
        <f>Dat_02!D218</f>
        <v>104.0249711788601</v>
      </c>
      <c r="G219" s="251">
        <f>Dat_02!E218</f>
        <v>104.0249711788601</v>
      </c>
      <c r="I219" s="252">
        <f>Dat_02!G218</f>
        <v>0</v>
      </c>
      <c r="J219" s="264" t="str">
        <f>IF(Dat_02!H218=0,"",Dat_02!H218)</f>
        <v/>
      </c>
    </row>
    <row r="220" spans="2:10">
      <c r="B220" s="250"/>
      <c r="C220" s="249" t="s">
        <v>374</v>
      </c>
      <c r="D220" s="250"/>
      <c r="E220" s="251">
        <f>Dat_02!C219</f>
        <v>150.44364334770665</v>
      </c>
      <c r="F220" s="251">
        <f>Dat_02!D219</f>
        <v>104.0249711788601</v>
      </c>
      <c r="G220" s="251">
        <f>Dat_02!E219</f>
        <v>104.0249711788601</v>
      </c>
      <c r="I220" s="252">
        <f>Dat_02!G219</f>
        <v>0</v>
      </c>
      <c r="J220" s="264" t="str">
        <f>IF(Dat_02!H219=0,"",Dat_02!H219)</f>
        <v/>
      </c>
    </row>
    <row r="221" spans="2:10">
      <c r="B221" s="248"/>
      <c r="C221" s="249" t="s">
        <v>375</v>
      </c>
      <c r="D221" s="248"/>
      <c r="E221" s="251">
        <f>Dat_02!C220</f>
        <v>195.05914334770665</v>
      </c>
      <c r="F221" s="251">
        <f>Dat_02!D220</f>
        <v>104.0249711788601</v>
      </c>
      <c r="G221" s="251">
        <f>Dat_02!E220</f>
        <v>104.0249711788601</v>
      </c>
      <c r="I221" s="252">
        <f>Dat_02!G220</f>
        <v>0</v>
      </c>
      <c r="J221" s="264" t="str">
        <f>IF(Dat_02!H220=0,"",Dat_02!H220)</f>
        <v/>
      </c>
    </row>
    <row r="222" spans="2:10">
      <c r="B222" s="248"/>
      <c r="C222" s="249" t="s">
        <v>376</v>
      </c>
      <c r="D222" s="248"/>
      <c r="E222" s="251">
        <f>Dat_02!C221</f>
        <v>136.12816014253497</v>
      </c>
      <c r="F222" s="251">
        <f>Dat_02!D221</f>
        <v>104.0249711788601</v>
      </c>
      <c r="G222" s="251">
        <f>Dat_02!E221</f>
        <v>104.0249711788601</v>
      </c>
      <c r="I222" s="252">
        <f>Dat_02!G221</f>
        <v>0</v>
      </c>
      <c r="J222" s="264" t="str">
        <f>IF(Dat_02!H221=0,"",Dat_02!H221)</f>
        <v/>
      </c>
    </row>
    <row r="223" spans="2:10">
      <c r="B223" s="248"/>
      <c r="C223" s="249" t="s">
        <v>377</v>
      </c>
      <c r="D223" s="248"/>
      <c r="E223" s="251">
        <f>Dat_02!C222</f>
        <v>121.61546014253311</v>
      </c>
      <c r="F223" s="251">
        <f>Dat_02!D222</f>
        <v>104.0249711788601</v>
      </c>
      <c r="G223" s="251">
        <f>Dat_02!E222</f>
        <v>104.0249711788601</v>
      </c>
      <c r="I223" s="252">
        <f>Dat_02!G222</f>
        <v>0</v>
      </c>
      <c r="J223" s="264" t="str">
        <f>IF(Dat_02!H222=0,"",Dat_02!H222)</f>
        <v/>
      </c>
    </row>
    <row r="224" spans="2:10">
      <c r="B224" s="248"/>
      <c r="C224" s="249" t="s">
        <v>378</v>
      </c>
      <c r="D224" s="248"/>
      <c r="E224" s="251">
        <f>Dat_02!C223</f>
        <v>112.48296014253124</v>
      </c>
      <c r="F224" s="251">
        <f>Dat_02!D223</f>
        <v>104.0249711788601</v>
      </c>
      <c r="G224" s="251">
        <f>Dat_02!E223</f>
        <v>104.0249711788601</v>
      </c>
      <c r="I224" s="252">
        <f>Dat_02!G223</f>
        <v>0</v>
      </c>
      <c r="J224" s="264" t="str">
        <f>IF(Dat_02!H223=0,"",Dat_02!H223)</f>
        <v/>
      </c>
    </row>
    <row r="225" spans="2:10">
      <c r="B225" s="248"/>
      <c r="C225" s="249" t="s">
        <v>379</v>
      </c>
      <c r="D225" s="248"/>
      <c r="E225" s="251">
        <f>Dat_02!C224</f>
        <v>99.332860142533121</v>
      </c>
      <c r="F225" s="251">
        <f>Dat_02!D224</f>
        <v>104.0249711788601</v>
      </c>
      <c r="G225" s="251">
        <f>Dat_02!E224</f>
        <v>99.332860142533121</v>
      </c>
      <c r="I225" s="252">
        <f>Dat_02!G224</f>
        <v>0</v>
      </c>
      <c r="J225" s="264" t="str">
        <f>IF(Dat_02!H224=0,"",Dat_02!H224)</f>
        <v/>
      </c>
    </row>
    <row r="226" spans="2:10">
      <c r="B226" s="248"/>
      <c r="C226" s="249" t="s">
        <v>380</v>
      </c>
      <c r="D226" s="248"/>
      <c r="E226" s="251">
        <f>Dat_02!C225</f>
        <v>88.647960142533108</v>
      </c>
      <c r="F226" s="251">
        <f>Dat_02!D225</f>
        <v>104.0249711788601</v>
      </c>
      <c r="G226" s="251">
        <f>Dat_02!E225</f>
        <v>88.647960142533108</v>
      </c>
      <c r="I226" s="252">
        <f>Dat_02!G225</f>
        <v>0</v>
      </c>
      <c r="J226" s="264" t="str">
        <f>IF(Dat_02!H225=0,"",Dat_02!H225)</f>
        <v/>
      </c>
    </row>
    <row r="227" spans="2:10">
      <c r="B227" s="248"/>
      <c r="C227" s="249" t="s">
        <v>381</v>
      </c>
      <c r="D227" s="248"/>
      <c r="E227" s="251">
        <f>Dat_02!C226</f>
        <v>98.173560142531244</v>
      </c>
      <c r="F227" s="251">
        <f>Dat_02!D226</f>
        <v>104.0249711788601</v>
      </c>
      <c r="G227" s="251">
        <f>Dat_02!E226</f>
        <v>98.173560142531244</v>
      </c>
      <c r="I227" s="252">
        <f>Dat_02!G226</f>
        <v>0</v>
      </c>
      <c r="J227" s="264" t="str">
        <f>IF(Dat_02!H226=0,"",Dat_02!H226)</f>
        <v/>
      </c>
    </row>
    <row r="228" spans="2:10">
      <c r="B228" s="248"/>
      <c r="C228" s="249" t="s">
        <v>382</v>
      </c>
      <c r="D228" s="248"/>
      <c r="E228" s="251">
        <f>Dat_02!C227</f>
        <v>143.88616014253498</v>
      </c>
      <c r="F228" s="251">
        <f>Dat_02!D227</f>
        <v>104.0249711788601</v>
      </c>
      <c r="G228" s="251">
        <f>Dat_02!E227</f>
        <v>104.0249711788601</v>
      </c>
      <c r="I228" s="252">
        <f>Dat_02!G227</f>
        <v>0</v>
      </c>
      <c r="J228" s="264" t="str">
        <f>IF(Dat_02!H227=0,"",Dat_02!H227)</f>
        <v/>
      </c>
    </row>
    <row r="229" spans="2:10">
      <c r="B229" s="248"/>
      <c r="C229" s="249" t="s">
        <v>383</v>
      </c>
      <c r="D229" s="248"/>
      <c r="E229" s="251">
        <f>Dat_02!C228</f>
        <v>150.43729215595312</v>
      </c>
      <c r="F229" s="251">
        <f>Dat_02!D228</f>
        <v>104.0249711788601</v>
      </c>
      <c r="G229" s="251">
        <f>Dat_02!E228</f>
        <v>104.0249711788601</v>
      </c>
      <c r="I229" s="252">
        <f>Dat_02!G228</f>
        <v>0</v>
      </c>
      <c r="J229" s="264" t="str">
        <f>IF(Dat_02!H228=0,"",Dat_02!H228)</f>
        <v/>
      </c>
    </row>
    <row r="230" spans="2:10">
      <c r="B230" s="248"/>
      <c r="C230" s="249" t="s">
        <v>384</v>
      </c>
      <c r="D230" s="248"/>
      <c r="E230" s="251">
        <f>Dat_02!C229</f>
        <v>121.29869215595498</v>
      </c>
      <c r="F230" s="251">
        <f>Dat_02!D229</f>
        <v>104.0249711788601</v>
      </c>
      <c r="G230" s="251">
        <f>Dat_02!E229</f>
        <v>104.0249711788601</v>
      </c>
      <c r="I230" s="252">
        <f>Dat_02!G229</f>
        <v>0</v>
      </c>
      <c r="J230" s="264" t="str">
        <f>IF(Dat_02!H229=0,"",Dat_02!H229)</f>
        <v/>
      </c>
    </row>
    <row r="231" spans="2:10">
      <c r="B231" s="248"/>
      <c r="C231" s="249" t="s">
        <v>385</v>
      </c>
      <c r="D231" s="248"/>
      <c r="E231" s="251">
        <f>Dat_02!C230</f>
        <v>119.889892155955</v>
      </c>
      <c r="F231" s="251">
        <f>Dat_02!D230</f>
        <v>104.0249711788601</v>
      </c>
      <c r="G231" s="251">
        <f>Dat_02!E230</f>
        <v>104.0249711788601</v>
      </c>
      <c r="I231" s="252">
        <f>Dat_02!G230</f>
        <v>104.0249711788601</v>
      </c>
      <c r="J231" s="264" t="str">
        <f>IF(Dat_02!H230=0,"",Dat_02!H230)</f>
        <v/>
      </c>
    </row>
    <row r="232" spans="2:10">
      <c r="B232" s="248"/>
      <c r="C232" s="249" t="s">
        <v>386</v>
      </c>
      <c r="D232" s="248"/>
      <c r="E232" s="251">
        <f>Dat_02!C231</f>
        <v>107.10919215595871</v>
      </c>
      <c r="F232" s="251">
        <f>Dat_02!D231</f>
        <v>104.0249711788601</v>
      </c>
      <c r="G232" s="251">
        <f>Dat_02!E231</f>
        <v>104.0249711788601</v>
      </c>
      <c r="I232" s="252">
        <f>Dat_02!G231</f>
        <v>0</v>
      </c>
      <c r="J232" s="264" t="str">
        <f>IF(Dat_02!H231=0,"",Dat_02!H231)</f>
        <v/>
      </c>
    </row>
    <row r="233" spans="2:10">
      <c r="B233" s="248"/>
      <c r="C233" s="249" t="s">
        <v>387</v>
      </c>
      <c r="D233" s="248"/>
      <c r="E233" s="251">
        <f>Dat_02!C232</f>
        <v>98.103592155951262</v>
      </c>
      <c r="F233" s="251">
        <f>Dat_02!D232</f>
        <v>104.0249711788601</v>
      </c>
      <c r="G233" s="251">
        <f>Dat_02!E232</f>
        <v>98.103592155951262</v>
      </c>
      <c r="I233" s="252">
        <f>Dat_02!G232</f>
        <v>0</v>
      </c>
      <c r="J233" s="264" t="str">
        <f>IF(Dat_02!H232=0,"",Dat_02!H232)</f>
        <v/>
      </c>
    </row>
    <row r="234" spans="2:10">
      <c r="B234" s="248"/>
      <c r="C234" s="249" t="s">
        <v>388</v>
      </c>
      <c r="D234" s="248"/>
      <c r="E234" s="251">
        <f>Dat_02!C233</f>
        <v>106.96159215595685</v>
      </c>
      <c r="F234" s="251">
        <f>Dat_02!D233</f>
        <v>104.0249711788601</v>
      </c>
      <c r="G234" s="251">
        <f>Dat_02!E233</f>
        <v>104.0249711788601</v>
      </c>
      <c r="I234" s="252">
        <f>Dat_02!G233</f>
        <v>0</v>
      </c>
      <c r="J234" s="264" t="str">
        <f>IF(Dat_02!H233=0,"",Dat_02!H233)</f>
        <v/>
      </c>
    </row>
    <row r="235" spans="2:10">
      <c r="B235" s="248"/>
      <c r="C235" s="249" t="s">
        <v>389</v>
      </c>
      <c r="D235" s="248"/>
      <c r="E235" s="251">
        <f>Dat_02!C234</f>
        <v>96.202492155954985</v>
      </c>
      <c r="F235" s="251">
        <f>Dat_02!D234</f>
        <v>104.0249711788601</v>
      </c>
      <c r="G235" s="251">
        <f>Dat_02!E234</f>
        <v>96.202492155954985</v>
      </c>
      <c r="I235" s="252">
        <f>Dat_02!G234</f>
        <v>0</v>
      </c>
      <c r="J235" s="264" t="str">
        <f>IF(Dat_02!H234=0,"",Dat_02!H234)</f>
        <v/>
      </c>
    </row>
    <row r="236" spans="2:10">
      <c r="B236" s="248"/>
      <c r="C236" s="249" t="s">
        <v>390</v>
      </c>
      <c r="D236" s="248"/>
      <c r="E236" s="251">
        <f>Dat_02!C235</f>
        <v>88.739219824280596</v>
      </c>
      <c r="F236" s="251">
        <f>Dat_02!D235</f>
        <v>104.0249711788601</v>
      </c>
      <c r="G236" s="251">
        <f>Dat_02!E235</f>
        <v>88.739219824280596</v>
      </c>
      <c r="I236" s="252">
        <f>Dat_02!G235</f>
        <v>0</v>
      </c>
      <c r="J236" s="264" t="str">
        <f>IF(Dat_02!H235=0,"",Dat_02!H235)</f>
        <v/>
      </c>
    </row>
    <row r="237" spans="2:10">
      <c r="B237" s="248"/>
      <c r="C237" s="249" t="s">
        <v>391</v>
      </c>
      <c r="D237" s="248"/>
      <c r="E237" s="251">
        <f>Dat_02!C236</f>
        <v>99.634619824282453</v>
      </c>
      <c r="F237" s="251">
        <f>Dat_02!D236</f>
        <v>104.0249711788601</v>
      </c>
      <c r="G237" s="251">
        <f>Dat_02!E236</f>
        <v>99.634619824282453</v>
      </c>
      <c r="I237" s="252">
        <f>Dat_02!G236</f>
        <v>0</v>
      </c>
      <c r="J237" s="264" t="str">
        <f>IF(Dat_02!H236=0,"",Dat_02!H236)</f>
        <v/>
      </c>
    </row>
    <row r="238" spans="2:10">
      <c r="B238" s="248"/>
      <c r="C238" s="249" t="s">
        <v>392</v>
      </c>
      <c r="D238" s="248"/>
      <c r="E238" s="251">
        <f>Dat_02!C237</f>
        <v>110.96651982428432</v>
      </c>
      <c r="F238" s="251">
        <f>Dat_02!D237</f>
        <v>104.0249711788601</v>
      </c>
      <c r="G238" s="251">
        <f>Dat_02!E237</f>
        <v>104.0249711788601</v>
      </c>
      <c r="I238" s="252">
        <f>Dat_02!G237</f>
        <v>0</v>
      </c>
      <c r="J238" s="264" t="str">
        <f>IF(Dat_02!H237=0,"",Dat_02!H237)</f>
        <v/>
      </c>
    </row>
    <row r="239" spans="2:10">
      <c r="B239" s="248"/>
      <c r="C239" s="249" t="s">
        <v>393</v>
      </c>
      <c r="D239" s="248"/>
      <c r="E239" s="251">
        <f>Dat_02!C238</f>
        <v>75.814719824276864</v>
      </c>
      <c r="F239" s="251">
        <f>Dat_02!D238</f>
        <v>104.0249711788601</v>
      </c>
      <c r="G239" s="251">
        <f>Dat_02!E238</f>
        <v>75.814719824276864</v>
      </c>
      <c r="I239" s="252">
        <f>Dat_02!G238</f>
        <v>0</v>
      </c>
      <c r="J239" s="264" t="str">
        <f>IF(Dat_02!H238=0,"",Dat_02!H238)</f>
        <v/>
      </c>
    </row>
    <row r="240" spans="2:10">
      <c r="B240" s="248"/>
      <c r="C240" s="249" t="s">
        <v>394</v>
      </c>
      <c r="D240" s="248"/>
      <c r="E240" s="251">
        <f>Dat_02!C239</f>
        <v>73.434619824284312</v>
      </c>
      <c r="F240" s="251">
        <f>Dat_02!D239</f>
        <v>104.0249711788601</v>
      </c>
      <c r="G240" s="251">
        <f>Dat_02!E239</f>
        <v>73.434619824284312</v>
      </c>
      <c r="I240" s="252">
        <f>Dat_02!G239</f>
        <v>0</v>
      </c>
      <c r="J240" s="264" t="str">
        <f>IF(Dat_02!H239=0,"",Dat_02!H239)</f>
        <v/>
      </c>
    </row>
    <row r="241" spans="2:10">
      <c r="B241" s="248"/>
      <c r="C241" s="249" t="s">
        <v>395</v>
      </c>
      <c r="D241" s="248"/>
      <c r="E241" s="251">
        <f>Dat_02!C240</f>
        <v>79.599919824282452</v>
      </c>
      <c r="F241" s="251">
        <f>Dat_02!D240</f>
        <v>104.0249711788601</v>
      </c>
      <c r="G241" s="251">
        <f>Dat_02!E240</f>
        <v>79.599919824282452</v>
      </c>
      <c r="I241" s="252">
        <f>Dat_02!G240</f>
        <v>0</v>
      </c>
      <c r="J241" s="264" t="str">
        <f>IF(Dat_02!H240=0,"",Dat_02!H240)</f>
        <v/>
      </c>
    </row>
    <row r="242" spans="2:10">
      <c r="B242" s="248"/>
      <c r="C242" s="249" t="s">
        <v>396</v>
      </c>
      <c r="D242" s="248"/>
      <c r="E242" s="251">
        <f>Dat_02!C241</f>
        <v>71.389319824278729</v>
      </c>
      <c r="F242" s="251">
        <f>Dat_02!D241</f>
        <v>104.0249711788601</v>
      </c>
      <c r="G242" s="251">
        <f>Dat_02!E241</f>
        <v>71.389319824278729</v>
      </c>
      <c r="I242" s="252">
        <f>Dat_02!G241</f>
        <v>0</v>
      </c>
      <c r="J242" s="264" t="str">
        <f>IF(Dat_02!H241=0,"",Dat_02!H241)</f>
        <v/>
      </c>
    </row>
    <row r="243" spans="2:10">
      <c r="B243" s="248"/>
      <c r="C243" s="249" t="s">
        <v>397</v>
      </c>
      <c r="D243" s="248"/>
      <c r="E243" s="251">
        <f>Dat_02!C242</f>
        <v>56.780297967005524</v>
      </c>
      <c r="F243" s="251">
        <f>Dat_02!D242</f>
        <v>104.0249711788601</v>
      </c>
      <c r="G243" s="251">
        <f>Dat_02!E242</f>
        <v>56.780297967005524</v>
      </c>
      <c r="I243" s="252">
        <f>Dat_02!G242</f>
        <v>0</v>
      </c>
      <c r="J243" s="264" t="str">
        <f>IF(Dat_02!H242=0,"",Dat_02!H242)</f>
        <v/>
      </c>
    </row>
    <row r="244" spans="2:10">
      <c r="B244" s="248"/>
      <c r="C244" s="249" t="s">
        <v>398</v>
      </c>
      <c r="D244" s="248"/>
      <c r="E244" s="251">
        <f>Dat_02!C243</f>
        <v>68.078397967005529</v>
      </c>
      <c r="F244" s="251">
        <f>Dat_02!D243</f>
        <v>104.0249711788601</v>
      </c>
      <c r="G244" s="251">
        <f>Dat_02!E243</f>
        <v>68.078397967005529</v>
      </c>
      <c r="I244" s="252">
        <f>Dat_02!G243</f>
        <v>0</v>
      </c>
      <c r="J244" s="264" t="str">
        <f>IF(Dat_02!H243=0,"",Dat_02!H243)</f>
        <v/>
      </c>
    </row>
    <row r="245" spans="2:10">
      <c r="B245" s="248"/>
      <c r="C245" s="249" t="s">
        <v>399</v>
      </c>
      <c r="D245" s="248"/>
      <c r="E245" s="251">
        <f>Dat_02!C244</f>
        <v>87.433897967001798</v>
      </c>
      <c r="F245" s="251">
        <f>Dat_02!D244</f>
        <v>104.0249711788601</v>
      </c>
      <c r="G245" s="251">
        <f>Dat_02!E244</f>
        <v>87.433897967001798</v>
      </c>
      <c r="I245" s="252">
        <f>Dat_02!G244</f>
        <v>0</v>
      </c>
      <c r="J245" s="264" t="str">
        <f>IF(Dat_02!H244=0,"",Dat_02!H244)</f>
        <v/>
      </c>
    </row>
    <row r="246" spans="2:10">
      <c r="B246" s="248"/>
      <c r="C246" s="249" t="s">
        <v>400</v>
      </c>
      <c r="D246" s="248"/>
      <c r="E246" s="251">
        <f>Dat_02!C245</f>
        <v>65.949397967003662</v>
      </c>
      <c r="F246" s="251">
        <f>Dat_02!D245</f>
        <v>104.0249711788601</v>
      </c>
      <c r="G246" s="251">
        <f>Dat_02!E245</f>
        <v>65.949397967003662</v>
      </c>
      <c r="I246" s="252">
        <f>Dat_02!G245</f>
        <v>0</v>
      </c>
      <c r="J246" s="264" t="str">
        <f>IF(Dat_02!H245=0,"",Dat_02!H245)</f>
        <v/>
      </c>
    </row>
    <row r="247" spans="2:10">
      <c r="B247" s="250" t="s">
        <v>401</v>
      </c>
      <c r="C247" s="255" t="s">
        <v>402</v>
      </c>
      <c r="D247" s="248"/>
      <c r="E247" s="251">
        <f>Dat_02!C246</f>
        <v>59.973997967001793</v>
      </c>
      <c r="F247" s="251">
        <f>Dat_02!D246</f>
        <v>104.0249711788601</v>
      </c>
      <c r="G247" s="251">
        <f>Dat_02!E246</f>
        <v>59.973997967001793</v>
      </c>
      <c r="I247" s="252">
        <f>Dat_02!G246</f>
        <v>0</v>
      </c>
      <c r="J247" s="264" t="str">
        <f>IF(Dat_02!H246=0,"",Dat_02!H246)</f>
        <v/>
      </c>
    </row>
    <row r="248" spans="2:10">
      <c r="B248" s="248"/>
      <c r="C248" s="249" t="s">
        <v>403</v>
      </c>
      <c r="D248" s="250"/>
      <c r="E248" s="251">
        <f>Dat_02!C247</f>
        <v>92.190697967007381</v>
      </c>
      <c r="F248" s="251">
        <f>Dat_02!D247</f>
        <v>64.512028542813908</v>
      </c>
      <c r="G248" s="251">
        <f>Dat_02!E247</f>
        <v>64.512028542813908</v>
      </c>
      <c r="I248" s="252">
        <f>Dat_02!G247</f>
        <v>0</v>
      </c>
      <c r="J248" s="264" t="str">
        <f>IF(Dat_02!H247=0,"",Dat_02!H247)</f>
        <v/>
      </c>
    </row>
    <row r="249" spans="2:10">
      <c r="B249" s="248"/>
      <c r="C249" s="249" t="s">
        <v>404</v>
      </c>
      <c r="D249" s="250"/>
      <c r="E249" s="251">
        <f>Dat_02!C248</f>
        <v>98.260597967005523</v>
      </c>
      <c r="F249" s="251">
        <f>Dat_02!D248</f>
        <v>64.512028542813908</v>
      </c>
      <c r="G249" s="251">
        <f>Dat_02!E248</f>
        <v>64.512028542813908</v>
      </c>
      <c r="I249" s="252">
        <f>Dat_02!G248</f>
        <v>0</v>
      </c>
      <c r="J249" s="264" t="str">
        <f>IF(Dat_02!H248=0,"",Dat_02!H248)</f>
        <v/>
      </c>
    </row>
    <row r="250" spans="2:10">
      <c r="B250" s="248"/>
      <c r="C250" s="249" t="s">
        <v>405</v>
      </c>
      <c r="D250" s="250"/>
      <c r="E250" s="251">
        <f>Dat_02!C249</f>
        <v>61.905344371254742</v>
      </c>
      <c r="F250" s="251">
        <f>Dat_02!D249</f>
        <v>64.512028542813908</v>
      </c>
      <c r="G250" s="251">
        <f>Dat_02!E249</f>
        <v>61.905344371254742</v>
      </c>
      <c r="I250" s="252">
        <f>Dat_02!G249</f>
        <v>0</v>
      </c>
      <c r="J250" s="264" t="str">
        <f>IF(Dat_02!H249=0,"",Dat_02!H249)</f>
        <v/>
      </c>
    </row>
    <row r="251" spans="2:10">
      <c r="B251" s="248"/>
      <c r="C251" s="249" t="s">
        <v>406</v>
      </c>
      <c r="D251" s="250"/>
      <c r="E251" s="251">
        <f>Dat_02!C250</f>
        <v>55.473644371258473</v>
      </c>
      <c r="F251" s="251">
        <f>Dat_02!D250</f>
        <v>64.512028542813908</v>
      </c>
      <c r="G251" s="251">
        <f>Dat_02!E250</f>
        <v>55.473644371258473</v>
      </c>
      <c r="I251" s="252">
        <f>Dat_02!G250</f>
        <v>0</v>
      </c>
      <c r="J251" s="264" t="str">
        <f>IF(Dat_02!H250=0,"",Dat_02!H250)</f>
        <v/>
      </c>
    </row>
    <row r="252" spans="2:10">
      <c r="B252" s="248"/>
      <c r="C252" s="249" t="s">
        <v>407</v>
      </c>
      <c r="D252" s="248"/>
      <c r="E252" s="251">
        <f>Dat_02!C251</f>
        <v>55.85604437125847</v>
      </c>
      <c r="F252" s="251">
        <f>Dat_02!D251</f>
        <v>64.512028542813908</v>
      </c>
      <c r="G252" s="251">
        <f>Dat_02!E251</f>
        <v>55.85604437125847</v>
      </c>
      <c r="I252" s="252">
        <f>Dat_02!G251</f>
        <v>0</v>
      </c>
      <c r="J252" s="264" t="str">
        <f>IF(Dat_02!H251=0,"",Dat_02!H251)</f>
        <v/>
      </c>
    </row>
    <row r="253" spans="2:10">
      <c r="B253" s="248"/>
      <c r="C253" s="249" t="s">
        <v>408</v>
      </c>
      <c r="D253" s="248"/>
      <c r="E253" s="251">
        <f>Dat_02!C252</f>
        <v>38.13264437125661</v>
      </c>
      <c r="F253" s="251">
        <f>Dat_02!D252</f>
        <v>64.512028542813908</v>
      </c>
      <c r="G253" s="251">
        <f>Dat_02!E252</f>
        <v>38.13264437125661</v>
      </c>
      <c r="I253" s="252">
        <f>Dat_02!G252</f>
        <v>0</v>
      </c>
      <c r="J253" s="264" t="str">
        <f>IF(Dat_02!H252=0,"",Dat_02!H252)</f>
        <v/>
      </c>
    </row>
    <row r="254" spans="2:10">
      <c r="B254" s="248"/>
      <c r="C254" s="249" t="s">
        <v>409</v>
      </c>
      <c r="D254" s="248"/>
      <c r="E254" s="251">
        <f>Dat_02!C253</f>
        <v>32.878044371254745</v>
      </c>
      <c r="F254" s="251">
        <f>Dat_02!D253</f>
        <v>64.512028542813908</v>
      </c>
      <c r="G254" s="251">
        <f>Dat_02!E253</f>
        <v>32.878044371254745</v>
      </c>
      <c r="I254" s="252">
        <f>Dat_02!G253</f>
        <v>0</v>
      </c>
      <c r="J254" s="264" t="str">
        <f>IF(Dat_02!H253=0,"",Dat_02!H253)</f>
        <v/>
      </c>
    </row>
    <row r="255" spans="2:10">
      <c r="B255" s="248"/>
      <c r="C255" s="249" t="s">
        <v>410</v>
      </c>
      <c r="D255" s="248"/>
      <c r="E255" s="251">
        <f>Dat_02!C254</f>
        <v>34.727844371256609</v>
      </c>
      <c r="F255" s="251">
        <f>Dat_02!D254</f>
        <v>64.512028542813908</v>
      </c>
      <c r="G255" s="251">
        <f>Dat_02!E254</f>
        <v>34.727844371256609</v>
      </c>
      <c r="I255" s="252">
        <f>Dat_02!G254</f>
        <v>0</v>
      </c>
      <c r="J255" s="264" t="str">
        <f>IF(Dat_02!H254=0,"",Dat_02!H254)</f>
        <v/>
      </c>
    </row>
    <row r="256" spans="2:10">
      <c r="B256" s="248"/>
      <c r="C256" s="249" t="s">
        <v>411</v>
      </c>
      <c r="D256" s="248"/>
      <c r="E256" s="251">
        <f>Dat_02!C255</f>
        <v>44.663944371258459</v>
      </c>
      <c r="F256" s="251">
        <f>Dat_02!D255</f>
        <v>64.512028542813908</v>
      </c>
      <c r="G256" s="251">
        <f>Dat_02!E255</f>
        <v>44.663944371258459</v>
      </c>
      <c r="I256" s="252">
        <f>Dat_02!G255</f>
        <v>0</v>
      </c>
      <c r="J256" s="264" t="str">
        <f>IF(Dat_02!H255=0,"",Dat_02!H255)</f>
        <v/>
      </c>
    </row>
    <row r="257" spans="2:10">
      <c r="B257" s="248"/>
      <c r="C257" s="249" t="s">
        <v>412</v>
      </c>
      <c r="D257" s="248"/>
      <c r="E257" s="251">
        <f>Dat_02!C256</f>
        <v>71.323262023906778</v>
      </c>
      <c r="F257" s="251">
        <f>Dat_02!D256</f>
        <v>64.512028542813908</v>
      </c>
      <c r="G257" s="251">
        <f>Dat_02!E256</f>
        <v>64.512028542813908</v>
      </c>
      <c r="I257" s="252">
        <f>Dat_02!G256</f>
        <v>0</v>
      </c>
      <c r="J257" s="264" t="str">
        <f>IF(Dat_02!H256=0,"",Dat_02!H256)</f>
        <v/>
      </c>
    </row>
    <row r="258" spans="2:10">
      <c r="B258" s="248"/>
      <c r="C258" s="249" t="s">
        <v>413</v>
      </c>
      <c r="D258" s="248"/>
      <c r="E258" s="251">
        <f>Dat_02!C257</f>
        <v>55.397262023908645</v>
      </c>
      <c r="F258" s="251">
        <f>Dat_02!D257</f>
        <v>64.512028542813908</v>
      </c>
      <c r="G258" s="251">
        <f>Dat_02!E257</f>
        <v>55.397262023908645</v>
      </c>
      <c r="I258" s="252">
        <f>Dat_02!G257</f>
        <v>0</v>
      </c>
      <c r="J258" s="264" t="str">
        <f>IF(Dat_02!H257=0,"",Dat_02!H257)</f>
        <v/>
      </c>
    </row>
    <row r="259" spans="2:10">
      <c r="B259" s="248"/>
      <c r="C259" s="249" t="s">
        <v>414</v>
      </c>
      <c r="D259" s="248"/>
      <c r="E259" s="251">
        <f>Dat_02!C258</f>
        <v>61.927462023908653</v>
      </c>
      <c r="F259" s="251">
        <f>Dat_02!D258</f>
        <v>64.512028542813908</v>
      </c>
      <c r="G259" s="251">
        <f>Dat_02!E258</f>
        <v>61.927462023908653</v>
      </c>
      <c r="I259" s="252">
        <f>Dat_02!G258</f>
        <v>0</v>
      </c>
      <c r="J259" s="264" t="str">
        <f>IF(Dat_02!H258=0,"",Dat_02!H258)</f>
        <v/>
      </c>
    </row>
    <row r="260" spans="2:10">
      <c r="B260" s="248"/>
      <c r="C260" s="249" t="s">
        <v>415</v>
      </c>
      <c r="D260" s="248"/>
      <c r="E260" s="251">
        <f>Dat_02!C259</f>
        <v>56.816062023908643</v>
      </c>
      <c r="F260" s="251">
        <f>Dat_02!D259</f>
        <v>64.512028542813908</v>
      </c>
      <c r="G260" s="251">
        <f>Dat_02!E259</f>
        <v>56.816062023908643</v>
      </c>
      <c r="I260" s="252">
        <f>Dat_02!G259</f>
        <v>0</v>
      </c>
      <c r="J260" s="264" t="str">
        <f>IF(Dat_02!H259=0,"",Dat_02!H259)</f>
        <v/>
      </c>
    </row>
    <row r="261" spans="2:10">
      <c r="B261" s="248"/>
      <c r="C261" s="249" t="s">
        <v>416</v>
      </c>
      <c r="D261" s="248"/>
      <c r="E261" s="251">
        <f>Dat_02!C260</f>
        <v>53.090462023908643</v>
      </c>
      <c r="F261" s="251">
        <f>Dat_02!D260</f>
        <v>64.512028542813908</v>
      </c>
      <c r="G261" s="251">
        <f>Dat_02!E260</f>
        <v>53.090462023908643</v>
      </c>
      <c r="I261" s="252">
        <f>Dat_02!G260</f>
        <v>0</v>
      </c>
      <c r="J261" s="264" t="str">
        <f>IF(Dat_02!H260=0,"",Dat_02!H260)</f>
        <v/>
      </c>
    </row>
    <row r="262" spans="2:10">
      <c r="B262" s="248"/>
      <c r="C262" s="249" t="s">
        <v>417</v>
      </c>
      <c r="D262" s="248"/>
      <c r="E262" s="251">
        <f>Dat_02!C261</f>
        <v>65.941062023908643</v>
      </c>
      <c r="F262" s="251">
        <f>Dat_02!D261</f>
        <v>64.512028542813908</v>
      </c>
      <c r="G262" s="251">
        <f>Dat_02!E261</f>
        <v>64.512028542813908</v>
      </c>
      <c r="I262" s="252">
        <f>Dat_02!G261</f>
        <v>64.512028542813908</v>
      </c>
      <c r="J262" s="264" t="str">
        <f>IF(Dat_02!H261=0,"",Dat_02!H261)</f>
        <v/>
      </c>
    </row>
    <row r="263" spans="2:10">
      <c r="B263" s="248"/>
      <c r="C263" s="249" t="s">
        <v>418</v>
      </c>
      <c r="D263" s="248"/>
      <c r="E263" s="251">
        <f>Dat_02!C262</f>
        <v>68.063362023908638</v>
      </c>
      <c r="F263" s="251">
        <f>Dat_02!D262</f>
        <v>64.512028542813908</v>
      </c>
      <c r="G263" s="251">
        <f>Dat_02!E262</f>
        <v>64.512028542813908</v>
      </c>
      <c r="I263" s="252">
        <f>Dat_02!G262</f>
        <v>0</v>
      </c>
      <c r="J263" s="264" t="str">
        <f>IF(Dat_02!H262=0,"",Dat_02!H262)</f>
        <v/>
      </c>
    </row>
    <row r="264" spans="2:10">
      <c r="B264" s="248"/>
      <c r="C264" s="249" t="s">
        <v>419</v>
      </c>
      <c r="D264" s="248"/>
      <c r="E264" s="251">
        <f>Dat_02!C263</f>
        <v>57.908673730405049</v>
      </c>
      <c r="F264" s="251">
        <f>Dat_02!D263</f>
        <v>64.512028542813908</v>
      </c>
      <c r="G264" s="251">
        <f>Dat_02!E263</f>
        <v>57.908673730405049</v>
      </c>
      <c r="I264" s="252">
        <f>Dat_02!G263</f>
        <v>0</v>
      </c>
      <c r="J264" s="264" t="str">
        <f>IF(Dat_02!H263=0,"",Dat_02!H263)</f>
        <v/>
      </c>
    </row>
    <row r="265" spans="2:10">
      <c r="B265" s="248"/>
      <c r="C265" s="249" t="s">
        <v>420</v>
      </c>
      <c r="D265" s="248"/>
      <c r="E265" s="251">
        <f>Dat_02!C264</f>
        <v>51.14037373041063</v>
      </c>
      <c r="F265" s="251">
        <f>Dat_02!D264</f>
        <v>64.512028542813908</v>
      </c>
      <c r="G265" s="251">
        <f>Dat_02!E264</f>
        <v>51.14037373041063</v>
      </c>
      <c r="I265" s="252">
        <f>Dat_02!G264</f>
        <v>0</v>
      </c>
      <c r="J265" s="264" t="str">
        <f>IF(Dat_02!H264=0,"",Dat_02!H264)</f>
        <v/>
      </c>
    </row>
    <row r="266" spans="2:10">
      <c r="B266" s="248"/>
      <c r="C266" s="249" t="s">
        <v>421</v>
      </c>
      <c r="D266" s="248"/>
      <c r="E266" s="251">
        <f>Dat_02!C265</f>
        <v>48.942373730403183</v>
      </c>
      <c r="F266" s="251">
        <f>Dat_02!D265</f>
        <v>64.512028542813908</v>
      </c>
      <c r="G266" s="251">
        <f>Dat_02!E265</f>
        <v>48.942373730403183</v>
      </c>
      <c r="I266" s="252">
        <f>Dat_02!G265</f>
        <v>0</v>
      </c>
      <c r="J266" s="264" t="str">
        <f>IF(Dat_02!H265=0,"",Dat_02!H265)</f>
        <v/>
      </c>
    </row>
    <row r="267" spans="2:10">
      <c r="B267" s="248"/>
      <c r="C267" s="249" t="s">
        <v>422</v>
      </c>
      <c r="D267" s="248"/>
      <c r="E267" s="251">
        <f>Dat_02!C266</f>
        <v>32.105273730408769</v>
      </c>
      <c r="F267" s="251">
        <f>Dat_02!D266</f>
        <v>64.512028542813908</v>
      </c>
      <c r="G267" s="251">
        <f>Dat_02!E266</f>
        <v>32.105273730408769</v>
      </c>
      <c r="I267" s="252">
        <f>Dat_02!G266</f>
        <v>0</v>
      </c>
      <c r="J267" s="264" t="str">
        <f>IF(Dat_02!H266=0,"",Dat_02!H266)</f>
        <v/>
      </c>
    </row>
    <row r="268" spans="2:10">
      <c r="B268" s="248"/>
      <c r="C268" s="249" t="s">
        <v>423</v>
      </c>
      <c r="D268" s="248"/>
      <c r="E268" s="251">
        <f>Dat_02!C267</f>
        <v>26.652473730408776</v>
      </c>
      <c r="F268" s="251">
        <f>Dat_02!D267</f>
        <v>64.512028542813908</v>
      </c>
      <c r="G268" s="251">
        <f>Dat_02!E267</f>
        <v>26.652473730408776</v>
      </c>
      <c r="I268" s="252">
        <f>Dat_02!G267</f>
        <v>0</v>
      </c>
      <c r="J268" s="264" t="str">
        <f>IF(Dat_02!H267=0,"",Dat_02!H267)</f>
        <v/>
      </c>
    </row>
    <row r="269" spans="2:10">
      <c r="B269" s="248"/>
      <c r="C269" s="249" t="s">
        <v>424</v>
      </c>
      <c r="D269" s="248"/>
      <c r="E269" s="251">
        <f>Dat_02!C268</f>
        <v>45.374773730406915</v>
      </c>
      <c r="F269" s="251">
        <f>Dat_02!D268</f>
        <v>64.512028542813908</v>
      </c>
      <c r="G269" s="251">
        <f>Dat_02!E268</f>
        <v>45.374773730406915</v>
      </c>
      <c r="I269" s="252">
        <f>Dat_02!G268</f>
        <v>0</v>
      </c>
      <c r="J269" s="264" t="str">
        <f>IF(Dat_02!H268=0,"",Dat_02!H268)</f>
        <v/>
      </c>
    </row>
    <row r="270" spans="2:10">
      <c r="B270" s="248"/>
      <c r="C270" s="249" t="s">
        <v>425</v>
      </c>
      <c r="D270" s="248"/>
      <c r="E270" s="251">
        <f>Dat_02!C269</f>
        <v>63.074573730406904</v>
      </c>
      <c r="F270" s="251">
        <f>Dat_02!D269</f>
        <v>64.512028542813908</v>
      </c>
      <c r="G270" s="251">
        <f>Dat_02!E269</f>
        <v>63.074573730406904</v>
      </c>
      <c r="I270" s="252">
        <f>Dat_02!G269</f>
        <v>0</v>
      </c>
      <c r="J270" s="264" t="str">
        <f>IF(Dat_02!H269=0,"",Dat_02!H269)</f>
        <v/>
      </c>
    </row>
    <row r="271" spans="2:10">
      <c r="B271" s="248"/>
      <c r="C271" s="249" t="s">
        <v>426</v>
      </c>
      <c r="D271" s="248"/>
      <c r="E271" s="251">
        <f>Dat_02!C270</f>
        <v>38.710998386582361</v>
      </c>
      <c r="F271" s="251">
        <f>Dat_02!D270</f>
        <v>64.512028542813908</v>
      </c>
      <c r="G271" s="251">
        <f>Dat_02!E270</f>
        <v>38.710998386582361</v>
      </c>
      <c r="I271" s="252">
        <f>Dat_02!G270</f>
        <v>0</v>
      </c>
      <c r="J271" s="264" t="str">
        <f>IF(Dat_02!H270=0,"",Dat_02!H270)</f>
        <v/>
      </c>
    </row>
    <row r="272" spans="2:10">
      <c r="B272" s="248"/>
      <c r="C272" s="249" t="s">
        <v>427</v>
      </c>
      <c r="D272" s="248"/>
      <c r="E272" s="251">
        <f>Dat_02!C271</f>
        <v>49.306998386587949</v>
      </c>
      <c r="F272" s="251">
        <f>Dat_02!D271</f>
        <v>64.512028542813908</v>
      </c>
      <c r="G272" s="251">
        <f>Dat_02!E271</f>
        <v>49.306998386587949</v>
      </c>
      <c r="I272" s="252">
        <f>Dat_02!G271</f>
        <v>0</v>
      </c>
      <c r="J272" s="264" t="str">
        <f>IF(Dat_02!H271=0,"",Dat_02!H271)</f>
        <v/>
      </c>
    </row>
    <row r="273" spans="2:10">
      <c r="B273" s="248"/>
      <c r="C273" s="249" t="s">
        <v>428</v>
      </c>
      <c r="D273" s="248"/>
      <c r="E273" s="251">
        <f>Dat_02!C272</f>
        <v>49.329998386584222</v>
      </c>
      <c r="F273" s="251">
        <f>Dat_02!D272</f>
        <v>64.512028542813908</v>
      </c>
      <c r="G273" s="251">
        <f>Dat_02!E272</f>
        <v>49.329998386584222</v>
      </c>
      <c r="I273" s="252">
        <f>Dat_02!G272</f>
        <v>0</v>
      </c>
      <c r="J273" s="264" t="str">
        <f>IF(Dat_02!H272=0,"",Dat_02!H272)</f>
        <v/>
      </c>
    </row>
    <row r="274" spans="2:10">
      <c r="B274" s="248"/>
      <c r="C274" s="249" t="s">
        <v>429</v>
      </c>
      <c r="D274" s="248"/>
      <c r="E274" s="251">
        <f>Dat_02!C273</f>
        <v>34.305298386582365</v>
      </c>
      <c r="F274" s="251">
        <f>Dat_02!D273</f>
        <v>64.512028542813908</v>
      </c>
      <c r="G274" s="251">
        <f>Dat_02!E273</f>
        <v>34.305298386582365</v>
      </c>
      <c r="I274" s="252">
        <f>Dat_02!G273</f>
        <v>0</v>
      </c>
      <c r="J274" s="264" t="str">
        <f>IF(Dat_02!H273=0,"",Dat_02!H273)</f>
        <v/>
      </c>
    </row>
    <row r="275" spans="2:10">
      <c r="B275" s="248"/>
      <c r="C275" s="249" t="s">
        <v>430</v>
      </c>
      <c r="D275" s="248"/>
      <c r="E275" s="251">
        <f>Dat_02!C274</f>
        <v>30.354798386584225</v>
      </c>
      <c r="F275" s="251">
        <f>Dat_02!D274</f>
        <v>64.512028542813908</v>
      </c>
      <c r="G275" s="251">
        <f>Dat_02!E274</f>
        <v>30.354798386584225</v>
      </c>
      <c r="I275" s="252">
        <f>Dat_02!G274</f>
        <v>0</v>
      </c>
      <c r="J275" s="264" t="str">
        <f>IF(Dat_02!H274=0,"",Dat_02!H274)</f>
        <v/>
      </c>
    </row>
    <row r="276" spans="2:10">
      <c r="B276" s="248"/>
      <c r="C276" s="249" t="s">
        <v>431</v>
      </c>
      <c r="D276" s="248"/>
      <c r="E276" s="251">
        <f>Dat_02!C275</f>
        <v>45.563998386586086</v>
      </c>
      <c r="F276" s="251">
        <f>Dat_02!D275</f>
        <v>64.512028542813908</v>
      </c>
      <c r="G276" s="251">
        <f>Dat_02!E275</f>
        <v>45.563998386586086</v>
      </c>
      <c r="I276" s="252">
        <f>Dat_02!G275</f>
        <v>0</v>
      </c>
      <c r="J276" s="264" t="str">
        <f>IF(Dat_02!H275=0,"",Dat_02!H275)</f>
        <v/>
      </c>
    </row>
    <row r="277" spans="2:10">
      <c r="B277" s="248" t="s">
        <v>432</v>
      </c>
      <c r="C277" s="249" t="s">
        <v>433</v>
      </c>
      <c r="D277" s="248"/>
      <c r="E277" s="251">
        <f>Dat_02!C276</f>
        <v>58.461398386580491</v>
      </c>
      <c r="F277" s="251">
        <f>Dat_02!D276</f>
        <v>64.512028542813908</v>
      </c>
      <c r="G277" s="251">
        <f>Dat_02!E276</f>
        <v>58.461398386580491</v>
      </c>
      <c r="I277" s="252">
        <f>Dat_02!G276</f>
        <v>0</v>
      </c>
      <c r="J277" s="264" t="str">
        <f>IF(Dat_02!H276=0,"",Dat_02!H276)</f>
        <v/>
      </c>
    </row>
    <row r="278" spans="2:10">
      <c r="B278" s="250"/>
      <c r="C278" s="255" t="s">
        <v>434</v>
      </c>
      <c r="D278" s="250"/>
      <c r="E278" s="251">
        <f>Dat_02!C277</f>
        <v>51.952441889485343</v>
      </c>
      <c r="F278" s="251">
        <f>Dat_02!D277</f>
        <v>28.410222830287367</v>
      </c>
      <c r="G278" s="251">
        <f>Dat_02!E277</f>
        <v>28.410222830287367</v>
      </c>
      <c r="I278" s="252">
        <f>Dat_02!G277</f>
        <v>0</v>
      </c>
      <c r="J278" s="264" t="str">
        <f>IF(Dat_02!H277=0,"",Dat_02!H277)</f>
        <v/>
      </c>
    </row>
    <row r="279" spans="2:10">
      <c r="B279" s="248"/>
      <c r="C279" s="249" t="s">
        <v>435</v>
      </c>
      <c r="D279" s="250"/>
      <c r="E279" s="251">
        <f>Dat_02!C278</f>
        <v>37.132841889485341</v>
      </c>
      <c r="F279" s="251">
        <f>Dat_02!D278</f>
        <v>28.410222830287367</v>
      </c>
      <c r="G279" s="251">
        <f>Dat_02!E278</f>
        <v>28.410222830287367</v>
      </c>
      <c r="I279" s="252">
        <f>Dat_02!G278</f>
        <v>0</v>
      </c>
      <c r="J279" s="264" t="str">
        <f>IF(Dat_02!H278=0,"",Dat_02!H278)</f>
        <v/>
      </c>
    </row>
    <row r="280" spans="2:10">
      <c r="B280" s="248"/>
      <c r="C280" s="249" t="s">
        <v>436</v>
      </c>
      <c r="D280" s="248"/>
      <c r="E280" s="251">
        <f>Dat_02!C279</f>
        <v>14.066841889485346</v>
      </c>
      <c r="F280" s="251">
        <f>Dat_02!D279</f>
        <v>28.410222830287367</v>
      </c>
      <c r="G280" s="251">
        <f>Dat_02!E279</f>
        <v>14.066841889485346</v>
      </c>
      <c r="I280" s="252">
        <f>Dat_02!G279</f>
        <v>0</v>
      </c>
      <c r="J280" s="264" t="str">
        <f>IF(Dat_02!H279=0,"",Dat_02!H279)</f>
        <v/>
      </c>
    </row>
    <row r="281" spans="2:10">
      <c r="B281" s="248"/>
      <c r="C281" s="249" t="s">
        <v>437</v>
      </c>
      <c r="D281" s="248"/>
      <c r="E281" s="251">
        <f>Dat_02!C280</f>
        <v>8.3983418894853461</v>
      </c>
      <c r="F281" s="251">
        <f>Dat_02!D280</f>
        <v>28.410222830287367</v>
      </c>
      <c r="G281" s="251">
        <f>Dat_02!E280</f>
        <v>8.3983418894853461</v>
      </c>
      <c r="I281" s="252">
        <f>Dat_02!G280</f>
        <v>0</v>
      </c>
      <c r="J281" s="264" t="str">
        <f>IF(Dat_02!H280=0,"",Dat_02!H280)</f>
        <v/>
      </c>
    </row>
    <row r="282" spans="2:10">
      <c r="B282" s="248"/>
      <c r="C282" s="249" t="s">
        <v>438</v>
      </c>
      <c r="D282" s="248"/>
      <c r="E282" s="251">
        <f>Dat_02!C281</f>
        <v>8.0012418894834845</v>
      </c>
      <c r="F282" s="251">
        <f>Dat_02!D281</f>
        <v>28.410222830287367</v>
      </c>
      <c r="G282" s="251">
        <f>Dat_02!E281</f>
        <v>8.0012418894834845</v>
      </c>
      <c r="I282" s="252">
        <f>Dat_02!G281</f>
        <v>0</v>
      </c>
      <c r="J282" s="264" t="str">
        <f>IF(Dat_02!H281=0,"",Dat_02!H281)</f>
        <v/>
      </c>
    </row>
    <row r="283" spans="2:10">
      <c r="B283" s="248"/>
      <c r="C283" s="249" t="s">
        <v>439</v>
      </c>
      <c r="D283" s="248"/>
      <c r="E283" s="251">
        <f>Dat_02!C282</f>
        <v>17.791341889485345</v>
      </c>
      <c r="F283" s="251">
        <f>Dat_02!D282</f>
        <v>28.410222830287367</v>
      </c>
      <c r="G283" s="251">
        <f>Dat_02!E282</f>
        <v>17.791341889485345</v>
      </c>
      <c r="I283" s="252">
        <f>Dat_02!G282</f>
        <v>0</v>
      </c>
      <c r="J283" s="264" t="str">
        <f>IF(Dat_02!H282=0,"",Dat_02!H282)</f>
        <v/>
      </c>
    </row>
    <row r="284" spans="2:10">
      <c r="B284" s="248"/>
      <c r="C284" s="249" t="s">
        <v>440</v>
      </c>
      <c r="D284" s="248"/>
      <c r="E284" s="251">
        <f>Dat_02!C283</f>
        <v>25.094941889481618</v>
      </c>
      <c r="F284" s="251">
        <f>Dat_02!D283</f>
        <v>28.410222830287367</v>
      </c>
      <c r="G284" s="251">
        <f>Dat_02!E283</f>
        <v>25.094941889481618</v>
      </c>
      <c r="I284" s="252">
        <f>Dat_02!G283</f>
        <v>0</v>
      </c>
      <c r="J284" s="264" t="str">
        <f>IF(Dat_02!H283=0,"",Dat_02!H283)</f>
        <v/>
      </c>
    </row>
    <row r="285" spans="2:10">
      <c r="B285" s="248"/>
      <c r="C285" s="249" t="s">
        <v>441</v>
      </c>
      <c r="D285" s="248"/>
      <c r="E285" s="251">
        <f>Dat_02!C284</f>
        <v>31.865014404026791</v>
      </c>
      <c r="F285" s="251">
        <f>Dat_02!D284</f>
        <v>28.410222830287367</v>
      </c>
      <c r="G285" s="251">
        <f>Dat_02!E284</f>
        <v>28.410222830287367</v>
      </c>
      <c r="I285" s="252">
        <f>Dat_02!G284</f>
        <v>0</v>
      </c>
      <c r="J285" s="264" t="str">
        <f>IF(Dat_02!H284=0,"",Dat_02!H284)</f>
        <v/>
      </c>
    </row>
    <row r="286" spans="2:10">
      <c r="B286" s="248"/>
      <c r="C286" s="249" t="s">
        <v>442</v>
      </c>
      <c r="D286" s="248"/>
      <c r="E286" s="251">
        <f>Dat_02!C285</f>
        <v>27.082214404023063</v>
      </c>
      <c r="F286" s="251">
        <f>Dat_02!D285</f>
        <v>28.410222830287367</v>
      </c>
      <c r="G286" s="251">
        <f>Dat_02!E285</f>
        <v>27.082214404023063</v>
      </c>
      <c r="I286" s="252">
        <f>Dat_02!G285</f>
        <v>0</v>
      </c>
      <c r="J286" s="264" t="str">
        <f>IF(Dat_02!H285=0,"",Dat_02!H285)</f>
        <v/>
      </c>
    </row>
    <row r="287" spans="2:10">
      <c r="B287" s="248"/>
      <c r="C287" s="249" t="s">
        <v>443</v>
      </c>
      <c r="D287" s="248"/>
      <c r="E287" s="251">
        <f>Dat_02!C286</f>
        <v>21.241714404026787</v>
      </c>
      <c r="F287" s="251">
        <f>Dat_02!D286</f>
        <v>28.410222830287367</v>
      </c>
      <c r="G287" s="251">
        <f>Dat_02!E286</f>
        <v>21.241714404026787</v>
      </c>
      <c r="I287" s="252">
        <f>Dat_02!G286</f>
        <v>0</v>
      </c>
      <c r="J287" s="264" t="str">
        <f>IF(Dat_02!H286=0,"",Dat_02!H286)</f>
        <v/>
      </c>
    </row>
    <row r="288" spans="2:10">
      <c r="B288" s="248"/>
      <c r="C288" s="249" t="s">
        <v>444</v>
      </c>
      <c r="D288" s="248"/>
      <c r="E288" s="251">
        <f>Dat_02!C287</f>
        <v>17.792714404021201</v>
      </c>
      <c r="F288" s="251">
        <f>Dat_02!D287</f>
        <v>28.410222830287367</v>
      </c>
      <c r="G288" s="251">
        <f>Dat_02!E287</f>
        <v>17.792714404021201</v>
      </c>
      <c r="I288" s="252">
        <f>Dat_02!G287</f>
        <v>0</v>
      </c>
      <c r="J288" s="264" t="str">
        <f>IF(Dat_02!H287=0,"",Dat_02!H287)</f>
        <v/>
      </c>
    </row>
    <row r="289" spans="2:10">
      <c r="B289" s="248"/>
      <c r="C289" s="249" t="s">
        <v>445</v>
      </c>
      <c r="D289" s="248"/>
      <c r="E289" s="251">
        <f>Dat_02!C288</f>
        <v>8.9562144040249265</v>
      </c>
      <c r="F289" s="251">
        <f>Dat_02!D288</f>
        <v>28.410222830287367</v>
      </c>
      <c r="G289" s="251">
        <f>Dat_02!E288</f>
        <v>8.9562144040249265</v>
      </c>
      <c r="I289" s="252">
        <f>Dat_02!G288</f>
        <v>0</v>
      </c>
      <c r="J289" s="264" t="str">
        <f>IF(Dat_02!H288=0,"",Dat_02!H288)</f>
        <v/>
      </c>
    </row>
    <row r="290" spans="2:10">
      <c r="B290" s="248"/>
      <c r="C290" s="249" t="s">
        <v>446</v>
      </c>
      <c r="D290" s="248"/>
      <c r="E290" s="251">
        <f>Dat_02!C289</f>
        <v>23.02581440402307</v>
      </c>
      <c r="F290" s="251">
        <f>Dat_02!D289</f>
        <v>28.410222830287367</v>
      </c>
      <c r="G290" s="251">
        <f>Dat_02!E289</f>
        <v>23.02581440402307</v>
      </c>
      <c r="I290" s="252">
        <f>Dat_02!G289</f>
        <v>0</v>
      </c>
      <c r="J290" s="264" t="str">
        <f>IF(Dat_02!H289=0,"",Dat_02!H289)</f>
        <v/>
      </c>
    </row>
    <row r="291" spans="2:10">
      <c r="B291" s="248"/>
      <c r="C291" s="249" t="s">
        <v>447</v>
      </c>
      <c r="D291" s="248"/>
      <c r="E291" s="251">
        <f>Dat_02!C290</f>
        <v>22.195214404024927</v>
      </c>
      <c r="F291" s="251">
        <f>Dat_02!D290</f>
        <v>28.410222830287367</v>
      </c>
      <c r="G291" s="251">
        <f>Dat_02!E290</f>
        <v>22.195214404024927</v>
      </c>
      <c r="I291" s="252">
        <f>Dat_02!G290</f>
        <v>0</v>
      </c>
      <c r="J291" s="264" t="str">
        <f>IF(Dat_02!H290=0,"",Dat_02!H290)</f>
        <v/>
      </c>
    </row>
    <row r="292" spans="2:10">
      <c r="B292" s="248"/>
      <c r="C292" s="249" t="s">
        <v>448</v>
      </c>
      <c r="D292" s="248"/>
      <c r="E292" s="251">
        <f>Dat_02!C291</f>
        <v>21.587164615732057</v>
      </c>
      <c r="F292" s="251">
        <f>Dat_02!D291</f>
        <v>28.410222830287367</v>
      </c>
      <c r="G292" s="251">
        <f>Dat_02!E291</f>
        <v>21.587164615732057</v>
      </c>
      <c r="I292" s="252">
        <f>Dat_02!G291</f>
        <v>28.410222830287367</v>
      </c>
      <c r="J292" s="264" t="str">
        <f>IF(Dat_02!H291=0,"",Dat_02!H291)</f>
        <v/>
      </c>
    </row>
    <row r="293" spans="2:10">
      <c r="B293" s="248"/>
      <c r="C293" s="249" t="s">
        <v>449</v>
      </c>
      <c r="D293" s="248"/>
      <c r="E293" s="251">
        <f>Dat_02!C292</f>
        <v>22.25656461573206</v>
      </c>
      <c r="F293" s="251">
        <f>Dat_02!D292</f>
        <v>28.410222830287367</v>
      </c>
      <c r="G293" s="251">
        <f>Dat_02!E292</f>
        <v>22.25656461573206</v>
      </c>
      <c r="I293" s="252">
        <f>Dat_02!G292</f>
        <v>0</v>
      </c>
      <c r="J293" s="264" t="str">
        <f>IF(Dat_02!H292=0,"",Dat_02!H292)</f>
        <v/>
      </c>
    </row>
    <row r="294" spans="2:10">
      <c r="B294" s="248"/>
      <c r="C294" s="249" t="s">
        <v>450</v>
      </c>
      <c r="D294" s="248"/>
      <c r="E294" s="251">
        <f>Dat_02!C293</f>
        <v>24.386564615732059</v>
      </c>
      <c r="F294" s="251">
        <f>Dat_02!D293</f>
        <v>28.410222830287367</v>
      </c>
      <c r="G294" s="251">
        <f>Dat_02!E293</f>
        <v>24.386564615732059</v>
      </c>
      <c r="I294" s="252">
        <f>Dat_02!G293</f>
        <v>0</v>
      </c>
      <c r="J294" s="264" t="str">
        <f>IF(Dat_02!H293=0,"",Dat_02!H293)</f>
        <v/>
      </c>
    </row>
    <row r="295" spans="2:10">
      <c r="B295" s="248"/>
      <c r="C295" s="249" t="s">
        <v>451</v>
      </c>
      <c r="D295" s="248"/>
      <c r="E295" s="251">
        <f>Dat_02!C294</f>
        <v>19.524964615733921</v>
      </c>
      <c r="F295" s="251">
        <f>Dat_02!D294</f>
        <v>28.410222830287367</v>
      </c>
      <c r="G295" s="251">
        <f>Dat_02!E294</f>
        <v>19.524964615733921</v>
      </c>
      <c r="I295" s="252">
        <f>Dat_02!G294</f>
        <v>0</v>
      </c>
      <c r="J295" s="264" t="str">
        <f>IF(Dat_02!H294=0,"",Dat_02!H294)</f>
        <v/>
      </c>
    </row>
    <row r="296" spans="2:10">
      <c r="B296" s="248"/>
      <c r="C296" s="249" t="s">
        <v>452</v>
      </c>
      <c r="D296" s="248"/>
      <c r="E296" s="251">
        <f>Dat_02!C295</f>
        <v>12.476364615733925</v>
      </c>
      <c r="F296" s="251">
        <f>Dat_02!D295</f>
        <v>28.410222830287367</v>
      </c>
      <c r="G296" s="251">
        <f>Dat_02!E295</f>
        <v>12.476364615733925</v>
      </c>
      <c r="I296" s="252">
        <f>Dat_02!G295</f>
        <v>0</v>
      </c>
      <c r="J296" s="264" t="str">
        <f>IF(Dat_02!H295=0,"",Dat_02!H295)</f>
        <v/>
      </c>
    </row>
    <row r="297" spans="2:10">
      <c r="B297" s="248"/>
      <c r="C297" s="249" t="s">
        <v>453</v>
      </c>
      <c r="D297" s="248"/>
      <c r="E297" s="251">
        <f>Dat_02!C296</f>
        <v>27.044864615730198</v>
      </c>
      <c r="F297" s="251">
        <f>Dat_02!D296</f>
        <v>28.410222830287367</v>
      </c>
      <c r="G297" s="251">
        <f>Dat_02!E296</f>
        <v>27.044864615730198</v>
      </c>
      <c r="I297" s="252">
        <f>Dat_02!G296</f>
        <v>0</v>
      </c>
      <c r="J297" s="264" t="str">
        <f>IF(Dat_02!H296=0,"",Dat_02!H296)</f>
        <v/>
      </c>
    </row>
    <row r="298" spans="2:10">
      <c r="B298" s="248"/>
      <c r="C298" s="249" t="s">
        <v>454</v>
      </c>
      <c r="D298" s="248"/>
      <c r="E298" s="251">
        <f>Dat_02!C297</f>
        <v>19.316464615733924</v>
      </c>
      <c r="F298" s="251">
        <f>Dat_02!D297</f>
        <v>28.410222830287367</v>
      </c>
      <c r="G298" s="251">
        <f>Dat_02!E297</f>
        <v>19.316464615733924</v>
      </c>
      <c r="I298" s="252">
        <f>Dat_02!G297</f>
        <v>0</v>
      </c>
      <c r="J298" s="264" t="str">
        <f>IF(Dat_02!H297=0,"",Dat_02!H297)</f>
        <v/>
      </c>
    </row>
    <row r="299" spans="2:10">
      <c r="B299" s="248"/>
      <c r="C299" s="249" t="s">
        <v>455</v>
      </c>
      <c r="D299" s="248"/>
      <c r="E299" s="251">
        <f>Dat_02!C298</f>
        <v>13.504691299972313</v>
      </c>
      <c r="F299" s="251">
        <f>Dat_02!D298</f>
        <v>28.410222830287367</v>
      </c>
      <c r="G299" s="251">
        <f>Dat_02!E298</f>
        <v>13.504691299972313</v>
      </c>
      <c r="I299" s="252">
        <f>Dat_02!G298</f>
        <v>0</v>
      </c>
      <c r="J299" s="264" t="str">
        <f>IF(Dat_02!H298=0,"",Dat_02!H298)</f>
        <v/>
      </c>
    </row>
    <row r="300" spans="2:10">
      <c r="B300" s="248"/>
      <c r="C300" s="249" t="s">
        <v>456</v>
      </c>
      <c r="D300" s="248"/>
      <c r="E300" s="251">
        <f>Dat_02!C299</f>
        <v>17.08589129997231</v>
      </c>
      <c r="F300" s="251">
        <f>Dat_02!D299</f>
        <v>28.410222830287367</v>
      </c>
      <c r="G300" s="251">
        <f>Dat_02!E299</f>
        <v>17.08589129997231</v>
      </c>
      <c r="I300" s="252">
        <f>Dat_02!G299</f>
        <v>0</v>
      </c>
      <c r="J300" s="264" t="str">
        <f>IF(Dat_02!H299=0,"",Dat_02!H299)</f>
        <v/>
      </c>
    </row>
    <row r="301" spans="2:10">
      <c r="B301" s="248"/>
      <c r="C301" s="249" t="s">
        <v>457</v>
      </c>
      <c r="D301" s="248"/>
      <c r="E301" s="251">
        <f>Dat_02!C300</f>
        <v>13.806591299974171</v>
      </c>
      <c r="F301" s="251">
        <f>Dat_02!D300</f>
        <v>28.410222830287367</v>
      </c>
      <c r="G301" s="251">
        <f>Dat_02!E300</f>
        <v>13.806591299974171</v>
      </c>
      <c r="I301" s="252">
        <f>Dat_02!G300</f>
        <v>0</v>
      </c>
      <c r="J301" s="264" t="str">
        <f>IF(Dat_02!H300=0,"",Dat_02!H300)</f>
        <v/>
      </c>
    </row>
    <row r="302" spans="2:10">
      <c r="B302" s="248"/>
      <c r="C302" s="249" t="s">
        <v>458</v>
      </c>
      <c r="D302" s="248"/>
      <c r="E302" s="251">
        <f>Dat_02!C301</f>
        <v>5.5891912999723132</v>
      </c>
      <c r="F302" s="251">
        <f>Dat_02!D301</f>
        <v>28.410222830287367</v>
      </c>
      <c r="G302" s="251">
        <f>Dat_02!E301</f>
        <v>5.5891912999723132</v>
      </c>
      <c r="I302" s="252">
        <f>Dat_02!G301</f>
        <v>0</v>
      </c>
      <c r="J302" s="264" t="str">
        <f>IF(Dat_02!H301=0,"",Dat_02!H301)</f>
        <v/>
      </c>
    </row>
    <row r="303" spans="2:10">
      <c r="B303" s="248"/>
      <c r="C303" s="249" t="s">
        <v>459</v>
      </c>
      <c r="D303" s="248"/>
      <c r="E303" s="251">
        <f>Dat_02!C302</f>
        <v>4.0950912999760334</v>
      </c>
      <c r="F303" s="251">
        <f>Dat_02!D302</f>
        <v>28.410222830287367</v>
      </c>
      <c r="G303" s="251">
        <f>Dat_02!E302</f>
        <v>4.0950912999760334</v>
      </c>
      <c r="I303" s="252">
        <f>Dat_02!G302</f>
        <v>0</v>
      </c>
      <c r="J303" s="264" t="str">
        <f>IF(Dat_02!H302=0,"",Dat_02!H302)</f>
        <v/>
      </c>
    </row>
    <row r="304" spans="2:10">
      <c r="B304" s="248"/>
      <c r="C304" s="249" t="s">
        <v>460</v>
      </c>
      <c r="D304" s="248"/>
      <c r="E304" s="251">
        <f>Dat_02!C303</f>
        <v>27.26549129997418</v>
      </c>
      <c r="F304" s="251">
        <f>Dat_02!D303</f>
        <v>28.410222830287367</v>
      </c>
      <c r="G304" s="251">
        <f>Dat_02!E303</f>
        <v>27.26549129997418</v>
      </c>
      <c r="I304" s="252">
        <f>Dat_02!G303</f>
        <v>0</v>
      </c>
      <c r="J304" s="264" t="str">
        <f>IF(Dat_02!H303=0,"",Dat_02!H303)</f>
        <v/>
      </c>
    </row>
    <row r="305" spans="2:10">
      <c r="B305" s="248"/>
      <c r="C305" s="249" t="s">
        <v>461</v>
      </c>
      <c r="D305" s="248"/>
      <c r="E305" s="251">
        <f>Dat_02!C304</f>
        <v>30.291691299972314</v>
      </c>
      <c r="F305" s="251">
        <f>Dat_02!D304</f>
        <v>28.410222830287367</v>
      </c>
      <c r="G305" s="251">
        <f>Dat_02!E304</f>
        <v>28.410222830287367</v>
      </c>
      <c r="I305" s="252">
        <f>Dat_02!G304</f>
        <v>0</v>
      </c>
      <c r="J305" s="264" t="str">
        <f>IF(Dat_02!H304=0,"",Dat_02!H304)</f>
        <v/>
      </c>
    </row>
    <row r="306" spans="2:10">
      <c r="B306" s="248"/>
      <c r="C306" s="249" t="s">
        <v>462</v>
      </c>
      <c r="D306" s="248"/>
      <c r="E306" s="251">
        <f>Dat_02!C305</f>
        <v>14.449744701170552</v>
      </c>
      <c r="F306" s="251">
        <f>Dat_02!D305</f>
        <v>28.410222830287367</v>
      </c>
      <c r="G306" s="251">
        <f>Dat_02!E305</f>
        <v>14.449744701170552</v>
      </c>
      <c r="I306" s="252">
        <f>Dat_02!G305</f>
        <v>0</v>
      </c>
      <c r="J306" s="264" t="str">
        <f>IF(Dat_02!H305=0,"",Dat_02!H305)</f>
        <v/>
      </c>
    </row>
    <row r="307" spans="2:10">
      <c r="B307" s="248"/>
      <c r="C307" s="249" t="s">
        <v>463</v>
      </c>
      <c r="D307" s="248"/>
      <c r="E307" s="251">
        <f>Dat_02!C306</f>
        <v>11.960344701170543</v>
      </c>
      <c r="F307" s="251">
        <f>Dat_02!D306</f>
        <v>28.410222830287367</v>
      </c>
      <c r="G307" s="251">
        <f>Dat_02!E306</f>
        <v>11.960344701170543</v>
      </c>
      <c r="I307" s="252">
        <f>Dat_02!G306</f>
        <v>0</v>
      </c>
      <c r="J307" s="264" t="str">
        <f>IF(Dat_02!H306=0,"",Dat_02!H306)</f>
        <v/>
      </c>
    </row>
    <row r="308" spans="2:10">
      <c r="B308" s="250" t="s">
        <v>464</v>
      </c>
      <c r="C308" s="255" t="s">
        <v>465</v>
      </c>
      <c r="D308" s="248"/>
      <c r="E308" s="251">
        <f>Dat_02!C307</f>
        <v>31.587444701164962</v>
      </c>
      <c r="F308" s="251">
        <f>Dat_02!D307</f>
        <v>28.410222830287367</v>
      </c>
      <c r="G308" s="251">
        <f>Dat_02!E307</f>
        <v>28.410222830287367</v>
      </c>
      <c r="I308" s="252">
        <f>Dat_02!G307</f>
        <v>0</v>
      </c>
      <c r="J308" s="264" t="str">
        <f>IF(Dat_02!H307=0,"",Dat_02!H307)</f>
        <v/>
      </c>
    </row>
    <row r="309" spans="2:10">
      <c r="B309" s="248"/>
      <c r="C309" s="249" t="s">
        <v>466</v>
      </c>
      <c r="D309" s="250"/>
      <c r="E309" s="251">
        <f>Dat_02!C308</f>
        <v>1.1538447011686876</v>
      </c>
      <c r="F309" s="251">
        <f>Dat_02!D308</f>
        <v>17.313341416272394</v>
      </c>
      <c r="G309" s="251">
        <f>Dat_02!E308</f>
        <v>1.1538447011686876</v>
      </c>
      <c r="I309" s="252">
        <f>Dat_02!G308</f>
        <v>0</v>
      </c>
      <c r="J309" s="264" t="str">
        <f>IF(Dat_02!H308=0,"",Dat_02!H308)</f>
        <v/>
      </c>
    </row>
    <row r="310" spans="2:10">
      <c r="B310" s="248"/>
      <c r="C310" s="249" t="s">
        <v>467</v>
      </c>
      <c r="D310" s="250"/>
      <c r="E310" s="251">
        <f>Dat_02!C309</f>
        <v>2.1983447011705501</v>
      </c>
      <c r="F310" s="251">
        <f>Dat_02!D309</f>
        <v>17.313341416272394</v>
      </c>
      <c r="G310" s="251">
        <f>Dat_02!E309</f>
        <v>2.1983447011705501</v>
      </c>
      <c r="I310" s="252">
        <f>Dat_02!G309</f>
        <v>0</v>
      </c>
      <c r="J310" s="264" t="str">
        <f>IF(Dat_02!H309=0,"",Dat_02!H309)</f>
        <v/>
      </c>
    </row>
    <row r="311" spans="2:10">
      <c r="B311" s="248"/>
      <c r="C311" s="249" t="s">
        <v>468</v>
      </c>
      <c r="D311" s="248"/>
      <c r="E311" s="251">
        <f>Dat_02!C310</f>
        <v>1.2358447011686804</v>
      </c>
      <c r="F311" s="251">
        <f>Dat_02!D310</f>
        <v>17.313341416272394</v>
      </c>
      <c r="G311" s="251">
        <f>Dat_02!E310</f>
        <v>1.2358447011686804</v>
      </c>
      <c r="I311" s="252">
        <f>Dat_02!G310</f>
        <v>0</v>
      </c>
      <c r="J311" s="264" t="str">
        <f>IF(Dat_02!H310=0,"",Dat_02!H310)</f>
        <v/>
      </c>
    </row>
    <row r="312" spans="2:10">
      <c r="B312" s="248"/>
      <c r="C312" s="249" t="s">
        <v>469</v>
      </c>
      <c r="D312" s="248"/>
      <c r="E312" s="251">
        <f>Dat_02!C311</f>
        <v>0.99304470116868471</v>
      </c>
      <c r="F312" s="251">
        <f>Dat_02!D311</f>
        <v>17.313341416272394</v>
      </c>
      <c r="G312" s="251">
        <f>Dat_02!E311</f>
        <v>0.99304470116868471</v>
      </c>
      <c r="I312" s="252">
        <f>Dat_02!G311</f>
        <v>0</v>
      </c>
      <c r="J312" s="264" t="str">
        <f>IF(Dat_02!H311=0,"",Dat_02!H311)</f>
        <v/>
      </c>
    </row>
    <row r="313" spans="2:10">
      <c r="B313" s="248"/>
      <c r="C313" s="249" t="s">
        <v>470</v>
      </c>
      <c r="D313" s="248"/>
      <c r="E313" s="251">
        <f>Dat_02!C312</f>
        <v>1.2502095372110635</v>
      </c>
      <c r="F313" s="251">
        <f>Dat_02!D312</f>
        <v>17.313341416272394</v>
      </c>
      <c r="G313" s="251">
        <f>Dat_02!E312</f>
        <v>1.2502095372110635</v>
      </c>
      <c r="I313" s="252">
        <f>Dat_02!G312</f>
        <v>0</v>
      </c>
      <c r="J313" s="264" t="str">
        <f>IF(Dat_02!H312=0,"",Dat_02!H312)</f>
        <v/>
      </c>
    </row>
    <row r="314" spans="2:10">
      <c r="B314" s="248"/>
      <c r="C314" s="249" t="s">
        <v>471</v>
      </c>
      <c r="D314" s="248"/>
      <c r="E314" s="251">
        <f>Dat_02!C313</f>
        <v>5.0392095372054753</v>
      </c>
      <c r="F314" s="251">
        <f>Dat_02!D313</f>
        <v>17.313341416272394</v>
      </c>
      <c r="G314" s="251">
        <f>Dat_02!E313</f>
        <v>5.0392095372054753</v>
      </c>
      <c r="I314" s="252">
        <f>Dat_02!G313</f>
        <v>0</v>
      </c>
      <c r="J314" s="264" t="str">
        <f>IF(Dat_02!H313=0,"",Dat_02!H313)</f>
        <v/>
      </c>
    </row>
    <row r="315" spans="2:10">
      <c r="B315" s="248"/>
      <c r="C315" s="249" t="s">
        <v>472</v>
      </c>
      <c r="D315" s="248"/>
      <c r="E315" s="251">
        <f>Dat_02!C314</f>
        <v>6.6257095372054753</v>
      </c>
      <c r="F315" s="251">
        <f>Dat_02!D314</f>
        <v>17.313341416272394</v>
      </c>
      <c r="G315" s="251">
        <f>Dat_02!E314</f>
        <v>6.6257095372054753</v>
      </c>
      <c r="I315" s="252">
        <f>Dat_02!G314</f>
        <v>0</v>
      </c>
      <c r="J315" s="264" t="str">
        <f>IF(Dat_02!H314=0,"",Dat_02!H314)</f>
        <v/>
      </c>
    </row>
    <row r="316" spans="2:10">
      <c r="B316" s="248"/>
      <c r="C316" s="249" t="s">
        <v>473</v>
      </c>
      <c r="D316" s="248"/>
      <c r="E316" s="251">
        <f>Dat_02!C315</f>
        <v>4.2226095372110573</v>
      </c>
      <c r="F316" s="251">
        <f>Dat_02!D315</f>
        <v>17.313341416272394</v>
      </c>
      <c r="G316" s="251">
        <f>Dat_02!E315</f>
        <v>4.2226095372110573</v>
      </c>
      <c r="I316" s="252">
        <f>Dat_02!G315</f>
        <v>0</v>
      </c>
      <c r="J316" s="264" t="str">
        <f>IF(Dat_02!H315=0,"",Dat_02!H315)</f>
        <v/>
      </c>
    </row>
    <row r="317" spans="2:10">
      <c r="B317" s="248"/>
      <c r="C317" s="249" t="s">
        <v>474</v>
      </c>
      <c r="D317" s="248"/>
      <c r="E317" s="251">
        <f>Dat_02!C316</f>
        <v>1.3989095372073352</v>
      </c>
      <c r="F317" s="251">
        <f>Dat_02!D316</f>
        <v>17.313341416272394</v>
      </c>
      <c r="G317" s="251">
        <f>Dat_02!E316</f>
        <v>1.3989095372073352</v>
      </c>
      <c r="I317" s="252">
        <f>Dat_02!G316</f>
        <v>0</v>
      </c>
      <c r="J317" s="264" t="str">
        <f>IF(Dat_02!H316=0,"",Dat_02!H316)</f>
        <v/>
      </c>
    </row>
    <row r="318" spans="2:10">
      <c r="B318" s="248"/>
      <c r="C318" s="249" t="s">
        <v>475</v>
      </c>
      <c r="D318" s="248"/>
      <c r="E318" s="251">
        <f>Dat_02!C317</f>
        <v>1.9705095372091965</v>
      </c>
      <c r="F318" s="251">
        <f>Dat_02!D317</f>
        <v>17.313341416272394</v>
      </c>
      <c r="G318" s="251">
        <f>Dat_02!E317</f>
        <v>1.9705095372091965</v>
      </c>
      <c r="I318" s="252">
        <f>Dat_02!G317</f>
        <v>0</v>
      </c>
      <c r="J318" s="264" t="str">
        <f>IF(Dat_02!H317=0,"",Dat_02!H317)</f>
        <v/>
      </c>
    </row>
    <row r="319" spans="2:10">
      <c r="B319" s="248"/>
      <c r="C319" s="249" t="s">
        <v>476</v>
      </c>
      <c r="D319" s="248"/>
      <c r="E319" s="251">
        <f>Dat_02!C318</f>
        <v>9.8279095372073346</v>
      </c>
      <c r="F319" s="251">
        <f>Dat_02!D318</f>
        <v>17.313341416272394</v>
      </c>
      <c r="G319" s="251">
        <f>Dat_02!E318</f>
        <v>9.8279095372073346</v>
      </c>
      <c r="I319" s="252">
        <f>Dat_02!G318</f>
        <v>0</v>
      </c>
      <c r="J319" s="264" t="str">
        <f>IF(Dat_02!H318=0,"",Dat_02!H318)</f>
        <v/>
      </c>
    </row>
    <row r="320" spans="2:10">
      <c r="B320" s="248"/>
      <c r="C320" s="249" t="s">
        <v>477</v>
      </c>
      <c r="D320" s="248"/>
      <c r="E320" s="251">
        <f>Dat_02!C319</f>
        <v>16.179420477262887</v>
      </c>
      <c r="F320" s="251">
        <f>Dat_02!D319</f>
        <v>17.313341416272394</v>
      </c>
      <c r="G320" s="251">
        <f>Dat_02!E319</f>
        <v>16.179420477262887</v>
      </c>
      <c r="I320" s="252">
        <f>Dat_02!G319</f>
        <v>0</v>
      </c>
      <c r="J320" s="264" t="str">
        <f>IF(Dat_02!H319=0,"",Dat_02!H319)</f>
        <v/>
      </c>
    </row>
    <row r="321" spans="2:10">
      <c r="B321" s="248"/>
      <c r="C321" s="249" t="s">
        <v>478</v>
      </c>
      <c r="D321" s="248"/>
      <c r="E321" s="251">
        <f>Dat_02!C320</f>
        <v>46.312220477261029</v>
      </c>
      <c r="F321" s="251">
        <f>Dat_02!D320</f>
        <v>17.313341416272394</v>
      </c>
      <c r="G321" s="251">
        <f>Dat_02!E320</f>
        <v>17.313341416272394</v>
      </c>
      <c r="I321" s="252">
        <f>Dat_02!G320</f>
        <v>0</v>
      </c>
      <c r="J321" s="264" t="str">
        <f>IF(Dat_02!H320=0,"",Dat_02!H320)</f>
        <v/>
      </c>
    </row>
    <row r="322" spans="2:10">
      <c r="B322" s="248"/>
      <c r="C322" s="249" t="s">
        <v>479</v>
      </c>
      <c r="D322" s="248"/>
      <c r="E322" s="251">
        <f>Dat_02!C321</f>
        <v>19.582720477262889</v>
      </c>
      <c r="F322" s="251">
        <f>Dat_02!D321</f>
        <v>17.313341416272394</v>
      </c>
      <c r="G322" s="251">
        <f>Dat_02!E321</f>
        <v>17.313341416272394</v>
      </c>
      <c r="I322" s="252">
        <f>Dat_02!G321</f>
        <v>0</v>
      </c>
      <c r="J322" s="264" t="str">
        <f>IF(Dat_02!H321=0,"",Dat_02!H321)</f>
        <v/>
      </c>
    </row>
    <row r="323" spans="2:10">
      <c r="B323" s="248"/>
      <c r="C323" s="249" t="s">
        <v>480</v>
      </c>
      <c r="D323" s="248"/>
      <c r="E323" s="251">
        <f>Dat_02!C322</f>
        <v>7.3201204772628845</v>
      </c>
      <c r="F323" s="251">
        <f>Dat_02!D322</f>
        <v>17.313341416272394</v>
      </c>
      <c r="G323" s="251">
        <f>Dat_02!E322</f>
        <v>7.3201204772628845</v>
      </c>
      <c r="I323" s="252">
        <f>Dat_02!G322</f>
        <v>17.313341416272394</v>
      </c>
      <c r="J323" s="264" t="str">
        <f>IF(Dat_02!H322=0,"",Dat_02!H322)</f>
        <v/>
      </c>
    </row>
    <row r="324" spans="2:10">
      <c r="B324" s="248"/>
      <c r="C324" s="249" t="s">
        <v>481</v>
      </c>
      <c r="D324" s="248"/>
      <c r="E324" s="251">
        <f>Dat_02!C323</f>
        <v>4.2417204772591575</v>
      </c>
      <c r="F324" s="251">
        <f>Dat_02!D323</f>
        <v>17.313341416272394</v>
      </c>
      <c r="G324" s="251">
        <f>Dat_02!E323</f>
        <v>4.2417204772591575</v>
      </c>
      <c r="I324" s="252">
        <f>Dat_02!G323</f>
        <v>0</v>
      </c>
      <c r="J324" s="264" t="str">
        <f>IF(Dat_02!H323=0,"",Dat_02!H323)</f>
        <v/>
      </c>
    </row>
    <row r="325" spans="2:10">
      <c r="B325" s="248"/>
      <c r="C325" s="249" t="s">
        <v>482</v>
      </c>
      <c r="D325" s="248"/>
      <c r="E325" s="251">
        <f>Dat_02!C324</f>
        <v>15.838020477262885</v>
      </c>
      <c r="F325" s="251">
        <f>Dat_02!D324</f>
        <v>17.313341416272394</v>
      </c>
      <c r="G325" s="251">
        <f>Dat_02!E324</f>
        <v>15.838020477262885</v>
      </c>
      <c r="I325" s="252">
        <f>Dat_02!G324</f>
        <v>0</v>
      </c>
      <c r="J325" s="264" t="str">
        <f>IF(Dat_02!H324=0,"",Dat_02!H324)</f>
        <v/>
      </c>
    </row>
    <row r="326" spans="2:10">
      <c r="B326" s="248"/>
      <c r="C326" s="249" t="s">
        <v>483</v>
      </c>
      <c r="D326" s="248"/>
      <c r="E326" s="251">
        <f>Dat_02!C325</f>
        <v>30.79082047726288</v>
      </c>
      <c r="F326" s="251">
        <f>Dat_02!D325</f>
        <v>17.313341416272394</v>
      </c>
      <c r="G326" s="251">
        <f>Dat_02!E325</f>
        <v>17.313341416272394</v>
      </c>
      <c r="I326" s="252">
        <f>Dat_02!G325</f>
        <v>0</v>
      </c>
      <c r="J326" s="264" t="str">
        <f>IF(Dat_02!H325=0,"",Dat_02!H325)</f>
        <v/>
      </c>
    </row>
    <row r="327" spans="2:10">
      <c r="B327" s="248"/>
      <c r="C327" s="249" t="s">
        <v>484</v>
      </c>
      <c r="D327" s="248"/>
      <c r="E327" s="251">
        <f>Dat_02!C326</f>
        <v>6.3324321625173106</v>
      </c>
      <c r="F327" s="251">
        <f>Dat_02!D326</f>
        <v>17.313341416272394</v>
      </c>
      <c r="G327" s="251">
        <f>Dat_02!E326</f>
        <v>6.3324321625173106</v>
      </c>
      <c r="I327" s="252">
        <f>Dat_02!G326</f>
        <v>0</v>
      </c>
      <c r="J327" s="264" t="str">
        <f>IF(Dat_02!H326=0,"",Dat_02!H326)</f>
        <v/>
      </c>
    </row>
    <row r="328" spans="2:10">
      <c r="B328" s="248"/>
      <c r="C328" s="249" t="s">
        <v>485</v>
      </c>
      <c r="D328" s="248"/>
      <c r="E328" s="251">
        <f>Dat_02!C327</f>
        <v>5.5617321625191689</v>
      </c>
      <c r="F328" s="251">
        <f>Dat_02!D327</f>
        <v>17.313341416272394</v>
      </c>
      <c r="G328" s="251">
        <f>Dat_02!E327</f>
        <v>5.5617321625191689</v>
      </c>
      <c r="I328" s="252">
        <f>Dat_02!G327</f>
        <v>0</v>
      </c>
      <c r="J328" s="264" t="str">
        <f>IF(Dat_02!H327=0,"",Dat_02!H327)</f>
        <v/>
      </c>
    </row>
    <row r="329" spans="2:10">
      <c r="B329" s="248"/>
      <c r="C329" s="249" t="s">
        <v>486</v>
      </c>
      <c r="D329" s="248"/>
      <c r="E329" s="251">
        <f>Dat_02!C328</f>
        <v>10.257532162519173</v>
      </c>
      <c r="F329" s="251">
        <f>Dat_02!D328</f>
        <v>17.313341416272394</v>
      </c>
      <c r="G329" s="251">
        <f>Dat_02!E328</f>
        <v>10.257532162519173</v>
      </c>
      <c r="I329" s="252">
        <f>Dat_02!G328</f>
        <v>0</v>
      </c>
      <c r="J329" s="264" t="str">
        <f>IF(Dat_02!H328=0,"",Dat_02!H328)</f>
        <v/>
      </c>
    </row>
    <row r="330" spans="2:10">
      <c r="B330" s="248"/>
      <c r="C330" s="249" t="s">
        <v>487</v>
      </c>
      <c r="D330" s="248"/>
      <c r="E330" s="251">
        <f>Dat_02!C329</f>
        <v>4.6552321625173061</v>
      </c>
      <c r="F330" s="251">
        <f>Dat_02!D329</f>
        <v>17.313341416272394</v>
      </c>
      <c r="G330" s="251">
        <f>Dat_02!E329</f>
        <v>4.6552321625173061</v>
      </c>
      <c r="I330" s="252">
        <f>Dat_02!G329</f>
        <v>0</v>
      </c>
      <c r="J330" s="264" t="str">
        <f>IF(Dat_02!H329=0,"",Dat_02!H329)</f>
        <v/>
      </c>
    </row>
    <row r="331" spans="2:10">
      <c r="B331" s="248"/>
      <c r="C331" s="249" t="s">
        <v>488</v>
      </c>
      <c r="D331" s="248"/>
      <c r="E331" s="251">
        <f>Dat_02!C330</f>
        <v>5.450232162517306</v>
      </c>
      <c r="F331" s="251">
        <f>Dat_02!D330</f>
        <v>17.313341416272394</v>
      </c>
      <c r="G331" s="251">
        <f>Dat_02!E330</f>
        <v>5.450232162517306</v>
      </c>
      <c r="I331" s="252">
        <f>Dat_02!G330</f>
        <v>0</v>
      </c>
      <c r="J331" s="264" t="str">
        <f>IF(Dat_02!H330=0,"",Dat_02!H330)</f>
        <v/>
      </c>
    </row>
    <row r="332" spans="2:10">
      <c r="B332" s="248"/>
      <c r="C332" s="249" t="s">
        <v>489</v>
      </c>
      <c r="D332" s="248"/>
      <c r="E332" s="251">
        <f>Dat_02!C331</f>
        <v>7.4565321625191716</v>
      </c>
      <c r="F332" s="251">
        <f>Dat_02!D331</f>
        <v>17.313341416272394</v>
      </c>
      <c r="G332" s="251">
        <f>Dat_02!E331</f>
        <v>7.4565321625191716</v>
      </c>
      <c r="I332" s="252">
        <f>Dat_02!G331</f>
        <v>0</v>
      </c>
      <c r="J332" s="264" t="str">
        <f>IF(Dat_02!H331=0,"",Dat_02!H331)</f>
        <v/>
      </c>
    </row>
    <row r="333" spans="2:10">
      <c r="B333" s="248"/>
      <c r="C333" s="249" t="s">
        <v>490</v>
      </c>
      <c r="D333" s="248"/>
      <c r="E333" s="251">
        <f>Dat_02!C332</f>
        <v>24.78173216251917</v>
      </c>
      <c r="F333" s="251">
        <f>Dat_02!D332</f>
        <v>17.313341416272394</v>
      </c>
      <c r="G333" s="251">
        <f>Dat_02!E332</f>
        <v>17.313341416272394</v>
      </c>
      <c r="I333" s="252">
        <f>Dat_02!G332</f>
        <v>0</v>
      </c>
      <c r="J333" s="264" t="str">
        <f>IF(Dat_02!H332=0,"",Dat_02!H332)</f>
        <v/>
      </c>
    </row>
    <row r="334" spans="2:10">
      <c r="B334" s="248"/>
      <c r="C334" s="249" t="s">
        <v>491</v>
      </c>
      <c r="D334" s="248"/>
      <c r="E334" s="251">
        <f>Dat_02!C333</f>
        <v>31.584529551378264</v>
      </c>
      <c r="F334" s="251">
        <f>Dat_02!D333</f>
        <v>17.313341416272394</v>
      </c>
      <c r="G334" s="251">
        <f>Dat_02!E333</f>
        <v>17.313341416272394</v>
      </c>
      <c r="I334" s="252">
        <f>Dat_02!G333</f>
        <v>0</v>
      </c>
      <c r="J334" s="264" t="str">
        <f>IF(Dat_02!H333=0,"",Dat_02!H333)</f>
        <v/>
      </c>
    </row>
    <row r="335" spans="2:10">
      <c r="B335" s="248"/>
      <c r="C335" s="249" t="s">
        <v>492</v>
      </c>
      <c r="D335" s="248"/>
      <c r="E335" s="251">
        <f>Dat_02!C334</f>
        <v>11.699929551380134</v>
      </c>
      <c r="F335" s="251">
        <f>Dat_02!D334</f>
        <v>17.313341416272394</v>
      </c>
      <c r="G335" s="251">
        <f>Dat_02!E334</f>
        <v>11.699929551380134</v>
      </c>
      <c r="I335" s="252">
        <f>Dat_02!G334</f>
        <v>0</v>
      </c>
      <c r="J335" s="264" t="str">
        <f>IF(Dat_02!H334=0,"",Dat_02!H334)</f>
        <v/>
      </c>
    </row>
    <row r="336" spans="2:10">
      <c r="B336" s="248"/>
      <c r="C336" s="249" t="s">
        <v>493</v>
      </c>
      <c r="D336" s="248"/>
      <c r="E336" s="251">
        <f>Dat_02!C335</f>
        <v>7.1733295513819906</v>
      </c>
      <c r="F336" s="251">
        <f>Dat_02!D335</f>
        <v>17.313341416272394</v>
      </c>
      <c r="G336" s="251">
        <f>Dat_02!E335</f>
        <v>7.1733295513819906</v>
      </c>
      <c r="I336" s="252">
        <f>Dat_02!G335</f>
        <v>0</v>
      </c>
      <c r="J336" s="264" t="str">
        <f>IF(Dat_02!H335=0,"",Dat_02!H335)</f>
        <v/>
      </c>
    </row>
    <row r="337" spans="2:10">
      <c r="B337" s="248"/>
      <c r="C337" s="249" t="s">
        <v>494</v>
      </c>
      <c r="D337" s="248"/>
      <c r="E337" s="251">
        <f>Dat_02!C336</f>
        <v>1.4501295513764052</v>
      </c>
      <c r="F337" s="251">
        <f>Dat_02!D336</f>
        <v>17.313341416272394</v>
      </c>
      <c r="G337" s="251">
        <f>Dat_02!E336</f>
        <v>1.4501295513764052</v>
      </c>
      <c r="I337" s="252">
        <f>Dat_02!G336</f>
        <v>0</v>
      </c>
      <c r="J337" s="264" t="str">
        <f>IF(Dat_02!H336=0,"",Dat_02!H336)</f>
        <v/>
      </c>
    </row>
    <row r="338" spans="2:10">
      <c r="B338" s="250" t="s">
        <v>495</v>
      </c>
      <c r="C338" s="255" t="s">
        <v>496</v>
      </c>
      <c r="D338" s="248"/>
      <c r="E338" s="251">
        <f>Dat_02!C337</f>
        <v>1.4524295513838514</v>
      </c>
      <c r="F338" s="251">
        <f>Dat_02!D337</f>
        <v>17.313341416272394</v>
      </c>
      <c r="G338" s="251">
        <f>Dat_02!E337</f>
        <v>1.4524295513838514</v>
      </c>
      <c r="I338" s="252">
        <f>Dat_02!G337</f>
        <v>0</v>
      </c>
      <c r="J338" s="264" t="str">
        <f>IF(Dat_02!H337=0,"",Dat_02!H337)</f>
        <v/>
      </c>
    </row>
    <row r="339" spans="2:10">
      <c r="B339" s="248"/>
      <c r="C339" s="249" t="s">
        <v>497</v>
      </c>
      <c r="D339" s="250"/>
      <c r="E339" s="251">
        <f>Dat_02!C338</f>
        <v>1.3377295513782665</v>
      </c>
      <c r="F339" s="251">
        <f>Dat_02!D338</f>
        <v>17.313341416272394</v>
      </c>
      <c r="G339" s="251">
        <f>Dat_02!E338</f>
        <v>1.3377295513782665</v>
      </c>
      <c r="I339" s="252">
        <f>Dat_02!G338</f>
        <v>0</v>
      </c>
      <c r="J339" s="264" t="str">
        <f>IF(Dat_02!H338=0,"",Dat_02!H338)</f>
        <v/>
      </c>
    </row>
    <row r="340" spans="2:10">
      <c r="B340" s="248"/>
      <c r="C340" s="249" t="s">
        <v>498</v>
      </c>
      <c r="D340" s="250"/>
      <c r="E340" s="251">
        <f>Dat_02!C339</f>
        <v>9.8079295513782636</v>
      </c>
      <c r="F340" s="251">
        <f>Dat_02!D339</f>
        <v>20.95959048014743</v>
      </c>
      <c r="G340" s="251">
        <f>Dat_02!E339</f>
        <v>9.8079295513782636</v>
      </c>
      <c r="I340" s="252">
        <f>Dat_02!G339</f>
        <v>0</v>
      </c>
      <c r="J340" s="264" t="str">
        <f>IF(Dat_02!H339=0,"",Dat_02!H339)</f>
        <v/>
      </c>
    </row>
    <row r="341" spans="2:10">
      <c r="B341" s="248"/>
      <c r="C341" s="249" t="s">
        <v>499</v>
      </c>
      <c r="D341" s="248"/>
      <c r="E341" s="251">
        <f>Dat_02!C340</f>
        <v>19.966084909409286</v>
      </c>
      <c r="F341" s="251">
        <f>Dat_02!D340</f>
        <v>20.95959048014743</v>
      </c>
      <c r="G341" s="251">
        <f>Dat_02!E340</f>
        <v>19.966084909409286</v>
      </c>
      <c r="I341" s="252">
        <f>Dat_02!G340</f>
        <v>0</v>
      </c>
      <c r="J341" s="264" t="str">
        <f>IF(Dat_02!H340=0,"",Dat_02!H340)</f>
        <v/>
      </c>
    </row>
    <row r="342" spans="2:10">
      <c r="B342" s="248"/>
      <c r="C342" s="249" t="s">
        <v>500</v>
      </c>
      <c r="D342" s="248"/>
      <c r="E342" s="251">
        <f>Dat_02!C341</f>
        <v>24.446284909405556</v>
      </c>
      <c r="F342" s="251">
        <f>Dat_02!D341</f>
        <v>20.95959048014743</v>
      </c>
      <c r="G342" s="251">
        <f>Dat_02!E341</f>
        <v>20.95959048014743</v>
      </c>
      <c r="I342" s="252">
        <f>Dat_02!G341</f>
        <v>0</v>
      </c>
      <c r="J342" s="264" t="str">
        <f>IF(Dat_02!H341=0,"",Dat_02!H341)</f>
        <v/>
      </c>
    </row>
    <row r="343" spans="2:10">
      <c r="B343" s="248"/>
      <c r="C343" s="249" t="s">
        <v>501</v>
      </c>
      <c r="D343" s="248"/>
      <c r="E343" s="251">
        <f>Dat_02!C342</f>
        <v>14.10968490940742</v>
      </c>
      <c r="F343" s="251">
        <f>Dat_02!D342</f>
        <v>20.95959048014743</v>
      </c>
      <c r="G343" s="251">
        <f>Dat_02!E342</f>
        <v>14.10968490940742</v>
      </c>
      <c r="I343" s="252">
        <f>Dat_02!G342</f>
        <v>0</v>
      </c>
      <c r="J343" s="264" t="str">
        <f>IF(Dat_02!H342=0,"",Dat_02!H342)</f>
        <v/>
      </c>
    </row>
    <row r="344" spans="2:10">
      <c r="B344" s="248"/>
      <c r="C344" s="249" t="s">
        <v>502</v>
      </c>
      <c r="D344" s="248"/>
      <c r="E344" s="251">
        <f>Dat_02!C343</f>
        <v>6.4796849094055577</v>
      </c>
      <c r="F344" s="251">
        <f>Dat_02!D343</f>
        <v>20.95959048014743</v>
      </c>
      <c r="G344" s="251">
        <f>Dat_02!E343</f>
        <v>6.4796849094055577</v>
      </c>
      <c r="I344" s="252">
        <f>Dat_02!G343</f>
        <v>0</v>
      </c>
      <c r="J344" s="264" t="str">
        <f>IF(Dat_02!H343=0,"",Dat_02!H343)</f>
        <v/>
      </c>
    </row>
    <row r="345" spans="2:10">
      <c r="B345" s="248"/>
      <c r="C345" s="249" t="s">
        <v>503</v>
      </c>
      <c r="D345" s="248"/>
      <c r="E345" s="251">
        <f>Dat_02!C344</f>
        <v>2.191584909407422</v>
      </c>
      <c r="F345" s="251">
        <f>Dat_02!D344</f>
        <v>20.95959048014743</v>
      </c>
      <c r="G345" s="251">
        <f>Dat_02!E344</f>
        <v>2.191584909407422</v>
      </c>
      <c r="I345" s="252">
        <f>Dat_02!G344</f>
        <v>0</v>
      </c>
      <c r="J345" s="264" t="str">
        <f>IF(Dat_02!H344=0,"",Dat_02!H344)</f>
        <v/>
      </c>
    </row>
    <row r="346" spans="2:10">
      <c r="B346" s="248"/>
      <c r="C346" s="249" t="s">
        <v>504</v>
      </c>
      <c r="D346" s="248"/>
      <c r="E346" s="251">
        <f>Dat_02!C345</f>
        <v>1.8539849094055607</v>
      </c>
      <c r="F346" s="251">
        <f>Dat_02!D345</f>
        <v>20.95959048014743</v>
      </c>
      <c r="G346" s="251">
        <f>Dat_02!E345</f>
        <v>1.8539849094055607</v>
      </c>
      <c r="I346" s="252">
        <f>Dat_02!G345</f>
        <v>0</v>
      </c>
      <c r="J346" s="264" t="str">
        <f>IF(Dat_02!H345=0,"",Dat_02!H345)</f>
        <v/>
      </c>
    </row>
    <row r="347" spans="2:10">
      <c r="B347" s="248"/>
      <c r="C347" s="249" t="s">
        <v>505</v>
      </c>
      <c r="D347" s="248"/>
      <c r="E347" s="251">
        <f>Dat_02!C346</f>
        <v>10.339484909407423</v>
      </c>
      <c r="F347" s="251">
        <f>Dat_02!D346</f>
        <v>20.95959048014743</v>
      </c>
      <c r="G347" s="251">
        <f>Dat_02!E346</f>
        <v>10.339484909407423</v>
      </c>
      <c r="I347" s="252">
        <f>Dat_02!G346</f>
        <v>0</v>
      </c>
      <c r="J347" s="264" t="str">
        <f>IF(Dat_02!H346=0,"",Dat_02!H346)</f>
        <v/>
      </c>
    </row>
    <row r="348" spans="2:10">
      <c r="B348" s="248"/>
      <c r="C348" s="249" t="s">
        <v>506</v>
      </c>
      <c r="D348" s="248"/>
      <c r="E348" s="251">
        <f>Dat_02!C347</f>
        <v>22.892920741324122</v>
      </c>
      <c r="F348" s="251">
        <f>Dat_02!D347</f>
        <v>20.95959048014743</v>
      </c>
      <c r="G348" s="251">
        <f>Dat_02!E347</f>
        <v>20.95959048014743</v>
      </c>
      <c r="I348" s="252">
        <f>Dat_02!G347</f>
        <v>0</v>
      </c>
      <c r="J348" s="264" t="str">
        <f>IF(Dat_02!H347=0,"",Dat_02!H347)</f>
        <v/>
      </c>
    </row>
    <row r="349" spans="2:10">
      <c r="B349" s="248"/>
      <c r="C349" s="249" t="s">
        <v>507</v>
      </c>
      <c r="D349" s="248"/>
      <c r="E349" s="251">
        <f>Dat_02!C348</f>
        <v>17.659020741325993</v>
      </c>
      <c r="F349" s="251">
        <f>Dat_02!D348</f>
        <v>20.95959048014743</v>
      </c>
      <c r="G349" s="251">
        <f>Dat_02!E348</f>
        <v>17.659020741325993</v>
      </c>
      <c r="I349" s="252">
        <f>Dat_02!G348</f>
        <v>0</v>
      </c>
      <c r="J349" s="264" t="str">
        <f>IF(Dat_02!H348=0,"",Dat_02!H348)</f>
        <v/>
      </c>
    </row>
    <row r="350" spans="2:10">
      <c r="B350" s="248"/>
      <c r="C350" s="249" t="s">
        <v>508</v>
      </c>
      <c r="D350" s="248"/>
      <c r="E350" s="251">
        <f>Dat_02!C349</f>
        <v>14.349120741322265</v>
      </c>
      <c r="F350" s="251">
        <f>Dat_02!D349</f>
        <v>20.95959048014743</v>
      </c>
      <c r="G350" s="251">
        <f>Dat_02!E349</f>
        <v>14.349120741322265</v>
      </c>
      <c r="I350" s="252">
        <f>Dat_02!G349</f>
        <v>0</v>
      </c>
      <c r="J350" s="264" t="str">
        <f>IF(Dat_02!H349=0,"",Dat_02!H349)</f>
        <v/>
      </c>
    </row>
    <row r="351" spans="2:10">
      <c r="B351" s="248"/>
      <c r="C351" s="249" t="s">
        <v>509</v>
      </c>
      <c r="D351" s="248"/>
      <c r="E351" s="251">
        <f>Dat_02!C350</f>
        <v>2.5634207413259866</v>
      </c>
      <c r="F351" s="251">
        <f>Dat_02!D350</f>
        <v>20.95959048014743</v>
      </c>
      <c r="G351" s="251">
        <f>Dat_02!E350</f>
        <v>2.5634207413259866</v>
      </c>
      <c r="I351" s="252">
        <f>Dat_02!G350</f>
        <v>0</v>
      </c>
      <c r="J351" s="264" t="str">
        <f>IF(Dat_02!H350=0,"",Dat_02!H350)</f>
        <v/>
      </c>
    </row>
    <row r="352" spans="2:10">
      <c r="B352" s="248"/>
      <c r="C352" s="249" t="s">
        <v>510</v>
      </c>
      <c r="D352" s="248"/>
      <c r="E352" s="251">
        <f>Dat_02!C351</f>
        <v>1.4610207413222669</v>
      </c>
      <c r="F352" s="251">
        <f>Dat_02!D351</f>
        <v>20.95959048014743</v>
      </c>
      <c r="G352" s="251">
        <f>Dat_02!E351</f>
        <v>1.4610207413222669</v>
      </c>
      <c r="I352" s="252">
        <f>Dat_02!G351</f>
        <v>0</v>
      </c>
      <c r="J352" s="264" t="str">
        <f>IF(Dat_02!H351=0,"",Dat_02!H351)</f>
        <v/>
      </c>
    </row>
    <row r="353" spans="2:10">
      <c r="B353" s="248"/>
      <c r="C353" s="249" t="s">
        <v>511</v>
      </c>
      <c r="D353" s="248"/>
      <c r="E353" s="251">
        <f>Dat_02!C352</f>
        <v>22.386220741325989</v>
      </c>
      <c r="F353" s="251">
        <f>Dat_02!D352</f>
        <v>20.95959048014743</v>
      </c>
      <c r="G353" s="251">
        <f>Dat_02!E352</f>
        <v>20.95959048014743</v>
      </c>
      <c r="I353" s="252">
        <f>Dat_02!G352</f>
        <v>0</v>
      </c>
      <c r="J353" s="264" t="str">
        <f>IF(Dat_02!H352=0,"",Dat_02!H352)</f>
        <v/>
      </c>
    </row>
    <row r="354" spans="2:10">
      <c r="B354" s="248"/>
      <c r="C354" s="249" t="s">
        <v>512</v>
      </c>
      <c r="D354" s="248"/>
      <c r="E354" s="251">
        <f>Dat_02!C353</f>
        <v>36.317120741324118</v>
      </c>
      <c r="F354" s="251">
        <f>Dat_02!D353</f>
        <v>20.95959048014743</v>
      </c>
      <c r="G354" s="251">
        <f>Dat_02!E353</f>
        <v>20.95959048014743</v>
      </c>
      <c r="I354" s="252">
        <f>Dat_02!G353</f>
        <v>20.95959048014743</v>
      </c>
      <c r="J354" s="264" t="str">
        <f>IF(Dat_02!H353=0,"",Dat_02!H353)</f>
        <v/>
      </c>
    </row>
    <row r="355" spans="2:10">
      <c r="B355" s="248"/>
      <c r="C355" s="249" t="s">
        <v>513</v>
      </c>
      <c r="D355" s="248"/>
      <c r="E355" s="251">
        <f>Dat_02!C354</f>
        <v>48.998136673035098</v>
      </c>
      <c r="F355" s="251">
        <f>Dat_02!D354</f>
        <v>20.95959048014743</v>
      </c>
      <c r="G355" s="251">
        <f>Dat_02!E354</f>
        <v>20.95959048014743</v>
      </c>
      <c r="I355" s="252">
        <f>Dat_02!G354</f>
        <v>0</v>
      </c>
      <c r="J355" s="264" t="str">
        <f>IF(Dat_02!H354=0,"",Dat_02!H354)</f>
        <v/>
      </c>
    </row>
    <row r="356" spans="2:10">
      <c r="B356" s="248"/>
      <c r="C356" s="249" t="s">
        <v>514</v>
      </c>
      <c r="D356" s="248"/>
      <c r="E356" s="251">
        <f>Dat_02!C355</f>
        <v>23.226636673033237</v>
      </c>
      <c r="F356" s="251">
        <f>Dat_02!D355</f>
        <v>20.95959048014743</v>
      </c>
      <c r="G356" s="251">
        <f>Dat_02!E355</f>
        <v>20.95959048014743</v>
      </c>
      <c r="I356" s="252">
        <f>Dat_02!G355</f>
        <v>0</v>
      </c>
      <c r="J356" s="264" t="str">
        <f>IF(Dat_02!H355=0,"",Dat_02!H355)</f>
        <v/>
      </c>
    </row>
    <row r="357" spans="2:10">
      <c r="B357" s="248"/>
      <c r="C357" s="249" t="s">
        <v>515</v>
      </c>
      <c r="D357" s="248"/>
      <c r="E357" s="251">
        <f>Dat_02!C356</f>
        <v>17.120136673036964</v>
      </c>
      <c r="F357" s="251">
        <f>Dat_02!D356</f>
        <v>20.95959048014743</v>
      </c>
      <c r="G357" s="251">
        <f>Dat_02!E356</f>
        <v>17.120136673036964</v>
      </c>
      <c r="I357" s="252">
        <f>Dat_02!G356</f>
        <v>0</v>
      </c>
      <c r="J357" s="264" t="str">
        <f>IF(Dat_02!H356=0,"",Dat_02!H356)</f>
        <v/>
      </c>
    </row>
    <row r="358" spans="2:10">
      <c r="B358" s="248"/>
      <c r="C358" s="249" t="s">
        <v>516</v>
      </c>
      <c r="D358" s="248"/>
      <c r="E358" s="251">
        <f>Dat_02!C357</f>
        <v>7.4920366730351011</v>
      </c>
      <c r="F358" s="251">
        <f>Dat_02!D357</f>
        <v>20.95959048014743</v>
      </c>
      <c r="G358" s="251">
        <f>Dat_02!E357</f>
        <v>7.4920366730351011</v>
      </c>
      <c r="I358" s="252">
        <f>Dat_02!G357</f>
        <v>0</v>
      </c>
      <c r="J358" s="264" t="str">
        <f>IF(Dat_02!H357=0,"",Dat_02!H357)</f>
        <v/>
      </c>
    </row>
    <row r="359" spans="2:10">
      <c r="B359" s="248"/>
      <c r="C359" s="249" t="s">
        <v>517</v>
      </c>
      <c r="D359" s="248"/>
      <c r="E359" s="251">
        <f>Dat_02!C358</f>
        <v>6.3300366730351012</v>
      </c>
      <c r="F359" s="251">
        <f>Dat_02!D358</f>
        <v>20.95959048014743</v>
      </c>
      <c r="G359" s="251">
        <f>Dat_02!E358</f>
        <v>6.3300366730351012</v>
      </c>
      <c r="I359" s="252">
        <f>Dat_02!G358</f>
        <v>0</v>
      </c>
      <c r="J359" s="264" t="str">
        <f>IF(Dat_02!H358=0,"",Dat_02!H358)</f>
        <v/>
      </c>
    </row>
    <row r="360" spans="2:10">
      <c r="B360" s="248"/>
      <c r="C360" s="249" t="s">
        <v>518</v>
      </c>
      <c r="D360" s="248"/>
      <c r="E360" s="251">
        <f>Dat_02!C359</f>
        <v>29.449836673035097</v>
      </c>
      <c r="F360" s="251">
        <f>Dat_02!D359</f>
        <v>20.95959048014743</v>
      </c>
      <c r="G360" s="251">
        <f>Dat_02!E359</f>
        <v>20.95959048014743</v>
      </c>
      <c r="I360" s="252">
        <f>Dat_02!G359</f>
        <v>0</v>
      </c>
      <c r="J360" s="264" t="str">
        <f>IF(Dat_02!H359=0,"",Dat_02!H359)</f>
        <v/>
      </c>
    </row>
    <row r="361" spans="2:10">
      <c r="B361" s="248"/>
      <c r="C361" s="249" t="s">
        <v>519</v>
      </c>
      <c r="D361" s="248"/>
      <c r="E361" s="251">
        <f>Dat_02!C360</f>
        <v>41.022236673035103</v>
      </c>
      <c r="F361" s="251">
        <f>Dat_02!D360</f>
        <v>20.95959048014743</v>
      </c>
      <c r="G361" s="251">
        <f>Dat_02!E360</f>
        <v>20.95959048014743</v>
      </c>
      <c r="I361" s="252">
        <f>Dat_02!G360</f>
        <v>0</v>
      </c>
      <c r="J361" s="264" t="str">
        <f>IF(Dat_02!H360=0,"",Dat_02!H360)</f>
        <v/>
      </c>
    </row>
    <row r="362" spans="2:10">
      <c r="B362" s="248"/>
      <c r="C362" s="249" t="s">
        <v>520</v>
      </c>
      <c r="D362" s="248"/>
      <c r="E362" s="251">
        <f>Dat_02!C361</f>
        <v>47.506582213733346</v>
      </c>
      <c r="F362" s="251">
        <f>Dat_02!D361</f>
        <v>20.95959048014743</v>
      </c>
      <c r="G362" s="251">
        <f>Dat_02!E361</f>
        <v>20.95959048014743</v>
      </c>
      <c r="I362" s="252">
        <f>Dat_02!G361</f>
        <v>0</v>
      </c>
      <c r="J362" s="264" t="str">
        <f>IF(Dat_02!H361=0,"",Dat_02!H361)</f>
        <v/>
      </c>
    </row>
    <row r="363" spans="2:10">
      <c r="B363" s="248"/>
      <c r="C363" s="249" t="s">
        <v>521</v>
      </c>
      <c r="D363" s="248"/>
      <c r="E363" s="251">
        <f>Dat_02!C362</f>
        <v>28.103082213733344</v>
      </c>
      <c r="F363" s="251">
        <f>Dat_02!D362</f>
        <v>20.95959048014743</v>
      </c>
      <c r="G363" s="251">
        <f>Dat_02!E362</f>
        <v>20.95959048014743</v>
      </c>
      <c r="I363" s="252">
        <f>Dat_02!G362</f>
        <v>0</v>
      </c>
      <c r="J363" s="264" t="str">
        <f>IF(Dat_02!H362=0,"",Dat_02!H362)</f>
        <v/>
      </c>
    </row>
    <row r="364" spans="2:10">
      <c r="B364" s="248"/>
      <c r="C364" s="249" t="s">
        <v>522</v>
      </c>
      <c r="D364" s="248"/>
      <c r="E364" s="251">
        <f>Dat_02!C363</f>
        <v>14.233182213735207</v>
      </c>
      <c r="F364" s="251">
        <f>Dat_02!D363</f>
        <v>20.95959048014743</v>
      </c>
      <c r="G364" s="251">
        <f>Dat_02!E363</f>
        <v>14.233182213735207</v>
      </c>
      <c r="I364" s="252">
        <f>Dat_02!G363</f>
        <v>0</v>
      </c>
      <c r="J364" s="264" t="str">
        <f>IF(Dat_02!H363=0,"",Dat_02!H363)</f>
        <v/>
      </c>
    </row>
    <row r="365" spans="2:10">
      <c r="B365" s="248"/>
      <c r="C365" s="249" t="s">
        <v>523</v>
      </c>
      <c r="D365" s="248"/>
      <c r="E365" s="251">
        <f>Dat_02!C364</f>
        <v>9.809582213731483</v>
      </c>
      <c r="F365" s="251">
        <f>Dat_02!D364</f>
        <v>20.95959048014743</v>
      </c>
      <c r="G365" s="251">
        <f>Dat_02!E364</f>
        <v>9.809582213731483</v>
      </c>
      <c r="I365" s="252">
        <f>Dat_02!G364</f>
        <v>0</v>
      </c>
      <c r="J365" s="264" t="str">
        <f>IF(Dat_02!H364=0,"",Dat_02!H364)</f>
        <v/>
      </c>
    </row>
    <row r="366" spans="2:10">
      <c r="B366" s="248"/>
      <c r="C366" s="249" t="s">
        <v>524</v>
      </c>
      <c r="D366" s="248"/>
      <c r="E366" s="251">
        <f>Dat_02!C365</f>
        <v>13.20448221373521</v>
      </c>
      <c r="F366" s="251">
        <f>Dat_02!D365</f>
        <v>20.95959048014743</v>
      </c>
      <c r="G366" s="251">
        <f>Dat_02!E365</f>
        <v>13.20448221373521</v>
      </c>
      <c r="I366" s="252">
        <f>Dat_02!G365</f>
        <v>0</v>
      </c>
      <c r="J366" s="264" t="str">
        <f>IF(Dat_02!H365=0,"",Dat_02!H365)</f>
        <v/>
      </c>
    </row>
    <row r="367" spans="2:10">
      <c r="B367" s="248"/>
      <c r="C367" s="249" t="s">
        <v>525</v>
      </c>
      <c r="D367" s="248"/>
      <c r="E367" s="251">
        <f>Dat_02!C366</f>
        <v>20.889882213735209</v>
      </c>
      <c r="F367" s="251">
        <f>Dat_02!D366</f>
        <v>20.95959048014743</v>
      </c>
      <c r="G367" s="251">
        <f>Dat_02!E366</f>
        <v>20.889882213735209</v>
      </c>
      <c r="I367" s="252">
        <f>Dat_02!G366</f>
        <v>0</v>
      </c>
      <c r="J367" s="264" t="str">
        <f>IF(Dat_02!H366=0,"",Dat_02!H366)</f>
        <v/>
      </c>
    </row>
    <row r="368" spans="2:10">
      <c r="B368" s="248"/>
      <c r="C368" s="249" t="s">
        <v>526</v>
      </c>
      <c r="D368" s="248"/>
      <c r="E368" s="251">
        <f>Dat_02!C367</f>
        <v>31.569082213735207</v>
      </c>
      <c r="F368" s="251">
        <f>Dat_02!D367</f>
        <v>20.95959048014743</v>
      </c>
      <c r="G368" s="251">
        <f>Dat_02!E367</f>
        <v>20.95959048014743</v>
      </c>
      <c r="I368" s="252">
        <f>Dat_02!G367</f>
        <v>0</v>
      </c>
      <c r="J368" s="264" t="str">
        <f>IF(Dat_02!H367=0,"",Dat_02!H367)</f>
        <v/>
      </c>
    </row>
    <row r="369" spans="2:10">
      <c r="B369" s="250" t="s">
        <v>528</v>
      </c>
      <c r="C369" s="255" t="s">
        <v>529</v>
      </c>
      <c r="D369" s="250"/>
      <c r="E369" s="251">
        <f>Dat_02!C368</f>
        <v>49.51678041639812</v>
      </c>
      <c r="F369" s="251">
        <f>Dat_02!D368</f>
        <v>20.95959048014743</v>
      </c>
      <c r="G369" s="251">
        <f>Dat_02!E368</f>
        <v>20.95959048014743</v>
      </c>
      <c r="I369" s="252">
        <f>Dat_02!G368</f>
        <v>0</v>
      </c>
      <c r="J369" s="264" t="str">
        <f>IF(Dat_02!H368=0,"",Dat_02!H368)</f>
        <v/>
      </c>
    </row>
    <row r="370" spans="2:10">
      <c r="B370" s="248"/>
      <c r="C370" s="249" t="s">
        <v>530</v>
      </c>
      <c r="D370" s="250"/>
      <c r="E370" s="251">
        <f>Dat_02!C369</f>
        <v>34.484280416399983</v>
      </c>
      <c r="F370" s="251">
        <f>Dat_02!D369</f>
        <v>41.360965957335978</v>
      </c>
      <c r="G370" s="251">
        <f>Dat_02!E369</f>
        <v>34.484280416399983</v>
      </c>
      <c r="I370" s="252">
        <f>Dat_02!G369</f>
        <v>0</v>
      </c>
      <c r="J370" s="264" t="str">
        <f>IF(Dat_02!H369=0,"",Dat_02!H369)</f>
        <v/>
      </c>
    </row>
    <row r="371" spans="2:10">
      <c r="B371" s="248"/>
      <c r="C371" s="249" t="s">
        <v>531</v>
      </c>
      <c r="D371" s="248"/>
      <c r="E371" s="251">
        <f>Dat_02!C370</f>
        <v>33.251180416401844</v>
      </c>
      <c r="F371" s="251">
        <f>Dat_02!D370</f>
        <v>41.360965957335978</v>
      </c>
      <c r="G371" s="251">
        <f>Dat_02!E370</f>
        <v>33.251180416401844</v>
      </c>
      <c r="I371" s="252">
        <f>Dat_02!G370</f>
        <v>0</v>
      </c>
      <c r="J371" s="264" t="str">
        <f>IF(Dat_02!H370=0,"",Dat_02!H370)</f>
        <v/>
      </c>
    </row>
    <row r="372" spans="2:10">
      <c r="B372" s="248"/>
      <c r="C372" s="249" t="s">
        <v>532</v>
      </c>
      <c r="D372" s="248"/>
      <c r="E372" s="251">
        <f>Dat_02!C371</f>
        <v>31.903780416398121</v>
      </c>
      <c r="F372" s="251">
        <f>Dat_02!D371</f>
        <v>41.360965957335978</v>
      </c>
      <c r="G372" s="251">
        <f>Dat_02!E371</f>
        <v>31.903780416398121</v>
      </c>
      <c r="I372" s="252">
        <f>Dat_02!G371</f>
        <v>0</v>
      </c>
      <c r="J372" s="264" t="str">
        <f>IF(Dat_02!H371=0,"",Dat_02!H371)</f>
        <v/>
      </c>
    </row>
    <row r="373" spans="2:10">
      <c r="B373" s="248"/>
      <c r="C373" s="249" t="s">
        <v>533</v>
      </c>
      <c r="D373" s="248"/>
      <c r="E373" s="251">
        <f>Dat_02!C372</f>
        <v>32.307580416400917</v>
      </c>
      <c r="F373" s="251">
        <f>Dat_02!D372</f>
        <v>41.360965957335978</v>
      </c>
      <c r="G373" s="251">
        <f>Dat_02!E372</f>
        <v>32.307580416400917</v>
      </c>
      <c r="I373" s="252">
        <f>Dat_02!G372</f>
        <v>0</v>
      </c>
      <c r="J373" s="264" t="str">
        <f>IF(Dat_02!H372=0,"",Dat_02!H372)</f>
        <v/>
      </c>
    </row>
    <row r="374" spans="2:10">
      <c r="B374" s="248"/>
      <c r="C374" s="249" t="s">
        <v>534</v>
      </c>
      <c r="D374" s="248"/>
      <c r="E374" s="251">
        <f>Dat_02!C373</f>
        <v>36.510980416400919</v>
      </c>
      <c r="F374" s="251">
        <f>Dat_02!D373</f>
        <v>41.360965957335978</v>
      </c>
      <c r="G374" s="251">
        <f>Dat_02!E373</f>
        <v>36.510980416400919</v>
      </c>
      <c r="I374" s="252">
        <f>Dat_02!G373</f>
        <v>0</v>
      </c>
      <c r="J374" s="264" t="str">
        <f>IF(Dat_02!H373=0,"",Dat_02!H373)</f>
        <v/>
      </c>
    </row>
    <row r="375" spans="2:10">
      <c r="B375" s="248"/>
      <c r="C375" s="249" t="s">
        <v>535</v>
      </c>
      <c r="D375" s="248"/>
      <c r="E375" s="251">
        <f>Dat_02!C374</f>
        <v>44.142080416401846</v>
      </c>
      <c r="F375" s="251">
        <f>Dat_02!D374</f>
        <v>41.360965957335978</v>
      </c>
      <c r="G375" s="251">
        <f>Dat_02!E374</f>
        <v>41.360965957335978</v>
      </c>
      <c r="I375" s="252">
        <f>Dat_02!G374</f>
        <v>0</v>
      </c>
      <c r="J375" s="264" t="str">
        <f>IF(Dat_02!H374=0,"",Dat_02!H374)</f>
        <v/>
      </c>
    </row>
    <row r="376" spans="2:10">
      <c r="B376" s="248"/>
      <c r="C376" s="249" t="s">
        <v>536</v>
      </c>
      <c r="D376" s="248"/>
      <c r="E376" s="251">
        <f>Dat_02!C375</f>
        <v>51.267975035480411</v>
      </c>
      <c r="F376" s="251">
        <f>Dat_02!D375</f>
        <v>41.360965957335978</v>
      </c>
      <c r="G376" s="251">
        <f>Dat_02!E375</f>
        <v>41.360965957335978</v>
      </c>
      <c r="I376" s="252">
        <f>Dat_02!G375</f>
        <v>0</v>
      </c>
      <c r="J376" s="264" t="str">
        <f>IF(Dat_02!H375=0,"",Dat_02!H375)</f>
        <v/>
      </c>
    </row>
    <row r="377" spans="2:10">
      <c r="B377" s="248"/>
      <c r="C377" s="249" t="s">
        <v>537</v>
      </c>
      <c r="D377" s="248"/>
      <c r="E377" s="251">
        <f>Dat_02!C376</f>
        <v>57.779175035484137</v>
      </c>
      <c r="F377" s="251">
        <f>Dat_02!D376</f>
        <v>41.360965957335978</v>
      </c>
      <c r="G377" s="251">
        <f>Dat_02!E376</f>
        <v>41.360965957335978</v>
      </c>
      <c r="I377" s="252">
        <f>Dat_02!G376</f>
        <v>0</v>
      </c>
      <c r="J377" s="264" t="str">
        <f>IF(Dat_02!H376=0,"",Dat_02!H376)</f>
        <v/>
      </c>
    </row>
    <row r="378" spans="2:10">
      <c r="B378" s="248"/>
      <c r="C378" s="249" t="s">
        <v>538</v>
      </c>
      <c r="D378" s="248"/>
      <c r="E378" s="251">
        <f>Dat_02!C377</f>
        <v>58.880275035482278</v>
      </c>
      <c r="F378" s="251">
        <f>Dat_02!D377</f>
        <v>41.360965957335978</v>
      </c>
      <c r="G378" s="251">
        <f>Dat_02!E377</f>
        <v>41.360965957335978</v>
      </c>
      <c r="I378" s="252">
        <f>Dat_02!G377</f>
        <v>0</v>
      </c>
      <c r="J378" s="264" t="str">
        <f>IF(Dat_02!H377=0,"",Dat_02!H377)</f>
        <v/>
      </c>
    </row>
    <row r="379" spans="2:10">
      <c r="B379" s="248"/>
      <c r="C379" s="249" t="s">
        <v>539</v>
      </c>
      <c r="D379" s="248"/>
      <c r="E379" s="251">
        <f>Dat_02!C378</f>
        <v>31.932175035482274</v>
      </c>
      <c r="F379" s="251">
        <f>Dat_02!D378</f>
        <v>41.360965957335978</v>
      </c>
      <c r="G379" s="251">
        <f>Dat_02!E378</f>
        <v>31.932175035482274</v>
      </c>
      <c r="I379" s="252">
        <f>Dat_02!G378</f>
        <v>0</v>
      </c>
      <c r="J379" s="264" t="str">
        <f>IF(Dat_02!H378=0,"",Dat_02!H378)</f>
        <v/>
      </c>
    </row>
    <row r="380" spans="2:10">
      <c r="B380" s="248"/>
      <c r="C380" s="249" t="s">
        <v>540</v>
      </c>
      <c r="D380" s="248"/>
      <c r="E380" s="251">
        <f>Dat_02!C379</f>
        <v>27.284175035484136</v>
      </c>
      <c r="F380" s="251">
        <f>Dat_02!D379</f>
        <v>41.360965957335978</v>
      </c>
      <c r="G380" s="251">
        <f>Dat_02!E379</f>
        <v>27.284175035484136</v>
      </c>
      <c r="I380" s="252">
        <f>Dat_02!G379</f>
        <v>0</v>
      </c>
      <c r="J380" s="264" t="str">
        <f>IF(Dat_02!H379=0,"",Dat_02!H379)</f>
        <v/>
      </c>
    </row>
    <row r="381" spans="2:10">
      <c r="B381" s="248"/>
      <c r="C381" s="249" t="s">
        <v>541</v>
      </c>
      <c r="D381" s="248"/>
      <c r="E381" s="251">
        <f>Dat_02!C380</f>
        <v>33.381475035482275</v>
      </c>
      <c r="F381" s="251">
        <f>Dat_02!D380</f>
        <v>41.360965957335978</v>
      </c>
      <c r="G381" s="251">
        <f>Dat_02!E380</f>
        <v>33.381475035482275</v>
      </c>
      <c r="I381" s="252">
        <f>Dat_02!G380</f>
        <v>0</v>
      </c>
      <c r="J381" s="264" t="str">
        <f>IF(Dat_02!H380=0,"",Dat_02!H380)</f>
        <v/>
      </c>
    </row>
    <row r="382" spans="2:10">
      <c r="B382" s="248"/>
      <c r="C382" s="249" t="s">
        <v>542</v>
      </c>
      <c r="D382" s="248"/>
      <c r="E382" s="251">
        <f>Dat_02!C381</f>
        <v>56.992775035482268</v>
      </c>
      <c r="F382" s="251">
        <f>Dat_02!D381</f>
        <v>41.360965957335978</v>
      </c>
      <c r="G382" s="251">
        <f>Dat_02!E381</f>
        <v>41.360965957335978</v>
      </c>
      <c r="I382" s="252">
        <f>Dat_02!G381</f>
        <v>0</v>
      </c>
      <c r="J382" s="264" t="str">
        <f>IF(Dat_02!H381=0,"",Dat_02!H381)</f>
        <v/>
      </c>
    </row>
    <row r="383" spans="2:10">
      <c r="B383" s="248"/>
      <c r="C383" s="249" t="s">
        <v>543</v>
      </c>
      <c r="D383" s="248"/>
      <c r="E383" s="251">
        <f>Dat_02!C382</f>
        <v>40.406737656433137</v>
      </c>
      <c r="F383" s="251">
        <f>Dat_02!D382</f>
        <v>41.360965957335978</v>
      </c>
      <c r="G383" s="251">
        <f>Dat_02!E382</f>
        <v>40.406737656433137</v>
      </c>
      <c r="I383" s="252">
        <f>Dat_02!G382</f>
        <v>0</v>
      </c>
      <c r="J383" s="264" t="str">
        <f>IF(Dat_02!H382=0,"",Dat_02!H382)</f>
        <v/>
      </c>
    </row>
    <row r="384" spans="2:10">
      <c r="B384" s="248"/>
      <c r="C384" s="249" t="s">
        <v>544</v>
      </c>
      <c r="D384" s="248"/>
      <c r="E384" s="251">
        <f>Dat_02!C383</f>
        <v>49.309937656431266</v>
      </c>
      <c r="F384" s="251">
        <f>Dat_02!D383</f>
        <v>41.360965957335978</v>
      </c>
      <c r="G384" s="251">
        <f>Dat_02!E383</f>
        <v>41.360965957335978</v>
      </c>
      <c r="I384" s="252">
        <f>Dat_02!G383</f>
        <v>41.360965957335978</v>
      </c>
      <c r="J384" s="264" t="str">
        <f>IF(Dat_02!H383=0,"",Dat_02!H383)</f>
        <v/>
      </c>
    </row>
    <row r="385" spans="2:10">
      <c r="B385" s="248"/>
      <c r="C385" s="249" t="s">
        <v>545</v>
      </c>
      <c r="D385" s="248"/>
      <c r="E385" s="251">
        <f>Dat_02!C384</f>
        <v>55.494537656433138</v>
      </c>
      <c r="F385" s="251">
        <f>Dat_02!D384</f>
        <v>41.360965957335978</v>
      </c>
      <c r="G385" s="251">
        <f>Dat_02!E384</f>
        <v>41.360965957335978</v>
      </c>
      <c r="I385" s="252">
        <f>Dat_02!G384</f>
        <v>0</v>
      </c>
      <c r="J385" s="264" t="str">
        <f>IF(Dat_02!H384=0,"",Dat_02!H384)</f>
        <v/>
      </c>
    </row>
    <row r="386" spans="2:10">
      <c r="B386" s="248"/>
      <c r="C386" s="249" t="s">
        <v>546</v>
      </c>
      <c r="D386" s="248"/>
      <c r="E386" s="251">
        <f>Dat_02!C385</f>
        <v>60.255937656433133</v>
      </c>
      <c r="F386" s="251">
        <f>Dat_02!D385</f>
        <v>41.360965957335978</v>
      </c>
      <c r="G386" s="251">
        <f>Dat_02!E385</f>
        <v>41.360965957335978</v>
      </c>
      <c r="I386" s="252">
        <f>Dat_02!G385</f>
        <v>0</v>
      </c>
      <c r="J386" s="264" t="str">
        <f>IF(Dat_02!H385=0,"",Dat_02!H385)</f>
        <v/>
      </c>
    </row>
    <row r="387" spans="2:10">
      <c r="B387" s="248"/>
      <c r="C387" s="249" t="s">
        <v>547</v>
      </c>
      <c r="D387" s="248"/>
      <c r="E387" s="251">
        <f>Dat_02!C386</f>
        <v>50.562737656433136</v>
      </c>
      <c r="F387" s="251">
        <f>Dat_02!D386</f>
        <v>41.360965957335978</v>
      </c>
      <c r="G387" s="251">
        <f>Dat_02!E386</f>
        <v>41.360965957335978</v>
      </c>
      <c r="I387" s="252">
        <f>Dat_02!G386</f>
        <v>0</v>
      </c>
      <c r="J387" s="264" t="str">
        <f>IF(Dat_02!H386=0,"",Dat_02!H386)</f>
        <v/>
      </c>
    </row>
    <row r="388" spans="2:10">
      <c r="B388" s="248"/>
      <c r="C388" s="249" t="s">
        <v>548</v>
      </c>
      <c r="D388" s="248"/>
      <c r="E388" s="251">
        <f>Dat_02!C387</f>
        <v>17.771037656431275</v>
      </c>
      <c r="F388" s="251">
        <f>Dat_02!D387</f>
        <v>41.360965957335978</v>
      </c>
      <c r="G388" s="251">
        <f>Dat_02!E387</f>
        <v>17.771037656431275</v>
      </c>
      <c r="I388" s="252">
        <f>Dat_02!G387</f>
        <v>0</v>
      </c>
      <c r="J388" s="264" t="str">
        <f>IF(Dat_02!H387=0,"",Dat_02!H387)</f>
        <v/>
      </c>
    </row>
    <row r="389" spans="2:10">
      <c r="B389" s="248"/>
      <c r="C389" s="249" t="s">
        <v>549</v>
      </c>
      <c r="D389" s="248"/>
      <c r="E389" s="251">
        <f>Dat_02!C388</f>
        <v>33.208137656433138</v>
      </c>
      <c r="F389" s="251">
        <f>Dat_02!D388</f>
        <v>41.360965957335978</v>
      </c>
      <c r="G389" s="251">
        <f>Dat_02!E388</f>
        <v>33.208137656433138</v>
      </c>
      <c r="I389" s="252">
        <f>Dat_02!G388</f>
        <v>0</v>
      </c>
      <c r="J389" s="264" t="str">
        <f>IF(Dat_02!H388=0,"",Dat_02!H388)</f>
        <v/>
      </c>
    </row>
    <row r="390" spans="2:10">
      <c r="B390" s="248"/>
      <c r="C390" s="249" t="s">
        <v>550</v>
      </c>
      <c r="D390" s="248"/>
      <c r="E390" s="251">
        <f>Dat_02!C389</f>
        <v>97.291032216170805</v>
      </c>
      <c r="F390" s="251">
        <f>Dat_02!D389</f>
        <v>41.360965957335978</v>
      </c>
      <c r="G390" s="251">
        <f>Dat_02!E389</f>
        <v>41.360965957335978</v>
      </c>
      <c r="I390" s="252">
        <f>Dat_02!G389</f>
        <v>0</v>
      </c>
      <c r="J390" s="264" t="str">
        <f>IF(Dat_02!H389=0,"",Dat_02!H389)</f>
        <v/>
      </c>
    </row>
    <row r="391" spans="2:10">
      <c r="B391" s="248"/>
      <c r="C391" s="249" t="s">
        <v>551</v>
      </c>
      <c r="D391" s="248"/>
      <c r="E391" s="251">
        <f>Dat_02!C390</f>
        <v>126.0293322161708</v>
      </c>
      <c r="F391" s="251">
        <f>Dat_02!D390</f>
        <v>41.360965957335978</v>
      </c>
      <c r="G391" s="251">
        <f>Dat_02!E390</f>
        <v>41.360965957335978</v>
      </c>
      <c r="I391" s="252">
        <f>Dat_02!G390</f>
        <v>0</v>
      </c>
      <c r="J391" s="264" t="str">
        <f>IF(Dat_02!H390=0,"",Dat_02!H390)</f>
        <v/>
      </c>
    </row>
    <row r="392" spans="2:10">
      <c r="B392" s="248"/>
      <c r="C392" s="249" t="s">
        <v>552</v>
      </c>
      <c r="D392" s="248"/>
      <c r="E392" s="251">
        <f>Dat_02!C391</f>
        <v>115.91943221617173</v>
      </c>
      <c r="F392" s="251">
        <f>Dat_02!D391</f>
        <v>41.360965957335978</v>
      </c>
      <c r="G392" s="251">
        <f>Dat_02!E391</f>
        <v>41.360965957335978</v>
      </c>
      <c r="I392" s="252">
        <f>Dat_02!G391</f>
        <v>0</v>
      </c>
      <c r="J392" s="264" t="str">
        <f>IF(Dat_02!H391=0,"",Dat_02!H391)</f>
        <v/>
      </c>
    </row>
    <row r="393" spans="2:10">
      <c r="B393" s="248"/>
      <c r="C393" s="249" t="s">
        <v>553</v>
      </c>
      <c r="D393" s="248"/>
      <c r="E393" s="251">
        <f>Dat_02!C392</f>
        <v>92.78983221616987</v>
      </c>
      <c r="F393" s="251">
        <f>Dat_02!D392</f>
        <v>41.360965957335978</v>
      </c>
      <c r="G393" s="251">
        <f>Dat_02!E392</f>
        <v>41.360965957335978</v>
      </c>
      <c r="I393" s="252">
        <f>Dat_02!G392</f>
        <v>0</v>
      </c>
      <c r="J393" s="264" t="str">
        <f>IF(Dat_02!H392=0,"",Dat_02!H392)</f>
        <v/>
      </c>
    </row>
    <row r="394" spans="2:10">
      <c r="B394" s="248"/>
      <c r="C394" s="249" t="s">
        <v>554</v>
      </c>
      <c r="D394" s="248"/>
      <c r="E394" s="251">
        <f>Dat_02!C393</f>
        <v>89.756632216171738</v>
      </c>
      <c r="F394" s="251">
        <f>Dat_02!D393</f>
        <v>41.360965957335978</v>
      </c>
      <c r="G394" s="251">
        <f>Dat_02!E393</f>
        <v>41.360965957335978</v>
      </c>
      <c r="I394" s="252">
        <f>Dat_02!G393</f>
        <v>0</v>
      </c>
      <c r="J394" s="264" t="str">
        <f>IF(Dat_02!H393=0,"",Dat_02!H393)</f>
        <v/>
      </c>
    </row>
    <row r="395" spans="2:10">
      <c r="B395" s="248"/>
      <c r="C395" s="249" t="s">
        <v>555</v>
      </c>
      <c r="D395" s="248"/>
      <c r="E395" s="251">
        <f>Dat_02!C394</f>
        <v>109.11183221617081</v>
      </c>
      <c r="F395" s="251">
        <f>Dat_02!D394</f>
        <v>41.360965957335978</v>
      </c>
      <c r="G395" s="251">
        <f>Dat_02!E394</f>
        <v>41.360965957335978</v>
      </c>
      <c r="I395" s="252">
        <f>Dat_02!G394</f>
        <v>0</v>
      </c>
      <c r="J395" s="264" t="str">
        <f>IF(Dat_02!H394=0,"",Dat_02!H394)</f>
        <v/>
      </c>
    </row>
    <row r="396" spans="2:10">
      <c r="B396" s="248"/>
      <c r="C396" s="249" t="s">
        <v>556</v>
      </c>
      <c r="D396" s="248"/>
      <c r="E396" s="251">
        <f>Dat_02!C395</f>
        <v>109.85633221616987</v>
      </c>
      <c r="F396" s="251">
        <f>Dat_02!D395</f>
        <v>41.360965957335978</v>
      </c>
      <c r="G396" s="251">
        <f>Dat_02!E395</f>
        <v>41.360965957335978</v>
      </c>
      <c r="I396" s="252">
        <f>Dat_02!G395</f>
        <v>0</v>
      </c>
      <c r="J396" s="264" t="str">
        <f>IF(Dat_02!H395=0,"",Dat_02!H395)</f>
        <v/>
      </c>
    </row>
    <row r="397" spans="2:10">
      <c r="B397" s="248"/>
      <c r="C397" s="249" t="s">
        <v>557</v>
      </c>
      <c r="D397" s="248"/>
      <c r="E397" s="251">
        <f>Dat_02!C396</f>
        <v>97.513333258563279</v>
      </c>
      <c r="F397" s="251">
        <f>Dat_02!D396</f>
        <v>41.360965957335978</v>
      </c>
      <c r="G397" s="251">
        <f>Dat_02!E396</f>
        <v>41.360965957335978</v>
      </c>
      <c r="I397" s="252">
        <f>Dat_02!G396</f>
        <v>0</v>
      </c>
      <c r="J397" s="264" t="str">
        <f>IF(Dat_02!H396=0,"",Dat_02!H396)</f>
        <v/>
      </c>
    </row>
    <row r="398" spans="2:10">
      <c r="B398" s="248"/>
      <c r="C398" s="249" t="s">
        <v>558</v>
      </c>
      <c r="D398" s="248"/>
      <c r="E398" s="251">
        <f>Dat_02!C397</f>
        <v>100.72623325856142</v>
      </c>
      <c r="F398" s="251">
        <f>Dat_02!D397</f>
        <v>41.360965957335978</v>
      </c>
      <c r="G398" s="251">
        <f>Dat_02!E397</f>
        <v>41.360965957335978</v>
      </c>
      <c r="I398" s="252">
        <f>Dat_02!G397</f>
        <v>0</v>
      </c>
      <c r="J398" s="264" t="str">
        <f>IF(Dat_02!H397=0,"",Dat_02!H397)</f>
        <v/>
      </c>
    </row>
    <row r="399" spans="2:10">
      <c r="B399" s="248"/>
      <c r="C399" s="249" t="s">
        <v>559</v>
      </c>
      <c r="D399" s="248"/>
      <c r="E399" s="251">
        <f>Dat_02!C398</f>
        <v>94.830733258563285</v>
      </c>
      <c r="F399" s="251">
        <f>Dat_02!D398</f>
        <v>41.360965957335978</v>
      </c>
      <c r="G399" s="251">
        <f>Dat_02!E398</f>
        <v>41.360965957335978</v>
      </c>
      <c r="I399" s="252">
        <f>Dat_02!G398</f>
        <v>0</v>
      </c>
      <c r="J399" s="264" t="str">
        <f>IF(Dat_02!H398=0,"",Dat_02!H398)</f>
        <v/>
      </c>
    </row>
    <row r="400" spans="2:10">
      <c r="B400" s="256"/>
      <c r="C400" s="257"/>
      <c r="D400" s="258"/>
      <c r="E400" s="259"/>
      <c r="F400" s="259"/>
      <c r="G400" s="259"/>
      <c r="H400" s="254"/>
      <c r="I400" s="253"/>
      <c r="J400" s="247"/>
    </row>
    <row r="401" spans="2:10">
      <c r="B401" s="254"/>
      <c r="C401" s="254"/>
      <c r="D401" s="254"/>
      <c r="E401" s="260"/>
      <c r="F401" s="260"/>
      <c r="G401" s="261"/>
      <c r="H401" s="254"/>
      <c r="I401" s="253"/>
      <c r="J401" s="247"/>
    </row>
    <row r="402" spans="2:10">
      <c r="B402" s="254"/>
      <c r="C402" s="254"/>
      <c r="D402" s="254"/>
      <c r="E402" s="260"/>
      <c r="F402" s="260"/>
      <c r="G402" s="261"/>
      <c r="H402" s="254"/>
      <c r="I402" s="253"/>
      <c r="J402" s="247"/>
    </row>
    <row r="403" spans="2:10">
      <c r="B403" s="156"/>
      <c r="C403" s="254"/>
      <c r="D403" s="254"/>
      <c r="E403" s="260"/>
      <c r="F403" s="260"/>
      <c r="G403" s="261"/>
      <c r="H403" s="156"/>
      <c r="I403" s="262"/>
      <c r="J403" s="263"/>
    </row>
    <row r="404" spans="2:10">
      <c r="B404" s="156"/>
      <c r="C404" s="254"/>
      <c r="D404" s="254"/>
      <c r="E404" s="260"/>
      <c r="F404" s="260"/>
      <c r="G404" s="261"/>
      <c r="H404" s="156"/>
      <c r="I404" s="262"/>
      <c r="J404" s="263"/>
    </row>
    <row r="405" spans="2:10">
      <c r="B405" s="156"/>
      <c r="C405" s="254"/>
      <c r="D405" s="254"/>
      <c r="E405" s="260"/>
      <c r="F405" s="260"/>
      <c r="G405" s="261"/>
      <c r="H405" s="156"/>
      <c r="I405" s="262"/>
      <c r="J405" s="263"/>
    </row>
    <row r="406" spans="2:10">
      <c r="B406" s="156"/>
      <c r="C406" s="254"/>
      <c r="D406" s="254"/>
      <c r="E406" s="260"/>
      <c r="F406" s="260"/>
      <c r="G406" s="261"/>
      <c r="H406" s="156"/>
      <c r="I406" s="262"/>
      <c r="J406" s="263"/>
    </row>
    <row r="407" spans="2:10">
      <c r="B407" s="156"/>
      <c r="C407" s="254"/>
      <c r="D407" s="254"/>
      <c r="E407" s="260"/>
      <c r="F407" s="260"/>
      <c r="G407" s="261"/>
      <c r="H407" s="156"/>
      <c r="I407" s="262"/>
      <c r="J407" s="263"/>
    </row>
    <row r="408" spans="2:10">
      <c r="B408" s="156"/>
      <c r="C408" s="254"/>
      <c r="D408" s="254"/>
      <c r="E408" s="260"/>
      <c r="F408" s="260"/>
      <c r="G408" s="261"/>
      <c r="H408" s="156"/>
      <c r="I408" s="262"/>
      <c r="J408" s="263"/>
    </row>
    <row r="409" spans="2:10">
      <c r="B409" s="156"/>
      <c r="C409" s="254"/>
      <c r="D409" s="254"/>
      <c r="E409" s="260"/>
      <c r="F409" s="260"/>
      <c r="G409" s="261"/>
      <c r="H409" s="156"/>
      <c r="I409" s="262"/>
      <c r="J409" s="263"/>
    </row>
    <row r="410" spans="2:10">
      <c r="B410" s="156"/>
      <c r="C410" s="254"/>
      <c r="D410" s="254"/>
      <c r="E410" s="260"/>
      <c r="F410" s="260"/>
      <c r="G410" s="261"/>
      <c r="H410" s="156"/>
      <c r="I410" s="262"/>
      <c r="J410" s="263"/>
    </row>
    <row r="411" spans="2:10">
      <c r="B411" s="156"/>
      <c r="C411" s="254"/>
      <c r="D411" s="254"/>
      <c r="E411" s="260"/>
      <c r="F411" s="260"/>
      <c r="G411" s="261"/>
      <c r="H411" s="156"/>
      <c r="I411" s="262"/>
      <c r="J411" s="263"/>
    </row>
    <row r="412" spans="2:10">
      <c r="B412" s="156"/>
      <c r="C412" s="254"/>
      <c r="D412" s="254"/>
      <c r="E412" s="260"/>
      <c r="F412" s="260"/>
      <c r="G412" s="261"/>
      <c r="H412" s="156"/>
      <c r="I412" s="262"/>
      <c r="J412" s="263"/>
    </row>
    <row r="413" spans="2:10">
      <c r="B413" s="156"/>
      <c r="C413" s="254"/>
      <c r="D413" s="254"/>
      <c r="E413" s="260"/>
      <c r="F413" s="260"/>
      <c r="G413" s="261"/>
      <c r="H413" s="156"/>
      <c r="I413" s="262"/>
      <c r="J413" s="263"/>
    </row>
    <row r="414" spans="2:10">
      <c r="B414" s="156"/>
      <c r="C414" s="254"/>
      <c r="D414" s="254"/>
      <c r="E414" s="260"/>
      <c r="F414" s="260"/>
      <c r="G414" s="261"/>
      <c r="H414" s="156"/>
      <c r="I414" s="262"/>
      <c r="J414" s="263"/>
    </row>
    <row r="415" spans="2:10">
      <c r="B415" s="156"/>
      <c r="C415" s="254"/>
      <c r="D415" s="254"/>
      <c r="E415" s="260"/>
      <c r="F415" s="260"/>
      <c r="G415" s="261"/>
      <c r="H415" s="156"/>
      <c r="I415" s="253"/>
      <c r="J415" s="247"/>
    </row>
    <row r="416" spans="2:10">
      <c r="B416" s="156"/>
      <c r="C416" s="254"/>
      <c r="D416" s="254"/>
      <c r="E416" s="260"/>
      <c r="F416" s="260"/>
      <c r="G416" s="261"/>
      <c r="H416" s="156"/>
      <c r="I416" s="262"/>
      <c r="J416" s="263"/>
    </row>
    <row r="417" spans="2:10">
      <c r="B417" s="156"/>
      <c r="C417" s="254"/>
      <c r="D417" s="254"/>
      <c r="E417" s="260"/>
      <c r="F417" s="260"/>
      <c r="G417" s="261"/>
      <c r="H417" s="156"/>
      <c r="I417" s="262"/>
      <c r="J417" s="263"/>
    </row>
    <row r="418" spans="2:10">
      <c r="B418" s="156"/>
      <c r="C418" s="254"/>
      <c r="D418" s="254"/>
      <c r="E418" s="260"/>
      <c r="F418" s="260"/>
      <c r="G418" s="261"/>
      <c r="H418" s="156"/>
      <c r="I418" s="262"/>
      <c r="J418" s="263"/>
    </row>
    <row r="419" spans="2:10">
      <c r="B419" s="156"/>
      <c r="C419" s="254"/>
      <c r="D419" s="254"/>
      <c r="E419" s="260"/>
      <c r="F419" s="260"/>
      <c r="G419" s="261"/>
      <c r="H419" s="156"/>
      <c r="I419" s="262"/>
      <c r="J419" s="263"/>
    </row>
    <row r="420" spans="2:10">
      <c r="B420" s="156"/>
      <c r="C420" s="254"/>
      <c r="D420" s="254"/>
      <c r="E420" s="260"/>
      <c r="F420" s="260"/>
      <c r="G420" s="261"/>
      <c r="H420" s="156"/>
      <c r="I420" s="262"/>
      <c r="J420" s="263"/>
    </row>
    <row r="421" spans="2:10">
      <c r="B421" s="156"/>
      <c r="C421" s="254"/>
      <c r="D421" s="254"/>
      <c r="E421" s="260"/>
      <c r="F421" s="260"/>
      <c r="G421" s="261"/>
      <c r="H421" s="156"/>
      <c r="I421" s="262"/>
      <c r="J421" s="263"/>
    </row>
    <row r="422" spans="2:10">
      <c r="B422" s="156"/>
      <c r="C422" s="254"/>
      <c r="D422" s="254"/>
      <c r="E422" s="260"/>
      <c r="F422" s="260"/>
      <c r="G422" s="261"/>
      <c r="H422" s="156"/>
      <c r="I422" s="262"/>
      <c r="J422" s="263"/>
    </row>
    <row r="423" spans="2:10">
      <c r="B423" s="156"/>
      <c r="C423" s="254"/>
      <c r="D423" s="254"/>
      <c r="E423" s="260"/>
      <c r="F423" s="260"/>
      <c r="G423" s="261"/>
      <c r="H423" s="156"/>
      <c r="I423" s="262"/>
      <c r="J423" s="263"/>
    </row>
    <row r="424" spans="2:10">
      <c r="B424" s="156"/>
      <c r="C424" s="254"/>
      <c r="D424" s="254"/>
      <c r="E424" s="260"/>
      <c r="F424" s="260"/>
      <c r="G424" s="261"/>
      <c r="H424" s="156"/>
      <c r="I424" s="262"/>
      <c r="J424" s="263"/>
    </row>
    <row r="425" spans="2:10">
      <c r="B425" s="156"/>
      <c r="C425" s="254"/>
      <c r="D425" s="254"/>
      <c r="E425" s="260"/>
      <c r="F425" s="260"/>
      <c r="G425" s="261"/>
      <c r="H425" s="156"/>
      <c r="I425" s="262"/>
      <c r="J425" s="263"/>
    </row>
    <row r="426" spans="2:10">
      <c r="B426" s="156"/>
      <c r="C426" s="254"/>
      <c r="D426" s="254"/>
      <c r="E426" s="260"/>
      <c r="F426" s="260"/>
      <c r="G426" s="261"/>
      <c r="H426" s="254"/>
      <c r="I426" s="253"/>
      <c r="J426" s="263"/>
    </row>
    <row r="427" spans="2:10">
      <c r="B427" s="156"/>
      <c r="C427" s="254"/>
      <c r="D427" s="254"/>
      <c r="E427" s="260"/>
      <c r="F427" s="260"/>
      <c r="G427" s="261"/>
      <c r="H427" s="254"/>
      <c r="I427" s="253"/>
      <c r="J427" s="263"/>
    </row>
    <row r="428" spans="2:10">
      <c r="B428" s="156"/>
      <c r="C428" s="254"/>
      <c r="D428" s="254"/>
      <c r="E428" s="260"/>
      <c r="F428" s="260"/>
      <c r="G428" s="261"/>
      <c r="H428" s="254"/>
      <c r="I428" s="253"/>
      <c r="J428" s="263"/>
    </row>
    <row r="429" spans="2:10">
      <c r="B429" s="156"/>
      <c r="C429" s="254"/>
      <c r="D429" s="254"/>
      <c r="E429" s="260"/>
      <c r="F429" s="260"/>
      <c r="G429" s="261"/>
      <c r="H429" s="254"/>
      <c r="I429" s="253"/>
      <c r="J429" s="263"/>
    </row>
    <row r="430" spans="2:10">
      <c r="B430" s="156"/>
      <c r="C430" s="254"/>
      <c r="D430" s="254"/>
      <c r="E430" s="260"/>
      <c r="F430" s="260"/>
      <c r="G430" s="261"/>
      <c r="H430" s="254"/>
      <c r="I430" s="253"/>
      <c r="J430" s="263"/>
    </row>
    <row r="431" spans="2:10">
      <c r="B431" s="156"/>
      <c r="C431" s="254"/>
      <c r="D431" s="254"/>
      <c r="E431" s="260"/>
      <c r="F431" s="260"/>
      <c r="G431" s="261"/>
      <c r="H431" s="254"/>
      <c r="I431" s="253"/>
      <c r="J431" s="263"/>
    </row>
    <row r="432" spans="2:10">
      <c r="C432" s="254"/>
      <c r="D432" s="254"/>
      <c r="E432" s="260"/>
      <c r="F432" s="260"/>
      <c r="G432" s="261"/>
    </row>
    <row r="433" spans="3:7">
      <c r="C433" s="254"/>
      <c r="D433" s="254"/>
      <c r="E433" s="260"/>
      <c r="F433" s="260"/>
      <c r="G433" s="261"/>
    </row>
    <row r="434" spans="3:7">
      <c r="C434" s="254"/>
      <c r="D434" s="254"/>
      <c r="E434" s="260"/>
      <c r="F434" s="260"/>
      <c r="G434" s="261"/>
    </row>
    <row r="435" spans="3:7">
      <c r="C435" s="254"/>
      <c r="D435" s="254"/>
      <c r="E435" s="260"/>
      <c r="F435" s="260"/>
      <c r="G435" s="261"/>
    </row>
    <row r="436" spans="3:7">
      <c r="C436" s="254"/>
      <c r="D436" s="254"/>
      <c r="E436" s="260"/>
      <c r="F436" s="260"/>
      <c r="G436" s="261"/>
    </row>
    <row r="437" spans="3:7">
      <c r="C437" s="254"/>
      <c r="D437" s="254"/>
      <c r="E437" s="260"/>
      <c r="F437" s="260"/>
      <c r="G437" s="261"/>
    </row>
    <row r="438" spans="3:7">
      <c r="C438" s="254"/>
      <c r="D438" s="254"/>
      <c r="E438" s="260"/>
      <c r="F438" s="260"/>
      <c r="G438" s="261"/>
    </row>
    <row r="439" spans="3:7">
      <c r="C439" s="254"/>
      <c r="D439" s="254"/>
      <c r="E439" s="260"/>
      <c r="F439" s="260"/>
      <c r="G439" s="261"/>
    </row>
    <row r="440" spans="3:7">
      <c r="C440" s="254"/>
      <c r="D440" s="254"/>
      <c r="E440" s="260"/>
      <c r="F440" s="260"/>
      <c r="G440" s="261"/>
    </row>
    <row r="441" spans="3:7">
      <c r="C441" s="254"/>
      <c r="D441" s="254"/>
      <c r="E441" s="260"/>
      <c r="F441" s="260"/>
      <c r="G441" s="261"/>
    </row>
    <row r="442" spans="3:7">
      <c r="C442" s="254"/>
      <c r="D442" s="254"/>
      <c r="E442" s="260"/>
      <c r="F442" s="260"/>
      <c r="G442" s="261"/>
    </row>
    <row r="443" spans="3:7">
      <c r="C443" s="254"/>
      <c r="D443" s="254"/>
      <c r="E443" s="260"/>
      <c r="F443" s="260"/>
      <c r="G443" s="261"/>
    </row>
    <row r="444" spans="3:7">
      <c r="C444" s="254"/>
      <c r="D444" s="254"/>
      <c r="E444" s="260"/>
      <c r="F444" s="260"/>
      <c r="G444" s="261"/>
    </row>
    <row r="445" spans="3:7">
      <c r="C445" s="254"/>
      <c r="D445" s="254"/>
      <c r="E445" s="260"/>
      <c r="F445" s="260"/>
      <c r="G445" s="261"/>
    </row>
    <row r="446" spans="3:7">
      <c r="C446" s="254"/>
      <c r="D446" s="254"/>
      <c r="E446" s="260"/>
      <c r="F446" s="260"/>
      <c r="G446" s="261"/>
    </row>
    <row r="447" spans="3:7">
      <c r="C447" s="254"/>
      <c r="D447" s="254"/>
      <c r="E447" s="260"/>
      <c r="F447" s="260"/>
      <c r="G447" s="261"/>
    </row>
    <row r="448" spans="3:7">
      <c r="C448" s="254"/>
      <c r="D448" s="254"/>
      <c r="E448" s="260"/>
      <c r="F448" s="260"/>
      <c r="G448" s="261"/>
    </row>
    <row r="449" spans="3:7">
      <c r="C449" s="254"/>
      <c r="D449" s="254"/>
      <c r="E449" s="260"/>
      <c r="F449" s="260"/>
      <c r="G449" s="2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635</v>
      </c>
    </row>
    <row r="2" spans="1:2">
      <c r="A2" t="s">
        <v>628</v>
      </c>
    </row>
    <row r="3" spans="1:2">
      <c r="A3" t="s">
        <v>626</v>
      </c>
    </row>
    <row r="4" spans="1:2">
      <c r="A4" t="s">
        <v>630</v>
      </c>
    </row>
    <row r="5" spans="1:2">
      <c r="A5" t="s">
        <v>632</v>
      </c>
    </row>
    <row r="6" spans="1:2">
      <c r="A6" t="s">
        <v>631</v>
      </c>
    </row>
    <row r="7" spans="1:2">
      <c r="A7" t="s">
        <v>629</v>
      </c>
    </row>
    <row r="8" spans="1:2">
      <c r="A8" t="s">
        <v>625</v>
      </c>
    </row>
    <row r="9" spans="1:2">
      <c r="A9" t="s">
        <v>634</v>
      </c>
    </row>
    <row r="10" spans="1:2">
      <c r="A10" t="s">
        <v>633</v>
      </c>
    </row>
    <row r="11" spans="1:2">
      <c r="A11" t="s">
        <v>636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22" zoomScale="90" zoomScaleNormal="90" workbookViewId="0">
      <selection activeCell="J62" sqref="J62"/>
    </sheetView>
  </sheetViews>
  <sheetFormatPr baseColWidth="10" defaultColWidth="11.42578125" defaultRowHeight="11.25"/>
  <cols>
    <col min="1" max="1" width="11.42578125" style="168"/>
    <col min="2" max="2" width="20" style="168" bestFit="1" customWidth="1"/>
    <col min="3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8" t="s">
        <v>36</v>
      </c>
      <c r="G3" s="348"/>
      <c r="H3" s="348"/>
      <c r="I3" s="254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08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1">
        <f t="shared" ref="I5:I52" si="0">D5/E5*100</f>
        <v>60.56540077983302</v>
      </c>
      <c r="J5" s="121"/>
      <c r="P5" s="306"/>
      <c r="Q5" s="306"/>
      <c r="R5" s="306"/>
      <c r="S5" s="306"/>
      <c r="T5" s="306"/>
      <c r="U5" s="306"/>
      <c r="V5" s="306"/>
    </row>
    <row r="6" spans="2:22">
      <c r="B6" s="310">
        <v>0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1">
        <f t="shared" si="0"/>
        <v>65.088966473372551</v>
      </c>
      <c r="J6" s="121"/>
      <c r="P6" s="306"/>
      <c r="Q6" s="306"/>
      <c r="R6" s="306"/>
      <c r="S6" s="306"/>
      <c r="T6" s="306"/>
    </row>
    <row r="7" spans="2:22">
      <c r="B7" s="310">
        <v>0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1">
        <f t="shared" si="0"/>
        <v>66.382612748651155</v>
      </c>
      <c r="J7" s="121"/>
      <c r="P7" s="306"/>
      <c r="Q7" s="306"/>
      <c r="R7" s="306"/>
      <c r="S7" s="306"/>
      <c r="T7" s="306"/>
    </row>
    <row r="8" spans="2:22">
      <c r="B8" s="310">
        <v>0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1">
        <f t="shared" si="0"/>
        <v>71.094599443491191</v>
      </c>
      <c r="J8" s="121"/>
      <c r="P8" s="306"/>
      <c r="Q8" s="306"/>
      <c r="R8" s="306"/>
      <c r="S8" s="306"/>
      <c r="T8" s="306"/>
    </row>
    <row r="9" spans="2:22">
      <c r="B9" s="310">
        <v>0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1">
        <f t="shared" si="0"/>
        <v>73.241399685004978</v>
      </c>
      <c r="J9" s="121"/>
      <c r="P9" s="306"/>
      <c r="Q9" s="306"/>
      <c r="R9" s="306"/>
      <c r="S9" s="306"/>
      <c r="T9" s="306"/>
    </row>
    <row r="10" spans="2:22">
      <c r="B10" s="310">
        <v>0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1">
        <f t="shared" si="0"/>
        <v>68.782969155744425</v>
      </c>
      <c r="J10" s="121"/>
      <c r="P10" s="306"/>
      <c r="Q10" s="306"/>
      <c r="R10" s="306"/>
      <c r="S10" s="306"/>
      <c r="T10" s="306"/>
    </row>
    <row r="11" spans="2:22">
      <c r="B11" s="310">
        <v>0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1">
        <f t="shared" si="0"/>
        <v>61.499105548792002</v>
      </c>
      <c r="J11" s="121"/>
      <c r="P11" s="306"/>
      <c r="Q11" s="306"/>
      <c r="R11" s="306"/>
      <c r="S11" s="306"/>
      <c r="T11" s="306"/>
    </row>
    <row r="12" spans="2:22">
      <c r="B12" s="310">
        <v>0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1">
        <f t="shared" si="0"/>
        <v>52.469605731901659</v>
      </c>
      <c r="J12" s="121"/>
      <c r="P12" s="306"/>
      <c r="Q12" s="306"/>
      <c r="R12" s="306"/>
      <c r="S12" s="306"/>
      <c r="T12" s="306"/>
    </row>
    <row r="13" spans="2:22">
      <c r="B13" s="310">
        <v>0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1">
        <f t="shared" si="0"/>
        <v>46.083535849010396</v>
      </c>
      <c r="J13" s="121"/>
      <c r="P13" s="306"/>
      <c r="Q13" s="306"/>
      <c r="R13" s="306"/>
      <c r="S13" s="306"/>
      <c r="T13" s="306"/>
    </row>
    <row r="14" spans="2:22">
      <c r="B14" s="310">
        <v>0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1">
        <f t="shared" si="0"/>
        <v>41.210020492423396</v>
      </c>
      <c r="J14" s="121"/>
      <c r="P14" s="306"/>
      <c r="Q14" s="306"/>
      <c r="R14" s="306"/>
      <c r="S14" s="306"/>
      <c r="T14" s="306"/>
    </row>
    <row r="15" spans="2:22">
      <c r="B15" s="310">
        <v>0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1">
        <f t="shared" si="0"/>
        <v>41.740549790752226</v>
      </c>
      <c r="J15" s="121"/>
      <c r="P15" s="306"/>
      <c r="Q15" s="306"/>
      <c r="R15" s="306"/>
      <c r="S15" s="306"/>
      <c r="T15" s="306"/>
    </row>
    <row r="16" spans="2:22">
      <c r="B16" s="310">
        <v>0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1">
        <f t="shared" si="0"/>
        <v>39.226865653929153</v>
      </c>
      <c r="J16" s="121"/>
      <c r="P16" s="306"/>
      <c r="Q16" s="306"/>
      <c r="R16" s="306"/>
      <c r="S16" s="306"/>
      <c r="T16" s="306"/>
    </row>
    <row r="17" spans="2:20">
      <c r="B17" s="308"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1">
        <f t="shared" si="0"/>
        <v>34.266770523211392</v>
      </c>
      <c r="J17" s="121"/>
      <c r="P17" s="306"/>
      <c r="Q17" s="306"/>
      <c r="R17" s="306"/>
      <c r="S17" s="306"/>
      <c r="T17" s="306"/>
    </row>
    <row r="18" spans="2:20">
      <c r="B18" s="310">
        <v>0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1">
        <f t="shared" si="0"/>
        <v>44.241559496670391</v>
      </c>
      <c r="J18" s="121"/>
      <c r="P18" s="306"/>
      <c r="Q18" s="306"/>
      <c r="R18" s="306"/>
      <c r="S18" s="306"/>
      <c r="T18" s="306"/>
    </row>
    <row r="19" spans="2:20">
      <c r="B19" s="310">
        <v>0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1">
        <f t="shared" si="0"/>
        <v>44.078424243816954</v>
      </c>
      <c r="J19" s="121"/>
      <c r="P19" s="306"/>
      <c r="Q19" s="306"/>
      <c r="R19" s="306"/>
      <c r="S19" s="306"/>
      <c r="T19" s="306"/>
    </row>
    <row r="20" spans="2:20">
      <c r="B20" s="310">
        <v>0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1">
        <f t="shared" si="0"/>
        <v>43.167805059113221</v>
      </c>
      <c r="J20" s="121"/>
      <c r="P20" s="306"/>
      <c r="Q20" s="306"/>
      <c r="R20" s="306"/>
      <c r="S20" s="306"/>
      <c r="T20" s="306"/>
    </row>
    <row r="21" spans="2:20">
      <c r="B21" s="310">
        <v>0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1">
        <f t="shared" si="0"/>
        <v>43.523138146358377</v>
      </c>
      <c r="J21" s="121"/>
      <c r="P21" s="306"/>
      <c r="Q21" s="306"/>
      <c r="R21" s="306"/>
      <c r="S21" s="306"/>
      <c r="T21" s="306"/>
    </row>
    <row r="22" spans="2:20">
      <c r="B22" s="310">
        <v>0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1">
        <f t="shared" si="0"/>
        <v>40.482495384767923</v>
      </c>
      <c r="J22" s="121"/>
      <c r="P22" s="306"/>
      <c r="Q22" s="306"/>
      <c r="R22" s="306"/>
      <c r="S22" s="306"/>
      <c r="T22" s="306"/>
    </row>
    <row r="23" spans="2:20">
      <c r="B23" s="310">
        <v>0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1">
        <f t="shared" si="0"/>
        <v>37.05218568857569</v>
      </c>
      <c r="J23" s="121"/>
      <c r="P23" s="306"/>
      <c r="Q23" s="306"/>
      <c r="R23" s="306"/>
      <c r="S23" s="306"/>
      <c r="T23" s="306"/>
    </row>
    <row r="24" spans="2:20">
      <c r="B24" s="310">
        <v>0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1">
        <f t="shared" si="0"/>
        <v>32.561662095263308</v>
      </c>
      <c r="J24" s="121"/>
      <c r="P24" s="306"/>
      <c r="Q24" s="306"/>
      <c r="R24" s="306"/>
      <c r="S24" s="306"/>
      <c r="T24" s="306"/>
    </row>
    <row r="25" spans="2:20">
      <c r="B25" s="310">
        <v>0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1">
        <f t="shared" si="0"/>
        <v>27.702503847352833</v>
      </c>
      <c r="J25" s="121"/>
      <c r="P25" s="306"/>
      <c r="Q25" s="306"/>
      <c r="R25" s="306"/>
      <c r="S25" s="306"/>
      <c r="T25" s="306"/>
    </row>
    <row r="26" spans="2:20">
      <c r="B26" s="310">
        <v>0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1">
        <f t="shared" si="0"/>
        <v>25.396591231094106</v>
      </c>
      <c r="J26" s="121"/>
      <c r="P26" s="306"/>
      <c r="Q26" s="306"/>
      <c r="R26" s="306"/>
      <c r="S26" s="306"/>
      <c r="T26" s="306"/>
    </row>
    <row r="27" spans="2:20">
      <c r="B27" s="310">
        <v>0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1">
        <f t="shared" si="0"/>
        <v>23.755816454689381</v>
      </c>
      <c r="J27" s="121"/>
      <c r="P27" s="306"/>
      <c r="Q27" s="306"/>
      <c r="R27" s="306"/>
      <c r="S27" s="306"/>
      <c r="T27" s="306"/>
    </row>
    <row r="28" spans="2:20">
      <c r="B28" s="310">
        <v>0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1">
        <f t="shared" si="0"/>
        <v>26.342611299740948</v>
      </c>
      <c r="J28" s="121"/>
      <c r="P28" s="306"/>
      <c r="Q28" s="306"/>
      <c r="R28" s="306"/>
      <c r="S28" s="306"/>
      <c r="T28" s="306"/>
    </row>
    <row r="29" spans="2:20">
      <c r="B29" s="308"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1">
        <f t="shared" si="0"/>
        <v>29.11965349577094</v>
      </c>
      <c r="J29" s="121"/>
      <c r="P29" s="306"/>
      <c r="Q29" s="306"/>
      <c r="R29" s="306"/>
      <c r="S29" s="306"/>
      <c r="T29" s="306"/>
    </row>
    <row r="30" spans="2:20">
      <c r="B30" s="310">
        <v>0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1">
        <f t="shared" si="0"/>
        <v>30.296627556340678</v>
      </c>
      <c r="J30" s="121"/>
      <c r="P30" s="306"/>
      <c r="Q30" s="306"/>
      <c r="R30" s="306"/>
      <c r="S30" s="306"/>
      <c r="T30" s="306"/>
    </row>
    <row r="31" spans="2:20">
      <c r="B31" s="310">
        <v>0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1">
        <f t="shared" si="0"/>
        <v>52.321900930253207</v>
      </c>
      <c r="J31" s="121"/>
      <c r="P31" s="306"/>
      <c r="Q31" s="306"/>
      <c r="R31" s="306"/>
      <c r="S31" s="306"/>
      <c r="T31" s="306"/>
    </row>
    <row r="32" spans="2:20">
      <c r="B32" s="310">
        <v>0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1">
        <f t="shared" si="0"/>
        <v>64.178887075143905</v>
      </c>
      <c r="J32" s="121"/>
      <c r="P32" s="306"/>
      <c r="Q32" s="306"/>
      <c r="R32" s="306"/>
      <c r="S32" s="306"/>
      <c r="T32" s="306"/>
    </row>
    <row r="33" spans="2:20">
      <c r="B33" s="310">
        <v>0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1">
        <f t="shared" si="0"/>
        <v>65.248014461698844</v>
      </c>
      <c r="J33" s="121"/>
      <c r="P33" s="306"/>
      <c r="Q33" s="306"/>
      <c r="R33" s="306"/>
      <c r="S33" s="306"/>
      <c r="T33" s="306"/>
    </row>
    <row r="34" spans="2:20">
      <c r="B34" s="310">
        <v>0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1">
        <f t="shared" si="0"/>
        <v>64.064404856362884</v>
      </c>
      <c r="J34" s="121"/>
      <c r="P34" s="306"/>
      <c r="Q34" s="306"/>
      <c r="R34" s="306"/>
      <c r="S34" s="306"/>
      <c r="T34" s="306"/>
    </row>
    <row r="35" spans="2:20">
      <c r="B35" s="310">
        <v>0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1">
        <f t="shared" si="0"/>
        <v>55.272756847246953</v>
      </c>
      <c r="J35" s="121"/>
      <c r="P35" s="306"/>
      <c r="Q35" s="306"/>
      <c r="R35" s="306"/>
      <c r="S35" s="306"/>
      <c r="T35" s="306"/>
    </row>
    <row r="36" spans="2:20">
      <c r="B36" s="310">
        <v>0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1">
        <f t="shared" si="0"/>
        <v>50.24833230337039</v>
      </c>
      <c r="J36" s="121"/>
      <c r="P36" s="306"/>
      <c r="Q36" s="306"/>
      <c r="R36" s="306"/>
      <c r="S36" s="306"/>
      <c r="T36" s="306"/>
    </row>
    <row r="37" spans="2:20">
      <c r="B37" s="310">
        <v>0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1">
        <f t="shared" si="0"/>
        <v>44.195205491877687</v>
      </c>
      <c r="J37" s="121"/>
      <c r="P37" s="306"/>
      <c r="Q37" s="306"/>
      <c r="R37" s="306"/>
      <c r="S37" s="306"/>
      <c r="T37" s="306"/>
    </row>
    <row r="38" spans="2:20">
      <c r="B38" s="310">
        <v>0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1">
        <f t="shared" si="0"/>
        <v>41.151199282396519</v>
      </c>
      <c r="J38" s="121"/>
      <c r="P38" s="306"/>
      <c r="Q38" s="306"/>
      <c r="R38" s="306"/>
      <c r="S38" s="306"/>
      <c r="T38" s="306"/>
    </row>
    <row r="39" spans="2:20">
      <c r="B39" s="310">
        <v>0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1">
        <f t="shared" si="0"/>
        <v>43.202874896349378</v>
      </c>
      <c r="J39" s="121"/>
      <c r="P39" s="306"/>
      <c r="Q39" s="306"/>
      <c r="R39" s="306"/>
      <c r="S39" s="306"/>
      <c r="T39" s="306"/>
    </row>
    <row r="40" spans="2:20">
      <c r="B40" s="310">
        <v>0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1">
        <f t="shared" si="0"/>
        <v>44.083442278851507</v>
      </c>
      <c r="J40" s="121"/>
      <c r="P40" s="306"/>
      <c r="Q40" s="306"/>
      <c r="R40" s="306"/>
      <c r="S40" s="306"/>
      <c r="T40" s="306"/>
    </row>
    <row r="41" spans="2:20">
      <c r="B41" s="308"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1">
        <f t="shared" si="0"/>
        <v>43.538300722274641</v>
      </c>
      <c r="J41" s="121"/>
      <c r="P41" s="306"/>
      <c r="Q41" s="306"/>
      <c r="R41" s="306"/>
      <c r="S41" s="306"/>
      <c r="T41" s="306"/>
    </row>
    <row r="42" spans="2:20">
      <c r="B42" s="310">
        <v>0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1">
        <f t="shared" si="0"/>
        <v>47.828359907801087</v>
      </c>
      <c r="J42" s="121"/>
      <c r="P42" s="306"/>
      <c r="Q42" s="306"/>
      <c r="R42" s="306"/>
      <c r="S42" s="306"/>
      <c r="T42" s="306"/>
    </row>
    <row r="43" spans="2:20">
      <c r="B43" s="310">
        <v>0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1">
        <f t="shared" si="0"/>
        <v>48.506383217619621</v>
      </c>
      <c r="J43" s="121"/>
      <c r="P43" s="306"/>
      <c r="Q43" s="306"/>
      <c r="R43" s="306"/>
      <c r="S43" s="306"/>
      <c r="T43" s="306"/>
    </row>
    <row r="44" spans="2:20">
      <c r="B44" s="310">
        <v>0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1">
        <f t="shared" si="0"/>
        <v>51.467426212881392</v>
      </c>
      <c r="J44" s="121"/>
      <c r="P44" s="306"/>
      <c r="Q44" s="306"/>
      <c r="R44" s="306"/>
      <c r="S44" s="306"/>
      <c r="T44" s="306"/>
    </row>
    <row r="45" spans="2:20">
      <c r="B45" s="310">
        <v>0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1">
        <f t="shared" si="0"/>
        <v>53.306551719571146</v>
      </c>
      <c r="J45" s="121"/>
      <c r="P45" s="306"/>
      <c r="Q45" s="306"/>
      <c r="R45" s="306"/>
      <c r="S45" s="306"/>
      <c r="T45" s="306"/>
    </row>
    <row r="46" spans="2:20">
      <c r="B46" s="310">
        <v>0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1">
        <f t="shared" si="0"/>
        <v>50.315777986750398</v>
      </c>
      <c r="J46" s="121"/>
      <c r="P46" s="306"/>
      <c r="Q46" s="306"/>
      <c r="R46" s="306"/>
      <c r="S46" s="306"/>
      <c r="T46" s="306"/>
    </row>
    <row r="47" spans="2:20">
      <c r="B47" s="310">
        <v>0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1">
        <f t="shared" si="0"/>
        <v>44.022028578778936</v>
      </c>
      <c r="J47" s="121"/>
      <c r="P47" s="306"/>
      <c r="Q47" s="306"/>
      <c r="R47" s="306"/>
      <c r="S47" s="306"/>
      <c r="T47" s="306"/>
    </row>
    <row r="48" spans="2:20">
      <c r="B48" s="310">
        <v>0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1">
        <f t="shared" si="0"/>
        <v>39.182452615476933</v>
      </c>
      <c r="J48" s="121"/>
      <c r="P48" s="306"/>
      <c r="Q48" s="306"/>
      <c r="R48" s="306"/>
      <c r="S48" s="306"/>
      <c r="T48" s="306"/>
    </row>
    <row r="49" spans="2:20">
      <c r="B49" s="310">
        <v>0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1">
        <f t="shared" si="0"/>
        <v>34.881367865337658</v>
      </c>
      <c r="J49" s="121"/>
      <c r="P49" s="306"/>
      <c r="Q49" s="306"/>
      <c r="R49" s="306"/>
      <c r="S49" s="306"/>
      <c r="T49" s="306"/>
    </row>
    <row r="50" spans="2:20">
      <c r="B50" s="310">
        <v>0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1">
        <f t="shared" si="0"/>
        <v>34.29721911637845</v>
      </c>
      <c r="J50" s="121"/>
      <c r="P50" s="306"/>
      <c r="Q50" s="306"/>
      <c r="R50" s="306"/>
      <c r="S50" s="306"/>
      <c r="T50" s="306"/>
    </row>
    <row r="51" spans="2:20">
      <c r="B51" s="310">
        <v>0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1">
        <f t="shared" si="0"/>
        <v>42.119738625367766</v>
      </c>
      <c r="J51" s="121"/>
      <c r="P51" s="306"/>
      <c r="Q51" s="306"/>
      <c r="R51" s="306"/>
      <c r="S51" s="306"/>
      <c r="T51" s="306"/>
    </row>
    <row r="52" spans="2:20">
      <c r="B52" s="310">
        <v>0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1">
        <f t="shared" si="0"/>
        <v>50.986604410821059</v>
      </c>
      <c r="J52" s="309"/>
      <c r="P52" s="306"/>
      <c r="Q52" s="306"/>
      <c r="R52" s="306"/>
      <c r="S52" s="306"/>
      <c r="T52" s="306"/>
    </row>
    <row r="53" spans="2:20">
      <c r="B53" s="308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1">
        <f t="shared" ref="I53" si="1">D53/E53*100</f>
        <v>55.042640853161586</v>
      </c>
      <c r="J53" s="309"/>
      <c r="K53" s="286"/>
    </row>
    <row r="54" spans="2:20">
      <c r="B54" s="310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1">
        <f t="shared" ref="I54:I64" si="2">D54/E54*100</f>
        <v>55.52746896161257</v>
      </c>
      <c r="J54" s="309"/>
    </row>
    <row r="55" spans="2:20">
      <c r="B55" s="310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1">
        <f t="shared" si="2"/>
        <v>58.919090912210883</v>
      </c>
    </row>
    <row r="56" spans="2:20">
      <c r="B56" s="310" t="e">
        <f>#REF!</f>
        <v>#REF!</v>
      </c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1">
        <f t="shared" si="2"/>
        <v>67.336916337072509</v>
      </c>
    </row>
    <row r="57" spans="2:20">
      <c r="B57" s="310" t="e">
        <f>#REF!</f>
        <v>#REF!</v>
      </c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1">
        <f t="shared" si="2"/>
        <v>69.955199066882429</v>
      </c>
      <c r="J57" s="309"/>
    </row>
    <row r="58" spans="2:20">
      <c r="B58" s="310" t="e">
        <f>#REF!</f>
        <v>#REF!</v>
      </c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1">
        <f t="shared" si="2"/>
        <v>66.26490489074672</v>
      </c>
      <c r="J58" s="309"/>
    </row>
    <row r="59" spans="2:20">
      <c r="B59" s="310" t="e">
        <f>#REF!</f>
        <v>#REF!</v>
      </c>
      <c r="C59" s="165" t="s">
        <v>89</v>
      </c>
      <c r="D59" s="160">
        <v>11078.2673362971</v>
      </c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1">
        <f t="shared" si="2"/>
        <v>59.75954745397781</v>
      </c>
      <c r="J59" s="309"/>
    </row>
    <row r="60" spans="2:20">
      <c r="B60" s="310" t="e">
        <f>#REF!</f>
        <v>#REF!</v>
      </c>
      <c r="C60" s="165" t="s">
        <v>88</v>
      </c>
      <c r="D60" s="160">
        <v>9493.5710276489899</v>
      </c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1">
        <f t="shared" si="2"/>
        <v>51.211213009427951</v>
      </c>
      <c r="J60" s="309"/>
    </row>
    <row r="61" spans="2:20">
      <c r="B61" s="310" t="e">
        <f>#REF!</f>
        <v>#REF!</v>
      </c>
      <c r="C61" s="165" t="s">
        <v>90</v>
      </c>
      <c r="D61" s="160">
        <v>8414.2036093792703</v>
      </c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1">
        <f t="shared" si="2"/>
        <v>45.388776477225008</v>
      </c>
      <c r="J61" s="309">
        <f>I62-I50</f>
        <v>11.38562965072645</v>
      </c>
    </row>
    <row r="62" spans="2:20">
      <c r="B62" s="310" t="e">
        <f>#REF!</f>
        <v>#REF!</v>
      </c>
      <c r="C62" s="165" t="s">
        <v>91</v>
      </c>
      <c r="D62" s="160">
        <v>8468.7189392685304</v>
      </c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1">
        <f t="shared" si="2"/>
        <v>45.6828487671049</v>
      </c>
      <c r="J62" s="309">
        <f>I62-I61</f>
        <v>0.29407228987989242</v>
      </c>
    </row>
    <row r="63" spans="2:20">
      <c r="B63" s="310" t="e">
        <f>#REF!</f>
        <v>#REF!</v>
      </c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1">
        <f t="shared" si="2"/>
        <v>0</v>
      </c>
    </row>
    <row r="64" spans="2:20">
      <c r="B64" s="310" t="e">
        <f>#REF!</f>
        <v>#REF!</v>
      </c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1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69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2020 por cuencas</v>
      </c>
      <c r="C67" s="270"/>
      <c r="D67" s="270"/>
      <c r="E67" s="270"/>
      <c r="F67" s="270"/>
      <c r="G67" s="120"/>
      <c r="H67" s="120"/>
      <c r="I67" s="121"/>
      <c r="J67" s="121"/>
    </row>
    <row r="68" spans="2:11">
      <c r="B68" s="122"/>
      <c r="C68" s="347" t="s">
        <v>53</v>
      </c>
      <c r="D68" s="347" t="s">
        <v>53</v>
      </c>
      <c r="E68" s="122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1">
        <v>5204.4719067636097</v>
      </c>
      <c r="F70" s="272">
        <f>G70/C70</f>
        <v>0.39637671369900396</v>
      </c>
      <c r="G70" s="127">
        <v>1009.49934922947</v>
      </c>
      <c r="H70" s="272">
        <f t="shared" ref="H70:H75" si="3">I70/D70</f>
        <v>0.56308296514482403</v>
      </c>
      <c r="I70" s="127">
        <v>512.11044280805402</v>
      </c>
      <c r="J70" s="152">
        <f>K70/SUM(C70:D70)</f>
        <v>0.44024315988093721</v>
      </c>
      <c r="K70" s="127">
        <f t="shared" ref="K70:K75" si="4">SUM(G70,I70)</f>
        <v>1521.6097920375241</v>
      </c>
    </row>
    <row r="71" spans="2:11">
      <c r="B71" s="126" t="s">
        <v>47</v>
      </c>
      <c r="C71" s="127">
        <v>1681</v>
      </c>
      <c r="D71" s="127">
        <v>3120.6</v>
      </c>
      <c r="E71" s="271">
        <v>3968.2132952293318</v>
      </c>
      <c r="F71" s="272">
        <f>G71/C71</f>
        <v>0.4461863853474396</v>
      </c>
      <c r="G71" s="127">
        <v>750.03931376904598</v>
      </c>
      <c r="H71" s="272">
        <f t="shared" si="3"/>
        <v>0.73145075065824849</v>
      </c>
      <c r="I71" s="127">
        <v>2282.5652125041302</v>
      </c>
      <c r="J71" s="152">
        <f t="shared" ref="J71:J76" si="5">K71/SUM(C71:D71)</f>
        <v>0.63158208227948509</v>
      </c>
      <c r="K71" s="127">
        <f t="shared" si="4"/>
        <v>3032.6045262731759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1">
        <v>3618.5651686053225</v>
      </c>
      <c r="F72" s="272">
        <f>G72/C72</f>
        <v>0.54324394963893297</v>
      </c>
      <c r="G72" s="127">
        <v>1317.3247480902901</v>
      </c>
      <c r="H72" s="272">
        <f t="shared" si="3"/>
        <v>0.24905377117587094</v>
      </c>
      <c r="I72" s="127">
        <v>944.38002141619199</v>
      </c>
      <c r="J72" s="152">
        <f t="shared" si="5"/>
        <v>0.36380558945670272</v>
      </c>
      <c r="K72" s="127">
        <f t="shared" si="4"/>
        <v>2261.7047695064821</v>
      </c>
    </row>
    <row r="73" spans="2:11">
      <c r="B73" s="126" t="s">
        <v>49</v>
      </c>
      <c r="C73" s="127"/>
      <c r="D73" s="127">
        <v>835.14400000000001</v>
      </c>
      <c r="E73" s="271">
        <v>241.15919611927043</v>
      </c>
      <c r="F73" s="272" t="s">
        <v>18</v>
      </c>
      <c r="G73" s="127" t="s">
        <v>18</v>
      </c>
      <c r="H73" s="272">
        <f t="shared" si="3"/>
        <v>0.13119288651911407</v>
      </c>
      <c r="I73" s="127">
        <v>109.564952019119</v>
      </c>
      <c r="J73" s="152">
        <f t="shared" si="5"/>
        <v>0.13119288651911407</v>
      </c>
      <c r="K73" s="127">
        <f t="shared" si="4"/>
        <v>109.564952019119</v>
      </c>
    </row>
    <row r="74" spans="2:11">
      <c r="B74" s="126" t="s">
        <v>50</v>
      </c>
      <c r="C74" s="127">
        <v>180.3</v>
      </c>
      <c r="D74" s="127">
        <v>669.1</v>
      </c>
      <c r="E74" s="271">
        <v>569.24482711132248</v>
      </c>
      <c r="F74" s="272">
        <f>G74/C74</f>
        <v>0.63095872005681075</v>
      </c>
      <c r="G74" s="127">
        <v>113.761857226243</v>
      </c>
      <c r="H74" s="272">
        <f t="shared" si="3"/>
        <v>0.19768563704010911</v>
      </c>
      <c r="I74" s="127">
        <v>132.27145974353701</v>
      </c>
      <c r="J74" s="152">
        <f t="shared" si="5"/>
        <v>0.28965542379300679</v>
      </c>
      <c r="K74" s="127">
        <f t="shared" si="4"/>
        <v>246.03331696978</v>
      </c>
    </row>
    <row r="75" spans="2:11">
      <c r="B75" s="126" t="s">
        <v>51</v>
      </c>
      <c r="C75" s="127">
        <v>2133.8380000000002</v>
      </c>
      <c r="D75" s="127">
        <v>245</v>
      </c>
      <c r="E75" s="271">
        <v>3445.1482361711401</v>
      </c>
      <c r="F75" s="272">
        <f>G75/C75</f>
        <v>0.58033484089943088</v>
      </c>
      <c r="G75" s="127">
        <v>1238.34053623516</v>
      </c>
      <c r="H75" s="272">
        <f t="shared" si="3"/>
        <v>0.24024916827461715</v>
      </c>
      <c r="I75" s="127">
        <v>58.8610462272812</v>
      </c>
      <c r="J75" s="152">
        <f t="shared" si="5"/>
        <v>0.54530892076822424</v>
      </c>
      <c r="K75" s="127">
        <f t="shared" si="4"/>
        <v>1297.2015824624411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3">
        <f>G76/C76</f>
        <v>0.49392501053601917</v>
      </c>
      <c r="G76" s="128">
        <f>SUM(G70:G75)</f>
        <v>4428.9658045502092</v>
      </c>
      <c r="H76" s="273">
        <f>I76/D76</f>
        <v>0.42207419250583555</v>
      </c>
      <c r="I76" s="128">
        <f>SUM(I70:I75)</f>
        <v>4039.7531347183135</v>
      </c>
      <c r="J76" s="153">
        <f t="shared" si="5"/>
        <v>0.45682848767104839</v>
      </c>
      <c r="K76" s="128">
        <f>SUM(K70:K75)</f>
        <v>8468.7189392685214</v>
      </c>
    </row>
    <row r="79" spans="2:11">
      <c r="B79" s="168" t="str">
        <f>TEXT(CONCATENATE(TEXT(Dat_01!B2,"dd de mm de aaaa")),"@")</f>
        <v>31 312020 10 312020 2020</v>
      </c>
    </row>
    <row r="80" spans="2:11">
      <c r="B80" s="241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2020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/>
  </sheetViews>
  <sheetFormatPr baseColWidth="10" defaultColWidth="11.42578125" defaultRowHeight="15"/>
  <cols>
    <col min="1" max="1" width="11.42578125" style="300"/>
    <col min="2" max="2" width="12.7109375" style="300" bestFit="1" customWidth="1"/>
    <col min="3" max="7" width="11.42578125" style="300"/>
    <col min="8" max="8" width="11.85546875" style="300" bestFit="1" customWidth="1"/>
    <col min="9" max="21" width="11.42578125" style="300"/>
    <col min="22" max="22" width="11.42578125" style="300" customWidth="1"/>
    <col min="23" max="28" width="11.42578125" style="300"/>
    <col min="29" max="29" width="11.85546875" style="300" bestFit="1" customWidth="1"/>
    <col min="30" max="16384" width="11.42578125" style="300"/>
  </cols>
  <sheetData>
    <row r="1" spans="1:9" ht="60">
      <c r="B1" s="299" t="s">
        <v>146</v>
      </c>
      <c r="C1" s="299" t="s">
        <v>607</v>
      </c>
      <c r="D1" s="299" t="s">
        <v>608</v>
      </c>
    </row>
    <row r="2" spans="1:9">
      <c r="A2" s="300">
        <v>0</v>
      </c>
      <c r="B2" s="301">
        <v>43739</v>
      </c>
      <c r="C2" s="302">
        <v>140.98248900000002</v>
      </c>
      <c r="D2" s="303">
        <v>117.66425369638931</v>
      </c>
      <c r="E2" s="302">
        <f>IF(C2&gt;D2,D2,C2)</f>
        <v>117.66425369638931</v>
      </c>
      <c r="F2" s="305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4" t="str">
        <f>IF(DAY($B2)=15,TEXT(D2,"#,0"),"")</f>
        <v/>
      </c>
      <c r="I2" s="305"/>
    </row>
    <row r="3" spans="1:9">
      <c r="A3" s="300">
        <v>1</v>
      </c>
      <c r="B3" s="301">
        <v>43740</v>
      </c>
      <c r="C3" s="302">
        <v>162.64238800000001</v>
      </c>
      <c r="D3" s="303">
        <v>117.66425369638931</v>
      </c>
      <c r="E3" s="302">
        <f t="shared" ref="E3:E66" si="0">IF(C3&gt;D3,D3,C3)</f>
        <v>117.66425369638931</v>
      </c>
      <c r="F3" s="312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4" t="str">
        <f t="shared" ref="H3:H66" si="2">IF(DAY($B3)=15,TEXT(D3,"#,0"),"")</f>
        <v/>
      </c>
      <c r="I3" s="305"/>
    </row>
    <row r="4" spans="1:9">
      <c r="A4" s="300">
        <v>2</v>
      </c>
      <c r="B4" s="301">
        <v>43741</v>
      </c>
      <c r="C4" s="302">
        <v>110.34991599999999</v>
      </c>
      <c r="D4" s="303">
        <v>117.66425369638931</v>
      </c>
      <c r="E4" s="302">
        <f t="shared" si="0"/>
        <v>110.34991599999999</v>
      </c>
      <c r="F4" s="312"/>
      <c r="G4" s="208" t="str">
        <f t="shared" si="1"/>
        <v/>
      </c>
      <c r="H4" s="304" t="str">
        <f t="shared" si="2"/>
        <v/>
      </c>
      <c r="I4" s="305"/>
    </row>
    <row r="5" spans="1:9">
      <c r="A5" s="300">
        <v>3</v>
      </c>
      <c r="B5" s="301">
        <v>43742</v>
      </c>
      <c r="C5" s="302">
        <v>49.789268999999997</v>
      </c>
      <c r="D5" s="303">
        <v>117.66425369638931</v>
      </c>
      <c r="E5" s="302">
        <f t="shared" si="0"/>
        <v>49.789268999999997</v>
      </c>
      <c r="F5" s="312"/>
      <c r="G5" s="208" t="str">
        <f t="shared" si="1"/>
        <v/>
      </c>
      <c r="H5" s="304" t="str">
        <f t="shared" si="2"/>
        <v/>
      </c>
      <c r="I5" s="305"/>
    </row>
    <row r="6" spans="1:9">
      <c r="A6" s="300">
        <v>4</v>
      </c>
      <c r="B6" s="301">
        <v>43743</v>
      </c>
      <c r="C6" s="302">
        <v>47.233865999999999</v>
      </c>
      <c r="D6" s="303">
        <v>117.66425369638931</v>
      </c>
      <c r="E6" s="302">
        <f t="shared" si="0"/>
        <v>47.233865999999999</v>
      </c>
      <c r="F6" s="312"/>
      <c r="G6" s="208" t="str">
        <f t="shared" si="1"/>
        <v/>
      </c>
      <c r="H6" s="304" t="str">
        <f t="shared" si="2"/>
        <v/>
      </c>
      <c r="I6" s="305"/>
    </row>
    <row r="7" spans="1:9">
      <c r="A7" s="300">
        <v>5</v>
      </c>
      <c r="B7" s="301">
        <v>43744</v>
      </c>
      <c r="C7" s="302">
        <v>83.371409</v>
      </c>
      <c r="D7" s="303">
        <v>117.66425369638931</v>
      </c>
      <c r="E7" s="302">
        <f t="shared" si="0"/>
        <v>83.371409</v>
      </c>
      <c r="F7" s="312"/>
      <c r="G7" s="208" t="str">
        <f t="shared" si="1"/>
        <v/>
      </c>
      <c r="H7" s="304" t="str">
        <f t="shared" si="2"/>
        <v/>
      </c>
      <c r="I7" s="305"/>
    </row>
    <row r="8" spans="1:9">
      <c r="A8" s="300">
        <v>6</v>
      </c>
      <c r="B8" s="301">
        <v>43745</v>
      </c>
      <c r="C8" s="302">
        <v>109.77317599999999</v>
      </c>
      <c r="D8" s="303">
        <v>117.66425369638931</v>
      </c>
      <c r="E8" s="302">
        <f t="shared" si="0"/>
        <v>109.77317599999999</v>
      </c>
      <c r="F8" s="312"/>
      <c r="G8" s="208" t="str">
        <f t="shared" si="1"/>
        <v/>
      </c>
      <c r="H8" s="304" t="str">
        <f t="shared" si="2"/>
        <v/>
      </c>
      <c r="I8" s="305"/>
    </row>
    <row r="9" spans="1:9">
      <c r="A9" s="300">
        <v>7</v>
      </c>
      <c r="B9" s="301">
        <v>43746</v>
      </c>
      <c r="C9" s="302">
        <v>68.990971000000002</v>
      </c>
      <c r="D9" s="303">
        <v>117.66425369638931</v>
      </c>
      <c r="E9" s="302">
        <f t="shared" si="0"/>
        <v>68.990971000000002</v>
      </c>
      <c r="F9" s="312"/>
      <c r="G9" s="208" t="str">
        <f t="shared" si="1"/>
        <v/>
      </c>
      <c r="H9" s="304" t="str">
        <f t="shared" si="2"/>
        <v/>
      </c>
      <c r="I9" s="305"/>
    </row>
    <row r="10" spans="1:9">
      <c r="A10" s="300">
        <v>8</v>
      </c>
      <c r="B10" s="301">
        <v>43747</v>
      </c>
      <c r="C10" s="302">
        <v>78.874635999999995</v>
      </c>
      <c r="D10" s="303">
        <v>117.66425369638931</v>
      </c>
      <c r="E10" s="302">
        <f t="shared" si="0"/>
        <v>78.874635999999995</v>
      </c>
      <c r="F10" s="312"/>
      <c r="G10" s="208" t="str">
        <f t="shared" si="1"/>
        <v/>
      </c>
      <c r="H10" s="304" t="str">
        <f t="shared" si="2"/>
        <v/>
      </c>
      <c r="I10" s="305"/>
    </row>
    <row r="11" spans="1:9">
      <c r="A11" s="300">
        <v>9</v>
      </c>
      <c r="B11" s="301">
        <v>43748</v>
      </c>
      <c r="C11" s="302">
        <v>90.500077999999988</v>
      </c>
      <c r="D11" s="303">
        <v>117.66425369638931</v>
      </c>
      <c r="E11" s="302">
        <f t="shared" si="0"/>
        <v>90.500077999999988</v>
      </c>
      <c r="F11" s="312"/>
      <c r="G11" s="208" t="str">
        <f t="shared" si="1"/>
        <v/>
      </c>
      <c r="H11" s="304" t="str">
        <f t="shared" si="2"/>
        <v/>
      </c>
      <c r="I11" s="305"/>
    </row>
    <row r="12" spans="1:9">
      <c r="A12" s="300">
        <v>10</v>
      </c>
      <c r="B12" s="301">
        <v>43749</v>
      </c>
      <c r="C12" s="302">
        <v>119.58362099999999</v>
      </c>
      <c r="D12" s="303">
        <v>117.66425369638931</v>
      </c>
      <c r="E12" s="302">
        <f t="shared" si="0"/>
        <v>117.66425369638931</v>
      </c>
      <c r="F12" s="312"/>
      <c r="G12" s="208" t="str">
        <f t="shared" si="1"/>
        <v/>
      </c>
      <c r="H12" s="304" t="str">
        <f t="shared" si="2"/>
        <v/>
      </c>
      <c r="I12" s="305"/>
    </row>
    <row r="13" spans="1:9">
      <c r="A13" s="300">
        <v>11</v>
      </c>
      <c r="B13" s="301">
        <v>43750</v>
      </c>
      <c r="C13" s="302">
        <v>202.45939100000001</v>
      </c>
      <c r="D13" s="303">
        <v>117.66425369638931</v>
      </c>
      <c r="E13" s="302">
        <f t="shared" si="0"/>
        <v>117.66425369638931</v>
      </c>
      <c r="F13" s="312"/>
      <c r="G13" s="208" t="str">
        <f t="shared" si="1"/>
        <v/>
      </c>
      <c r="H13" s="304" t="str">
        <f t="shared" si="2"/>
        <v/>
      </c>
      <c r="I13" s="305"/>
    </row>
    <row r="14" spans="1:9">
      <c r="A14" s="300">
        <v>12</v>
      </c>
      <c r="B14" s="301">
        <v>43751</v>
      </c>
      <c r="C14" s="302">
        <v>194.21317000000002</v>
      </c>
      <c r="D14" s="303">
        <v>117.66425369638931</v>
      </c>
      <c r="E14" s="302">
        <f t="shared" si="0"/>
        <v>117.66425369638931</v>
      </c>
      <c r="F14" s="312"/>
      <c r="G14" s="208" t="str">
        <f t="shared" si="1"/>
        <v/>
      </c>
      <c r="H14" s="304" t="str">
        <f t="shared" si="2"/>
        <v/>
      </c>
      <c r="I14" s="305"/>
    </row>
    <row r="15" spans="1:9">
      <c r="A15" s="300">
        <v>13</v>
      </c>
      <c r="B15" s="301">
        <v>43752</v>
      </c>
      <c r="C15" s="302">
        <v>261.07820900000002</v>
      </c>
      <c r="D15" s="303">
        <v>117.66425369638931</v>
      </c>
      <c r="E15" s="302">
        <f t="shared" si="0"/>
        <v>117.66425369638931</v>
      </c>
      <c r="F15" s="312"/>
      <c r="G15" s="208" t="str">
        <f t="shared" si="1"/>
        <v/>
      </c>
      <c r="H15" s="304" t="str">
        <f t="shared" si="2"/>
        <v/>
      </c>
      <c r="I15" s="305"/>
    </row>
    <row r="16" spans="1:9">
      <c r="A16" s="300">
        <v>14</v>
      </c>
      <c r="B16" s="301">
        <v>43753</v>
      </c>
      <c r="C16" s="302">
        <v>202.74864400000001</v>
      </c>
      <c r="D16" s="303">
        <v>117.66425369638931</v>
      </c>
      <c r="E16" s="302">
        <f t="shared" si="0"/>
        <v>117.66425369638931</v>
      </c>
      <c r="F16" s="312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O</v>
      </c>
      <c r="H16" s="304" t="str">
        <f t="shared" si="2"/>
        <v>117,7</v>
      </c>
      <c r="I16" s="305"/>
    </row>
    <row r="17" spans="1:9">
      <c r="A17" s="300">
        <v>15</v>
      </c>
      <c r="B17" s="301">
        <v>43754</v>
      </c>
      <c r="C17" s="302">
        <v>150.26917800000001</v>
      </c>
      <c r="D17" s="303">
        <v>117.66425369638931</v>
      </c>
      <c r="E17" s="302">
        <f t="shared" si="0"/>
        <v>117.66425369638931</v>
      </c>
      <c r="F17" s="312"/>
      <c r="G17" s="208" t="str">
        <f t="shared" si="1"/>
        <v/>
      </c>
      <c r="H17" s="304" t="str">
        <f t="shared" si="2"/>
        <v/>
      </c>
      <c r="I17" s="208"/>
    </row>
    <row r="18" spans="1:9">
      <c r="A18" s="300">
        <v>16</v>
      </c>
      <c r="B18" s="301">
        <v>43755</v>
      </c>
      <c r="C18" s="302">
        <v>130.97950299999999</v>
      </c>
      <c r="D18" s="303">
        <v>117.66425369638931</v>
      </c>
      <c r="E18" s="302">
        <f t="shared" si="0"/>
        <v>117.66425369638931</v>
      </c>
      <c r="F18" s="312"/>
      <c r="G18" s="208" t="str">
        <f t="shared" si="1"/>
        <v/>
      </c>
      <c r="H18" s="304" t="str">
        <f t="shared" si="2"/>
        <v/>
      </c>
      <c r="I18" s="305"/>
    </row>
    <row r="19" spans="1:9">
      <c r="A19" s="300">
        <v>17</v>
      </c>
      <c r="B19" s="301">
        <v>43756</v>
      </c>
      <c r="C19" s="302">
        <v>123.728887</v>
      </c>
      <c r="D19" s="303">
        <v>117.66425369638931</v>
      </c>
      <c r="E19" s="302">
        <f t="shared" si="0"/>
        <v>117.66425369638931</v>
      </c>
      <c r="F19" s="312"/>
      <c r="G19" s="208" t="str">
        <f t="shared" si="1"/>
        <v/>
      </c>
      <c r="H19" s="304" t="str">
        <f t="shared" si="2"/>
        <v/>
      </c>
      <c r="I19" s="305"/>
    </row>
    <row r="20" spans="1:9">
      <c r="A20" s="300">
        <v>18</v>
      </c>
      <c r="B20" s="301">
        <v>43757</v>
      </c>
      <c r="C20" s="302">
        <v>146.17308</v>
      </c>
      <c r="D20" s="303">
        <v>117.66425369638931</v>
      </c>
      <c r="E20" s="302">
        <f t="shared" si="0"/>
        <v>117.66425369638931</v>
      </c>
      <c r="F20" s="312"/>
      <c r="G20" s="208" t="str">
        <f t="shared" si="1"/>
        <v/>
      </c>
      <c r="H20" s="304" t="str">
        <f t="shared" si="2"/>
        <v/>
      </c>
      <c r="I20" s="305"/>
    </row>
    <row r="21" spans="1:9">
      <c r="A21" s="300">
        <v>19</v>
      </c>
      <c r="B21" s="301">
        <v>43758</v>
      </c>
      <c r="C21" s="302">
        <v>126.513661</v>
      </c>
      <c r="D21" s="303">
        <v>117.66425369638931</v>
      </c>
      <c r="E21" s="302">
        <f t="shared" si="0"/>
        <v>117.66425369638931</v>
      </c>
      <c r="F21" s="312"/>
      <c r="G21" s="208" t="str">
        <f t="shared" si="1"/>
        <v/>
      </c>
      <c r="H21" s="304" t="str">
        <f t="shared" si="2"/>
        <v/>
      </c>
      <c r="I21" s="305"/>
    </row>
    <row r="22" spans="1:9">
      <c r="A22" s="300">
        <v>20</v>
      </c>
      <c r="B22" s="301">
        <v>43759</v>
      </c>
      <c r="C22" s="302">
        <v>22.593836000000003</v>
      </c>
      <c r="D22" s="303">
        <v>117.66425369638931</v>
      </c>
      <c r="E22" s="302">
        <f t="shared" si="0"/>
        <v>22.593836000000003</v>
      </c>
      <c r="F22" s="312"/>
      <c r="G22" s="208" t="str">
        <f t="shared" si="1"/>
        <v/>
      </c>
      <c r="H22" s="304" t="str">
        <f t="shared" si="2"/>
        <v/>
      </c>
      <c r="I22" s="305"/>
    </row>
    <row r="23" spans="1:9">
      <c r="A23" s="300">
        <v>21</v>
      </c>
      <c r="B23" s="301">
        <v>43760</v>
      </c>
      <c r="C23" s="302">
        <v>133.397875</v>
      </c>
      <c r="D23" s="303">
        <v>117.66425369638931</v>
      </c>
      <c r="E23" s="302">
        <f t="shared" si="0"/>
        <v>117.66425369638931</v>
      </c>
      <c r="F23" s="312"/>
      <c r="G23" s="208" t="str">
        <f t="shared" si="1"/>
        <v/>
      </c>
      <c r="H23" s="304" t="str">
        <f t="shared" si="2"/>
        <v/>
      </c>
      <c r="I23" s="305"/>
    </row>
    <row r="24" spans="1:9">
      <c r="A24" s="300">
        <v>22</v>
      </c>
      <c r="B24" s="301">
        <v>43761</v>
      </c>
      <c r="C24" s="302">
        <v>138.62161499999999</v>
      </c>
      <c r="D24" s="303">
        <v>117.66425369638931</v>
      </c>
      <c r="E24" s="302">
        <f t="shared" si="0"/>
        <v>117.66425369638931</v>
      </c>
      <c r="F24" s="312"/>
      <c r="G24" s="208" t="str">
        <f t="shared" si="1"/>
        <v/>
      </c>
      <c r="H24" s="304" t="str">
        <f t="shared" si="2"/>
        <v/>
      </c>
      <c r="I24" s="305"/>
    </row>
    <row r="25" spans="1:9">
      <c r="A25" s="300">
        <v>23</v>
      </c>
      <c r="B25" s="301">
        <v>43762</v>
      </c>
      <c r="C25" s="302">
        <v>169.59914600000002</v>
      </c>
      <c r="D25" s="303">
        <v>117.66425369638931</v>
      </c>
      <c r="E25" s="302">
        <f t="shared" si="0"/>
        <v>117.66425369638931</v>
      </c>
      <c r="F25" s="312"/>
      <c r="G25" s="208" t="str">
        <f t="shared" si="1"/>
        <v/>
      </c>
      <c r="H25" s="304" t="str">
        <f t="shared" si="2"/>
        <v/>
      </c>
      <c r="I25" s="305"/>
    </row>
    <row r="26" spans="1:9">
      <c r="A26" s="300">
        <v>24</v>
      </c>
      <c r="B26" s="301">
        <v>43763</v>
      </c>
      <c r="C26" s="302">
        <v>115.17270300000001</v>
      </c>
      <c r="D26" s="303">
        <v>117.66425369638931</v>
      </c>
      <c r="E26" s="302">
        <f t="shared" si="0"/>
        <v>115.17270300000001</v>
      </c>
      <c r="F26" s="312"/>
      <c r="G26" s="208" t="str">
        <f t="shared" si="1"/>
        <v/>
      </c>
      <c r="H26" s="304" t="str">
        <f t="shared" si="2"/>
        <v/>
      </c>
      <c r="I26" s="305"/>
    </row>
    <row r="27" spans="1:9">
      <c r="A27" s="300">
        <v>25</v>
      </c>
      <c r="B27" s="301">
        <v>43764</v>
      </c>
      <c r="C27" s="302">
        <v>101.656307</v>
      </c>
      <c r="D27" s="303">
        <v>117.66425369638931</v>
      </c>
      <c r="E27" s="302">
        <f t="shared" si="0"/>
        <v>101.656307</v>
      </c>
      <c r="F27" s="312"/>
      <c r="G27" s="208" t="str">
        <f t="shared" si="1"/>
        <v/>
      </c>
      <c r="H27" s="304" t="str">
        <f t="shared" si="2"/>
        <v/>
      </c>
      <c r="I27" s="305"/>
    </row>
    <row r="28" spans="1:9">
      <c r="A28" s="300">
        <v>26</v>
      </c>
      <c r="B28" s="301">
        <v>43765</v>
      </c>
      <c r="C28" s="302">
        <v>59.577652999999998</v>
      </c>
      <c r="D28" s="303">
        <v>117.66425369638931</v>
      </c>
      <c r="E28" s="302">
        <f t="shared" si="0"/>
        <v>59.577652999999998</v>
      </c>
      <c r="F28" s="312"/>
      <c r="G28" s="208" t="str">
        <f t="shared" si="1"/>
        <v/>
      </c>
      <c r="H28" s="304" t="str">
        <f t="shared" si="2"/>
        <v/>
      </c>
      <c r="I28" s="305"/>
    </row>
    <row r="29" spans="1:9">
      <c r="A29" s="300">
        <v>27</v>
      </c>
      <c r="B29" s="301">
        <v>43766</v>
      </c>
      <c r="C29" s="302">
        <v>64.976430999999991</v>
      </c>
      <c r="D29" s="303">
        <v>117.66425369638931</v>
      </c>
      <c r="E29" s="302">
        <f t="shared" si="0"/>
        <v>64.976430999999991</v>
      </c>
      <c r="F29" s="312"/>
      <c r="G29" s="208" t="str">
        <f t="shared" si="1"/>
        <v/>
      </c>
      <c r="H29" s="304" t="str">
        <f t="shared" si="2"/>
        <v/>
      </c>
      <c r="I29" s="305"/>
    </row>
    <row r="30" spans="1:9">
      <c r="A30" s="300">
        <v>28</v>
      </c>
      <c r="B30" s="301">
        <v>43767</v>
      </c>
      <c r="C30" s="302">
        <v>72.134840999999994</v>
      </c>
      <c r="D30" s="303">
        <v>117.66425369638931</v>
      </c>
      <c r="E30" s="302">
        <f t="shared" si="0"/>
        <v>72.134840999999994</v>
      </c>
      <c r="F30" s="312"/>
      <c r="G30" s="208" t="str">
        <f t="shared" si="1"/>
        <v/>
      </c>
      <c r="H30" s="304" t="str">
        <f t="shared" si="2"/>
        <v/>
      </c>
      <c r="I30" s="305"/>
    </row>
    <row r="31" spans="1:9">
      <c r="A31" s="300">
        <v>29</v>
      </c>
      <c r="B31" s="301">
        <v>43768</v>
      </c>
      <c r="C31" s="302">
        <v>96.363099000000005</v>
      </c>
      <c r="D31" s="303">
        <v>117.66425369638931</v>
      </c>
      <c r="E31" s="302">
        <f t="shared" si="0"/>
        <v>96.363099000000005</v>
      </c>
      <c r="F31" s="312"/>
      <c r="G31" s="208" t="str">
        <f t="shared" si="1"/>
        <v/>
      </c>
      <c r="H31" s="304" t="str">
        <f t="shared" si="2"/>
        <v/>
      </c>
      <c r="I31" s="305"/>
    </row>
    <row r="32" spans="1:9">
      <c r="A32" s="300">
        <v>30</v>
      </c>
      <c r="B32" s="301">
        <v>43769</v>
      </c>
      <c r="C32" s="302">
        <v>153.456063</v>
      </c>
      <c r="D32" s="303">
        <v>117.66425369638931</v>
      </c>
      <c r="E32" s="302">
        <f t="shared" si="0"/>
        <v>117.66425369638931</v>
      </c>
      <c r="F32" s="312"/>
      <c r="G32" s="208" t="str">
        <f t="shared" si="1"/>
        <v/>
      </c>
      <c r="H32" s="304" t="str">
        <f t="shared" si="2"/>
        <v/>
      </c>
      <c r="I32" s="305"/>
    </row>
    <row r="33" spans="1:9">
      <c r="A33" s="300">
        <v>31</v>
      </c>
      <c r="B33" s="301">
        <v>43770</v>
      </c>
      <c r="C33" s="302">
        <v>266.96188900000004</v>
      </c>
      <c r="D33" s="303">
        <v>158.32730689915155</v>
      </c>
      <c r="E33" s="302">
        <f t="shared" si="0"/>
        <v>158.32730689915155</v>
      </c>
      <c r="F33" s="312"/>
      <c r="G33" s="208" t="str">
        <f t="shared" si="1"/>
        <v/>
      </c>
      <c r="H33" s="304" t="str">
        <f t="shared" si="2"/>
        <v/>
      </c>
      <c r="I33" s="305"/>
    </row>
    <row r="34" spans="1:9">
      <c r="A34" s="300">
        <v>32</v>
      </c>
      <c r="B34" s="301">
        <v>43771</v>
      </c>
      <c r="C34" s="302">
        <v>317.64266900000001</v>
      </c>
      <c r="D34" s="303">
        <v>158.32730689915155</v>
      </c>
      <c r="E34" s="302">
        <f t="shared" si="0"/>
        <v>158.32730689915155</v>
      </c>
      <c r="F34" s="312"/>
      <c r="G34" s="208" t="str">
        <f t="shared" si="1"/>
        <v/>
      </c>
      <c r="H34" s="304" t="str">
        <f t="shared" si="2"/>
        <v/>
      </c>
      <c r="I34" s="305"/>
    </row>
    <row r="35" spans="1:9">
      <c r="A35" s="300">
        <v>33</v>
      </c>
      <c r="B35" s="301">
        <v>43772</v>
      </c>
      <c r="C35" s="302">
        <v>349.04719699999998</v>
      </c>
      <c r="D35" s="303">
        <v>158.32730689915155</v>
      </c>
      <c r="E35" s="302">
        <f t="shared" si="0"/>
        <v>158.32730689915155</v>
      </c>
      <c r="F35" s="312"/>
      <c r="G35" s="208" t="str">
        <f t="shared" si="1"/>
        <v/>
      </c>
      <c r="H35" s="304" t="str">
        <f t="shared" si="2"/>
        <v/>
      </c>
      <c r="I35" s="305"/>
    </row>
    <row r="36" spans="1:9">
      <c r="A36" s="300">
        <v>34</v>
      </c>
      <c r="B36" s="301">
        <v>43773</v>
      </c>
      <c r="C36" s="302">
        <v>347.30126200000007</v>
      </c>
      <c r="D36" s="303">
        <v>158.32730689915155</v>
      </c>
      <c r="E36" s="302">
        <f t="shared" si="0"/>
        <v>158.32730689915155</v>
      </c>
      <c r="F36" s="312"/>
      <c r="G36" s="208" t="str">
        <f t="shared" si="1"/>
        <v/>
      </c>
      <c r="H36" s="304" t="str">
        <f t="shared" si="2"/>
        <v/>
      </c>
      <c r="I36" s="305"/>
    </row>
    <row r="37" spans="1:9">
      <c r="A37" s="300">
        <v>35</v>
      </c>
      <c r="B37" s="301">
        <v>43774</v>
      </c>
      <c r="C37" s="302">
        <v>330.28262800000005</v>
      </c>
      <c r="D37" s="303">
        <v>158.32730689915155</v>
      </c>
      <c r="E37" s="302">
        <f t="shared" si="0"/>
        <v>158.32730689915155</v>
      </c>
      <c r="F37" s="312"/>
      <c r="G37" s="208" t="str">
        <f t="shared" si="1"/>
        <v/>
      </c>
      <c r="H37" s="304" t="str">
        <f t="shared" si="2"/>
        <v/>
      </c>
      <c r="I37" s="305"/>
    </row>
    <row r="38" spans="1:9">
      <c r="A38" s="300">
        <v>36</v>
      </c>
      <c r="B38" s="301">
        <v>43775</v>
      </c>
      <c r="C38" s="302">
        <v>213.847117</v>
      </c>
      <c r="D38" s="303">
        <v>158.32730689915155</v>
      </c>
      <c r="E38" s="302">
        <f t="shared" si="0"/>
        <v>158.32730689915155</v>
      </c>
      <c r="F38" s="312"/>
      <c r="G38" s="208" t="str">
        <f t="shared" si="1"/>
        <v/>
      </c>
      <c r="H38" s="304" t="str">
        <f t="shared" si="2"/>
        <v/>
      </c>
      <c r="I38" s="305"/>
    </row>
    <row r="39" spans="1:9">
      <c r="A39" s="300">
        <v>37</v>
      </c>
      <c r="B39" s="301">
        <v>43776</v>
      </c>
      <c r="C39" s="302">
        <v>246.386168</v>
      </c>
      <c r="D39" s="303">
        <v>158.32730689915155</v>
      </c>
      <c r="E39" s="302">
        <f t="shared" si="0"/>
        <v>158.32730689915155</v>
      </c>
      <c r="F39" s="312"/>
      <c r="G39" s="208" t="str">
        <f t="shared" si="1"/>
        <v/>
      </c>
      <c r="H39" s="304" t="str">
        <f t="shared" si="2"/>
        <v/>
      </c>
      <c r="I39" s="305"/>
    </row>
    <row r="40" spans="1:9">
      <c r="A40" s="300">
        <v>38</v>
      </c>
      <c r="B40" s="301">
        <v>43777</v>
      </c>
      <c r="C40" s="302">
        <v>303.51011299999999</v>
      </c>
      <c r="D40" s="303">
        <v>158.32730689915155</v>
      </c>
      <c r="E40" s="302">
        <f t="shared" si="0"/>
        <v>158.32730689915155</v>
      </c>
      <c r="F40" s="312"/>
      <c r="G40" s="208" t="str">
        <f t="shared" si="1"/>
        <v/>
      </c>
      <c r="H40" s="304" t="str">
        <f t="shared" si="2"/>
        <v/>
      </c>
      <c r="I40" s="305"/>
    </row>
    <row r="41" spans="1:9">
      <c r="A41" s="300">
        <v>39</v>
      </c>
      <c r="B41" s="301">
        <v>43778</v>
      </c>
      <c r="C41" s="302">
        <v>253.79981899999999</v>
      </c>
      <c r="D41" s="303">
        <v>158.32730689915155</v>
      </c>
      <c r="E41" s="302">
        <f t="shared" si="0"/>
        <v>158.32730689915155</v>
      </c>
      <c r="F41" s="312"/>
      <c r="G41" s="208" t="str">
        <f t="shared" si="1"/>
        <v/>
      </c>
      <c r="H41" s="304" t="str">
        <f t="shared" si="2"/>
        <v/>
      </c>
      <c r="I41" s="305"/>
    </row>
    <row r="42" spans="1:9">
      <c r="A42" s="300">
        <v>40</v>
      </c>
      <c r="B42" s="301">
        <v>43779</v>
      </c>
      <c r="C42" s="302">
        <v>287.63457199999999</v>
      </c>
      <c r="D42" s="303">
        <v>158.32730689915155</v>
      </c>
      <c r="E42" s="302">
        <f t="shared" si="0"/>
        <v>158.32730689915155</v>
      </c>
      <c r="F42" s="312"/>
      <c r="G42" s="208" t="str">
        <f t="shared" si="1"/>
        <v/>
      </c>
      <c r="H42" s="304" t="str">
        <f t="shared" si="2"/>
        <v/>
      </c>
      <c r="I42" s="305"/>
    </row>
    <row r="43" spans="1:9">
      <c r="A43" s="300">
        <v>41</v>
      </c>
      <c r="B43" s="301">
        <v>43780</v>
      </c>
      <c r="C43" s="302">
        <v>215.33249600000002</v>
      </c>
      <c r="D43" s="303">
        <v>158.32730689915155</v>
      </c>
      <c r="E43" s="302">
        <f t="shared" si="0"/>
        <v>158.32730689915155</v>
      </c>
      <c r="F43" s="312"/>
      <c r="G43" s="208" t="str">
        <f t="shared" si="1"/>
        <v/>
      </c>
      <c r="H43" s="304" t="str">
        <f t="shared" si="2"/>
        <v/>
      </c>
      <c r="I43" s="305"/>
    </row>
    <row r="44" spans="1:9">
      <c r="A44" s="300">
        <v>42</v>
      </c>
      <c r="B44" s="301">
        <v>43781</v>
      </c>
      <c r="C44" s="302">
        <v>224.703959</v>
      </c>
      <c r="D44" s="303">
        <v>158.32730689915155</v>
      </c>
      <c r="E44" s="302">
        <f t="shared" si="0"/>
        <v>158.32730689915155</v>
      </c>
      <c r="F44" s="312"/>
      <c r="G44" s="208" t="str">
        <f t="shared" si="1"/>
        <v/>
      </c>
      <c r="H44" s="304" t="str">
        <f t="shared" si="2"/>
        <v/>
      </c>
      <c r="I44" s="305"/>
    </row>
    <row r="45" spans="1:9">
      <c r="A45" s="300">
        <v>43</v>
      </c>
      <c r="B45" s="301">
        <v>43782</v>
      </c>
      <c r="C45" s="302">
        <v>248.30129199999999</v>
      </c>
      <c r="D45" s="303">
        <v>158.32730689915155</v>
      </c>
      <c r="E45" s="302">
        <f t="shared" si="0"/>
        <v>158.32730689915155</v>
      </c>
      <c r="F45" s="312"/>
      <c r="G45" s="208" t="str">
        <f t="shared" si="1"/>
        <v/>
      </c>
      <c r="H45" s="304" t="str">
        <f t="shared" si="2"/>
        <v/>
      </c>
      <c r="I45" s="305"/>
    </row>
    <row r="46" spans="1:9">
      <c r="A46" s="300">
        <v>44</v>
      </c>
      <c r="B46" s="301">
        <v>43783</v>
      </c>
      <c r="C46" s="302">
        <v>287.408703</v>
      </c>
      <c r="D46" s="303">
        <v>158.32730689915155</v>
      </c>
      <c r="E46" s="302">
        <f t="shared" si="0"/>
        <v>158.32730689915155</v>
      </c>
      <c r="F46" s="312"/>
      <c r="G46" s="208" t="str">
        <f t="shared" si="1"/>
        <v/>
      </c>
      <c r="H46" s="304" t="str">
        <f t="shared" si="2"/>
        <v/>
      </c>
      <c r="I46" s="305"/>
    </row>
    <row r="47" spans="1:9">
      <c r="A47" s="300">
        <v>45</v>
      </c>
      <c r="B47" s="301">
        <v>43784</v>
      </c>
      <c r="C47" s="302">
        <v>217.40760299999999</v>
      </c>
      <c r="D47" s="303">
        <v>158.32730689915155</v>
      </c>
      <c r="E47" s="302">
        <f t="shared" si="0"/>
        <v>158.32730689915155</v>
      </c>
      <c r="F47" s="312"/>
      <c r="G47" s="208" t="str">
        <f t="shared" si="1"/>
        <v>N</v>
      </c>
      <c r="H47" s="304" t="str">
        <f t="shared" si="2"/>
        <v>158,3</v>
      </c>
      <c r="I47" s="305"/>
    </row>
    <row r="48" spans="1:9">
      <c r="A48" s="300">
        <v>46</v>
      </c>
      <c r="B48" s="301">
        <v>43785</v>
      </c>
      <c r="C48" s="302">
        <v>153.56776600000001</v>
      </c>
      <c r="D48" s="303">
        <v>158.32730689915155</v>
      </c>
      <c r="E48" s="302">
        <f t="shared" si="0"/>
        <v>153.56776600000001</v>
      </c>
      <c r="F48" s="312"/>
      <c r="G48" s="208" t="str">
        <f t="shared" si="1"/>
        <v/>
      </c>
      <c r="H48" s="304" t="str">
        <f t="shared" si="2"/>
        <v/>
      </c>
      <c r="I48" s="305"/>
    </row>
    <row r="49" spans="1:9">
      <c r="A49" s="300">
        <v>47</v>
      </c>
      <c r="B49" s="301">
        <v>43786</v>
      </c>
      <c r="C49" s="302">
        <v>214.219965</v>
      </c>
      <c r="D49" s="303">
        <v>158.32730689915155</v>
      </c>
      <c r="E49" s="302">
        <f t="shared" si="0"/>
        <v>158.32730689915155</v>
      </c>
      <c r="F49" s="312"/>
      <c r="G49" s="208" t="str">
        <f t="shared" si="1"/>
        <v/>
      </c>
      <c r="H49" s="304" t="str">
        <f t="shared" si="2"/>
        <v/>
      </c>
      <c r="I49" s="305"/>
    </row>
    <row r="50" spans="1:9">
      <c r="A50" s="300">
        <v>48</v>
      </c>
      <c r="B50" s="301">
        <v>43787</v>
      </c>
      <c r="C50" s="302">
        <v>177.14007000000001</v>
      </c>
      <c r="D50" s="303">
        <v>158.32730689915155</v>
      </c>
      <c r="E50" s="302">
        <f t="shared" si="0"/>
        <v>158.32730689915155</v>
      </c>
      <c r="F50" s="312"/>
      <c r="G50" s="208" t="str">
        <f t="shared" si="1"/>
        <v/>
      </c>
      <c r="H50" s="304" t="str">
        <f t="shared" si="2"/>
        <v/>
      </c>
      <c r="I50" s="305"/>
    </row>
    <row r="51" spans="1:9">
      <c r="A51" s="300">
        <v>49</v>
      </c>
      <c r="B51" s="301">
        <v>43788</v>
      </c>
      <c r="C51" s="302">
        <v>96.379054999999994</v>
      </c>
      <c r="D51" s="303">
        <v>158.32730689915155</v>
      </c>
      <c r="E51" s="302">
        <f t="shared" si="0"/>
        <v>96.379054999999994</v>
      </c>
      <c r="F51" s="312"/>
      <c r="G51" s="208" t="str">
        <f t="shared" si="1"/>
        <v/>
      </c>
      <c r="H51" s="304" t="str">
        <f t="shared" si="2"/>
        <v/>
      </c>
      <c r="I51" s="305"/>
    </row>
    <row r="52" spans="1:9">
      <c r="A52" s="300">
        <v>50</v>
      </c>
      <c r="B52" s="301">
        <v>43789</v>
      </c>
      <c r="C52" s="302">
        <v>104.865495</v>
      </c>
      <c r="D52" s="303">
        <v>158.32730689915155</v>
      </c>
      <c r="E52" s="302">
        <f t="shared" si="0"/>
        <v>104.865495</v>
      </c>
      <c r="F52" s="312"/>
      <c r="G52" s="208" t="str">
        <f t="shared" si="1"/>
        <v/>
      </c>
      <c r="H52" s="304" t="str">
        <f t="shared" si="2"/>
        <v/>
      </c>
      <c r="I52" s="305"/>
    </row>
    <row r="53" spans="1:9">
      <c r="A53" s="300">
        <v>51</v>
      </c>
      <c r="B53" s="301">
        <v>43790</v>
      </c>
      <c r="C53" s="302">
        <v>136.17629300000002</v>
      </c>
      <c r="D53" s="303">
        <v>158.32730689915155</v>
      </c>
      <c r="E53" s="302">
        <f t="shared" si="0"/>
        <v>136.17629300000002</v>
      </c>
      <c r="F53" s="312"/>
      <c r="G53" s="208" t="str">
        <f t="shared" si="1"/>
        <v/>
      </c>
      <c r="H53" s="304" t="str">
        <f t="shared" si="2"/>
        <v/>
      </c>
      <c r="I53" s="305"/>
    </row>
    <row r="54" spans="1:9">
      <c r="A54" s="300">
        <v>52</v>
      </c>
      <c r="B54" s="301">
        <v>43791</v>
      </c>
      <c r="C54" s="302">
        <v>310.56678799999997</v>
      </c>
      <c r="D54" s="303">
        <v>158.32730689915155</v>
      </c>
      <c r="E54" s="302">
        <f t="shared" si="0"/>
        <v>158.32730689915155</v>
      </c>
      <c r="F54" s="312"/>
      <c r="G54" s="208" t="str">
        <f t="shared" si="1"/>
        <v/>
      </c>
      <c r="H54" s="304" t="str">
        <f t="shared" si="2"/>
        <v/>
      </c>
      <c r="I54" s="305"/>
    </row>
    <row r="55" spans="1:9">
      <c r="A55" s="300">
        <v>53</v>
      </c>
      <c r="B55" s="301">
        <v>43792</v>
      </c>
      <c r="C55" s="302">
        <v>345.92075900000003</v>
      </c>
      <c r="D55" s="303">
        <v>158.32730689915155</v>
      </c>
      <c r="E55" s="302">
        <f t="shared" si="0"/>
        <v>158.32730689915155</v>
      </c>
      <c r="F55" s="312"/>
      <c r="G55" s="208" t="str">
        <f t="shared" si="1"/>
        <v/>
      </c>
      <c r="H55" s="304" t="str">
        <f t="shared" si="2"/>
        <v/>
      </c>
      <c r="I55" s="305"/>
    </row>
    <row r="56" spans="1:9">
      <c r="A56" s="300">
        <v>54</v>
      </c>
      <c r="B56" s="301">
        <v>43793</v>
      </c>
      <c r="C56" s="302">
        <v>257.72985</v>
      </c>
      <c r="D56" s="303">
        <v>158.32730689915155</v>
      </c>
      <c r="E56" s="302">
        <f t="shared" si="0"/>
        <v>158.32730689915155</v>
      </c>
      <c r="F56" s="312"/>
      <c r="G56" s="208" t="str">
        <f t="shared" si="1"/>
        <v/>
      </c>
      <c r="H56" s="304" t="str">
        <f t="shared" si="2"/>
        <v/>
      </c>
      <c r="I56" s="305"/>
    </row>
    <row r="57" spans="1:9">
      <c r="A57" s="300">
        <v>55</v>
      </c>
      <c r="B57" s="301">
        <v>43794</v>
      </c>
      <c r="C57" s="302">
        <v>252.72909100000001</v>
      </c>
      <c r="D57" s="303">
        <v>158.32730689915155</v>
      </c>
      <c r="E57" s="302">
        <f t="shared" si="0"/>
        <v>158.32730689915155</v>
      </c>
      <c r="F57" s="312"/>
      <c r="G57" s="208" t="str">
        <f t="shared" si="1"/>
        <v/>
      </c>
      <c r="H57" s="304" t="str">
        <f t="shared" si="2"/>
        <v/>
      </c>
      <c r="I57" s="305"/>
    </row>
    <row r="58" spans="1:9">
      <c r="A58" s="300">
        <v>56</v>
      </c>
      <c r="B58" s="301">
        <v>43795</v>
      </c>
      <c r="C58" s="302">
        <v>272.62192100000004</v>
      </c>
      <c r="D58" s="303">
        <v>158.32730689915155</v>
      </c>
      <c r="E58" s="302">
        <f t="shared" si="0"/>
        <v>158.32730689915155</v>
      </c>
      <c r="F58" s="312"/>
      <c r="G58" s="208" t="str">
        <f t="shared" si="1"/>
        <v/>
      </c>
      <c r="H58" s="304" t="str">
        <f t="shared" si="2"/>
        <v/>
      </c>
      <c r="I58" s="305"/>
    </row>
    <row r="59" spans="1:9">
      <c r="A59" s="300">
        <v>57</v>
      </c>
      <c r="B59" s="301">
        <v>43796</v>
      </c>
      <c r="C59" s="302">
        <v>317.67494599999998</v>
      </c>
      <c r="D59" s="303">
        <v>158.32730689915155</v>
      </c>
      <c r="E59" s="302">
        <f t="shared" si="0"/>
        <v>158.32730689915155</v>
      </c>
      <c r="F59" s="312"/>
      <c r="G59" s="208" t="str">
        <f t="shared" si="1"/>
        <v/>
      </c>
      <c r="H59" s="304" t="str">
        <f t="shared" si="2"/>
        <v/>
      </c>
      <c r="I59" s="305"/>
    </row>
    <row r="60" spans="1:9">
      <c r="A60" s="300">
        <v>58</v>
      </c>
      <c r="B60" s="301">
        <v>43797</v>
      </c>
      <c r="C60" s="302">
        <v>260.033209</v>
      </c>
      <c r="D60" s="303">
        <v>158.32730689915155</v>
      </c>
      <c r="E60" s="302">
        <f t="shared" si="0"/>
        <v>158.32730689915155</v>
      </c>
      <c r="F60" s="312"/>
      <c r="G60" s="208" t="str">
        <f t="shared" si="1"/>
        <v/>
      </c>
      <c r="H60" s="304" t="str">
        <f t="shared" si="2"/>
        <v/>
      </c>
      <c r="I60" s="305"/>
    </row>
    <row r="61" spans="1:9">
      <c r="A61" s="300">
        <v>59</v>
      </c>
      <c r="B61" s="301">
        <v>43798</v>
      </c>
      <c r="C61" s="302">
        <v>121.803073</v>
      </c>
      <c r="D61" s="303">
        <v>158.32730689915155</v>
      </c>
      <c r="E61" s="302">
        <f t="shared" si="0"/>
        <v>121.803073</v>
      </c>
      <c r="F61" s="312"/>
      <c r="G61" s="208" t="str">
        <f t="shared" si="1"/>
        <v/>
      </c>
      <c r="H61" s="304" t="str">
        <f t="shared" si="2"/>
        <v/>
      </c>
      <c r="I61" s="305"/>
    </row>
    <row r="62" spans="1:9">
      <c r="A62" s="300">
        <v>60</v>
      </c>
      <c r="B62" s="301">
        <v>43799</v>
      </c>
      <c r="C62" s="302">
        <v>200.190291</v>
      </c>
      <c r="D62" s="303">
        <v>158.32730689915155</v>
      </c>
      <c r="E62" s="302">
        <f t="shared" si="0"/>
        <v>158.32730689915155</v>
      </c>
      <c r="F62" s="312"/>
      <c r="G62" s="208" t="str">
        <f t="shared" si="1"/>
        <v/>
      </c>
      <c r="H62" s="304" t="str">
        <f t="shared" si="2"/>
        <v/>
      </c>
      <c r="I62" s="305"/>
    </row>
    <row r="63" spans="1:9">
      <c r="A63" s="300">
        <v>61</v>
      </c>
      <c r="B63" s="301">
        <v>43800</v>
      </c>
      <c r="C63" s="302">
        <v>121.650701</v>
      </c>
      <c r="D63" s="303">
        <v>154.50999494611904</v>
      </c>
      <c r="E63" s="302">
        <f t="shared" si="0"/>
        <v>121.650701</v>
      </c>
      <c r="F63" s="312"/>
      <c r="G63" s="208" t="str">
        <f t="shared" si="1"/>
        <v/>
      </c>
      <c r="H63" s="304" t="str">
        <f t="shared" si="2"/>
        <v/>
      </c>
      <c r="I63" s="305"/>
    </row>
    <row r="64" spans="1:9">
      <c r="A64" s="300">
        <v>62</v>
      </c>
      <c r="B64" s="301">
        <v>43801</v>
      </c>
      <c r="C64" s="302">
        <v>259.28923400000002</v>
      </c>
      <c r="D64" s="303">
        <v>154.50999494611904</v>
      </c>
      <c r="E64" s="302">
        <f t="shared" si="0"/>
        <v>154.50999494611904</v>
      </c>
      <c r="F64" s="312"/>
      <c r="G64" s="208" t="str">
        <f t="shared" si="1"/>
        <v/>
      </c>
      <c r="H64" s="304" t="str">
        <f t="shared" si="2"/>
        <v/>
      </c>
      <c r="I64" s="305"/>
    </row>
    <row r="65" spans="1:9">
      <c r="A65" s="300">
        <v>63</v>
      </c>
      <c r="B65" s="301">
        <v>43802</v>
      </c>
      <c r="C65" s="302">
        <v>171.439412</v>
      </c>
      <c r="D65" s="303">
        <v>154.50999494611904</v>
      </c>
      <c r="E65" s="302">
        <f t="shared" si="0"/>
        <v>154.50999494611904</v>
      </c>
      <c r="F65" s="312"/>
      <c r="G65" s="208" t="str">
        <f t="shared" si="1"/>
        <v/>
      </c>
      <c r="H65" s="304" t="str">
        <f t="shared" si="2"/>
        <v/>
      </c>
      <c r="I65" s="305"/>
    </row>
    <row r="66" spans="1:9">
      <c r="A66" s="300">
        <v>64</v>
      </c>
      <c r="B66" s="301">
        <v>43803</v>
      </c>
      <c r="C66" s="302">
        <v>136.341981</v>
      </c>
      <c r="D66" s="303">
        <v>154.50999494611904</v>
      </c>
      <c r="E66" s="302">
        <f t="shared" si="0"/>
        <v>136.341981</v>
      </c>
      <c r="F66" s="312"/>
      <c r="G66" s="208" t="str">
        <f t="shared" si="1"/>
        <v/>
      </c>
      <c r="H66" s="304" t="str">
        <f t="shared" si="2"/>
        <v/>
      </c>
      <c r="I66" s="305"/>
    </row>
    <row r="67" spans="1:9">
      <c r="A67" s="300">
        <v>65</v>
      </c>
      <c r="B67" s="301">
        <v>43804</v>
      </c>
      <c r="C67" s="302">
        <v>171.32936699999999</v>
      </c>
      <c r="D67" s="303">
        <v>154.50999494611904</v>
      </c>
      <c r="E67" s="302">
        <f t="shared" ref="E67:E130" si="3">IF(C67&gt;D67,D67,C67)</f>
        <v>154.50999494611904</v>
      </c>
      <c r="F67" s="312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4" t="str">
        <f t="shared" ref="H67:H130" si="5">IF(DAY($B67)=15,TEXT(D67,"#,0"),"")</f>
        <v/>
      </c>
      <c r="I67" s="305"/>
    </row>
    <row r="68" spans="1:9">
      <c r="A68" s="300">
        <v>66</v>
      </c>
      <c r="B68" s="301">
        <v>43805</v>
      </c>
      <c r="C68" s="302">
        <v>48.926917000000003</v>
      </c>
      <c r="D68" s="303">
        <v>154.50999494611904</v>
      </c>
      <c r="E68" s="302">
        <f t="shared" si="3"/>
        <v>48.926917000000003</v>
      </c>
      <c r="F68" s="312"/>
      <c r="G68" s="208" t="str">
        <f t="shared" si="4"/>
        <v/>
      </c>
      <c r="H68" s="304" t="str">
        <f t="shared" si="5"/>
        <v/>
      </c>
      <c r="I68" s="305"/>
    </row>
    <row r="69" spans="1:9">
      <c r="A69" s="300">
        <v>67</v>
      </c>
      <c r="B69" s="301">
        <v>43806</v>
      </c>
      <c r="C69" s="302">
        <v>36.689464000000001</v>
      </c>
      <c r="D69" s="303">
        <v>154.50999494611904</v>
      </c>
      <c r="E69" s="302">
        <f t="shared" si="3"/>
        <v>36.689464000000001</v>
      </c>
      <c r="F69" s="312"/>
      <c r="G69" s="208" t="str">
        <f t="shared" si="4"/>
        <v/>
      </c>
      <c r="H69" s="304" t="str">
        <f t="shared" si="5"/>
        <v/>
      </c>
      <c r="I69" s="305"/>
    </row>
    <row r="70" spans="1:9">
      <c r="A70" s="300">
        <v>68</v>
      </c>
      <c r="B70" s="301">
        <v>43807</v>
      </c>
      <c r="C70" s="302">
        <v>121.176546</v>
      </c>
      <c r="D70" s="303">
        <v>154.50999494611904</v>
      </c>
      <c r="E70" s="302">
        <f t="shared" si="3"/>
        <v>121.176546</v>
      </c>
      <c r="F70" s="312"/>
      <c r="G70" s="208" t="str">
        <f t="shared" si="4"/>
        <v/>
      </c>
      <c r="H70" s="304" t="str">
        <f t="shared" si="5"/>
        <v/>
      </c>
      <c r="I70" s="305"/>
    </row>
    <row r="71" spans="1:9">
      <c r="A71" s="300">
        <v>69</v>
      </c>
      <c r="B71" s="301">
        <v>43808</v>
      </c>
      <c r="C71" s="302">
        <v>205.07976199999999</v>
      </c>
      <c r="D71" s="303">
        <v>154.50999494611904</v>
      </c>
      <c r="E71" s="302">
        <f t="shared" si="3"/>
        <v>154.50999494611904</v>
      </c>
      <c r="F71" s="312"/>
      <c r="G71" s="208" t="str">
        <f t="shared" si="4"/>
        <v/>
      </c>
      <c r="H71" s="304" t="str">
        <f t="shared" si="5"/>
        <v/>
      </c>
      <c r="I71" s="305"/>
    </row>
    <row r="72" spans="1:9">
      <c r="A72" s="300">
        <v>70</v>
      </c>
      <c r="B72" s="301">
        <v>43809</v>
      </c>
      <c r="C72" s="302">
        <v>159.07894399999998</v>
      </c>
      <c r="D72" s="303">
        <v>154.50999494611904</v>
      </c>
      <c r="E72" s="302">
        <f t="shared" si="3"/>
        <v>154.50999494611904</v>
      </c>
      <c r="F72" s="312"/>
      <c r="G72" s="208" t="str">
        <f t="shared" si="4"/>
        <v/>
      </c>
      <c r="H72" s="304" t="str">
        <f t="shared" si="5"/>
        <v/>
      </c>
      <c r="I72" s="305"/>
    </row>
    <row r="73" spans="1:9">
      <c r="A73" s="300">
        <v>71</v>
      </c>
      <c r="B73" s="301">
        <v>43810</v>
      </c>
      <c r="C73" s="302">
        <v>250.81971299999998</v>
      </c>
      <c r="D73" s="303">
        <v>154.50999494611904</v>
      </c>
      <c r="E73" s="302">
        <f t="shared" si="3"/>
        <v>154.50999494611904</v>
      </c>
      <c r="F73" s="312"/>
      <c r="G73" s="208" t="str">
        <f t="shared" si="4"/>
        <v/>
      </c>
      <c r="H73" s="304" t="str">
        <f t="shared" si="5"/>
        <v/>
      </c>
      <c r="I73" s="305"/>
    </row>
    <row r="74" spans="1:9">
      <c r="A74" s="300">
        <v>72</v>
      </c>
      <c r="B74" s="301">
        <v>43811</v>
      </c>
      <c r="C74" s="302">
        <v>375.050771</v>
      </c>
      <c r="D74" s="303">
        <v>154.50999494611904</v>
      </c>
      <c r="E74" s="302">
        <f t="shared" si="3"/>
        <v>154.50999494611904</v>
      </c>
      <c r="F74" s="312"/>
      <c r="G74" s="208" t="str">
        <f t="shared" si="4"/>
        <v/>
      </c>
      <c r="H74" s="304" t="str">
        <f t="shared" si="5"/>
        <v/>
      </c>
      <c r="I74" s="305"/>
    </row>
    <row r="75" spans="1:9">
      <c r="A75" s="300">
        <v>73</v>
      </c>
      <c r="B75" s="301">
        <v>43812</v>
      </c>
      <c r="C75" s="302">
        <v>397.54074699999995</v>
      </c>
      <c r="D75" s="303">
        <v>154.50999494611904</v>
      </c>
      <c r="E75" s="302">
        <f t="shared" si="3"/>
        <v>154.50999494611904</v>
      </c>
      <c r="F75" s="312"/>
      <c r="G75" s="208" t="str">
        <f t="shared" si="4"/>
        <v/>
      </c>
      <c r="H75" s="304" t="str">
        <f t="shared" si="5"/>
        <v/>
      </c>
      <c r="I75" s="305"/>
    </row>
    <row r="76" spans="1:9">
      <c r="A76" s="300">
        <v>74</v>
      </c>
      <c r="B76" s="301">
        <v>43813</v>
      </c>
      <c r="C76" s="302">
        <v>306.04045600000001</v>
      </c>
      <c r="D76" s="303">
        <v>154.50999494611904</v>
      </c>
      <c r="E76" s="302">
        <f t="shared" si="3"/>
        <v>154.50999494611904</v>
      </c>
      <c r="F76" s="312"/>
      <c r="G76" s="208" t="str">
        <f t="shared" si="4"/>
        <v/>
      </c>
      <c r="H76" s="304" t="str">
        <f t="shared" si="5"/>
        <v/>
      </c>
      <c r="I76" s="305"/>
    </row>
    <row r="77" spans="1:9">
      <c r="A77" s="300">
        <v>75</v>
      </c>
      <c r="B77" s="301">
        <v>43814</v>
      </c>
      <c r="C77" s="302">
        <v>189.72524799999999</v>
      </c>
      <c r="D77" s="303">
        <v>154.50999494611904</v>
      </c>
      <c r="E77" s="302">
        <f t="shared" si="3"/>
        <v>154.50999494611904</v>
      </c>
      <c r="F77" s="312"/>
      <c r="G77" s="208" t="str">
        <f t="shared" si="4"/>
        <v>D</v>
      </c>
      <c r="H77" s="304" t="str">
        <f t="shared" si="5"/>
        <v>154,5</v>
      </c>
      <c r="I77" s="305"/>
    </row>
    <row r="78" spans="1:9">
      <c r="A78" s="300">
        <v>76</v>
      </c>
      <c r="B78" s="301">
        <v>43815</v>
      </c>
      <c r="C78" s="302">
        <v>251.068513</v>
      </c>
      <c r="D78" s="303">
        <v>154.50999494611904</v>
      </c>
      <c r="E78" s="302">
        <f t="shared" si="3"/>
        <v>154.50999494611904</v>
      </c>
      <c r="F78" s="312"/>
      <c r="G78" s="208" t="str">
        <f t="shared" si="4"/>
        <v/>
      </c>
      <c r="H78" s="304" t="str">
        <f t="shared" si="5"/>
        <v/>
      </c>
      <c r="I78" s="305"/>
    </row>
    <row r="79" spans="1:9">
      <c r="A79" s="300">
        <v>77</v>
      </c>
      <c r="B79" s="301">
        <v>43816</v>
      </c>
      <c r="C79" s="302">
        <v>112.453388</v>
      </c>
      <c r="D79" s="303">
        <v>154.50999494611904</v>
      </c>
      <c r="E79" s="302">
        <f t="shared" si="3"/>
        <v>112.453388</v>
      </c>
      <c r="F79" s="312"/>
      <c r="G79" s="208" t="str">
        <f t="shared" si="4"/>
        <v/>
      </c>
      <c r="H79" s="304" t="str">
        <f t="shared" si="5"/>
        <v/>
      </c>
      <c r="I79" s="305"/>
    </row>
    <row r="80" spans="1:9">
      <c r="A80" s="300">
        <v>78</v>
      </c>
      <c r="B80" s="301">
        <v>43817</v>
      </c>
      <c r="C80" s="302">
        <v>201.90303800000001</v>
      </c>
      <c r="D80" s="303">
        <v>154.50999494611904</v>
      </c>
      <c r="E80" s="302">
        <f t="shared" si="3"/>
        <v>154.50999494611904</v>
      </c>
      <c r="F80" s="312"/>
      <c r="G80" s="208" t="str">
        <f t="shared" si="4"/>
        <v/>
      </c>
      <c r="H80" s="304" t="str">
        <f t="shared" si="5"/>
        <v/>
      </c>
      <c r="I80" s="305"/>
    </row>
    <row r="81" spans="1:9">
      <c r="A81" s="300">
        <v>79</v>
      </c>
      <c r="B81" s="301">
        <v>43818</v>
      </c>
      <c r="C81" s="302">
        <v>313.10053099999999</v>
      </c>
      <c r="D81" s="303">
        <v>154.50999494611904</v>
      </c>
      <c r="E81" s="302">
        <f t="shared" si="3"/>
        <v>154.50999494611904</v>
      </c>
      <c r="F81" s="312"/>
      <c r="G81" s="208" t="str">
        <f t="shared" si="4"/>
        <v/>
      </c>
      <c r="H81" s="304" t="str">
        <f t="shared" si="5"/>
        <v/>
      </c>
      <c r="I81" s="305"/>
    </row>
    <row r="82" spans="1:9">
      <c r="A82" s="300">
        <v>80</v>
      </c>
      <c r="B82" s="301">
        <v>43819</v>
      </c>
      <c r="C82" s="302">
        <v>308.41143399999999</v>
      </c>
      <c r="D82" s="303">
        <v>154.50999494611904</v>
      </c>
      <c r="E82" s="302">
        <f t="shared" si="3"/>
        <v>154.50999494611904</v>
      </c>
      <c r="F82" s="312"/>
      <c r="G82" s="208" t="str">
        <f t="shared" si="4"/>
        <v/>
      </c>
      <c r="H82" s="304" t="str">
        <f t="shared" si="5"/>
        <v/>
      </c>
      <c r="I82" s="305"/>
    </row>
    <row r="83" spans="1:9">
      <c r="A83" s="300">
        <v>81</v>
      </c>
      <c r="B83" s="301">
        <v>43820</v>
      </c>
      <c r="C83" s="302">
        <v>236.58196699999999</v>
      </c>
      <c r="D83" s="303">
        <v>154.50999494611904</v>
      </c>
      <c r="E83" s="302">
        <f t="shared" si="3"/>
        <v>154.50999494611904</v>
      </c>
      <c r="F83" s="312"/>
      <c r="G83" s="208" t="str">
        <f t="shared" si="4"/>
        <v/>
      </c>
      <c r="H83" s="304" t="str">
        <f t="shared" si="5"/>
        <v/>
      </c>
      <c r="I83" s="305"/>
    </row>
    <row r="84" spans="1:9">
      <c r="A84" s="300">
        <v>82</v>
      </c>
      <c r="B84" s="301">
        <v>43821</v>
      </c>
      <c r="C84" s="302">
        <v>236.244665</v>
      </c>
      <c r="D84" s="303">
        <v>154.50999494611904</v>
      </c>
      <c r="E84" s="302">
        <f t="shared" si="3"/>
        <v>154.50999494611904</v>
      </c>
      <c r="F84" s="312"/>
      <c r="G84" s="208" t="str">
        <f t="shared" si="4"/>
        <v/>
      </c>
      <c r="H84" s="304" t="str">
        <f t="shared" si="5"/>
        <v/>
      </c>
      <c r="I84" s="305"/>
    </row>
    <row r="85" spans="1:9">
      <c r="A85" s="300">
        <v>83</v>
      </c>
      <c r="B85" s="301">
        <v>43822</v>
      </c>
      <c r="C85" s="302">
        <v>210.09329799999998</v>
      </c>
      <c r="D85" s="303">
        <v>154.50999494611904</v>
      </c>
      <c r="E85" s="302">
        <f t="shared" si="3"/>
        <v>154.50999494611904</v>
      </c>
      <c r="F85" s="312"/>
      <c r="G85" s="208" t="str">
        <f t="shared" si="4"/>
        <v/>
      </c>
      <c r="H85" s="304" t="str">
        <f t="shared" si="5"/>
        <v/>
      </c>
      <c r="I85" s="305"/>
    </row>
    <row r="86" spans="1:9">
      <c r="A86" s="300">
        <v>84</v>
      </c>
      <c r="B86" s="301">
        <v>43823</v>
      </c>
      <c r="C86" s="302">
        <v>119.56389799999999</v>
      </c>
      <c r="D86" s="303">
        <v>154.50999494611904</v>
      </c>
      <c r="E86" s="302">
        <f t="shared" si="3"/>
        <v>119.56389799999999</v>
      </c>
      <c r="F86" s="312"/>
      <c r="G86" s="208" t="str">
        <f t="shared" si="4"/>
        <v/>
      </c>
      <c r="H86" s="304" t="str">
        <f t="shared" si="5"/>
        <v/>
      </c>
      <c r="I86" s="305"/>
    </row>
    <row r="87" spans="1:9">
      <c r="A87" s="300">
        <v>85</v>
      </c>
      <c r="B87" s="301">
        <v>43824</v>
      </c>
      <c r="C87" s="302">
        <v>87.977356999999998</v>
      </c>
      <c r="D87" s="303">
        <v>154.50999494611904</v>
      </c>
      <c r="E87" s="302">
        <f t="shared" si="3"/>
        <v>87.977356999999998</v>
      </c>
      <c r="F87" s="312"/>
      <c r="G87" s="208" t="str">
        <f t="shared" si="4"/>
        <v/>
      </c>
      <c r="H87" s="304" t="str">
        <f t="shared" si="5"/>
        <v/>
      </c>
      <c r="I87" s="305"/>
    </row>
    <row r="88" spans="1:9">
      <c r="A88" s="300">
        <v>86</v>
      </c>
      <c r="B88" s="301">
        <v>43825</v>
      </c>
      <c r="C88" s="302">
        <v>112.29498600000001</v>
      </c>
      <c r="D88" s="303">
        <v>154.50999494611904</v>
      </c>
      <c r="E88" s="302">
        <f t="shared" si="3"/>
        <v>112.29498600000001</v>
      </c>
      <c r="F88" s="312"/>
      <c r="G88" s="208" t="str">
        <f t="shared" si="4"/>
        <v/>
      </c>
      <c r="H88" s="304" t="str">
        <f t="shared" si="5"/>
        <v/>
      </c>
      <c r="I88" s="305"/>
    </row>
    <row r="89" spans="1:9">
      <c r="A89" s="300">
        <v>87</v>
      </c>
      <c r="B89" s="301">
        <v>43826</v>
      </c>
      <c r="C89" s="302">
        <v>68.835535000000007</v>
      </c>
      <c r="D89" s="303">
        <v>154.50999494611904</v>
      </c>
      <c r="E89" s="302">
        <f t="shared" si="3"/>
        <v>68.835535000000007</v>
      </c>
      <c r="F89" s="312"/>
      <c r="G89" s="208" t="str">
        <f t="shared" si="4"/>
        <v/>
      </c>
      <c r="H89" s="304" t="str">
        <f t="shared" si="5"/>
        <v/>
      </c>
      <c r="I89" s="305"/>
    </row>
    <row r="90" spans="1:9">
      <c r="A90" s="300">
        <v>88</v>
      </c>
      <c r="B90" s="301">
        <v>43827</v>
      </c>
      <c r="C90" s="302">
        <v>58.400517000000001</v>
      </c>
      <c r="D90" s="303">
        <v>154.50999494611904</v>
      </c>
      <c r="E90" s="302">
        <f t="shared" si="3"/>
        <v>58.400517000000001</v>
      </c>
      <c r="F90" s="312"/>
      <c r="G90" s="208" t="str">
        <f t="shared" si="4"/>
        <v/>
      </c>
      <c r="H90" s="304" t="str">
        <f t="shared" si="5"/>
        <v/>
      </c>
      <c r="I90" s="305"/>
    </row>
    <row r="91" spans="1:9">
      <c r="A91" s="300">
        <v>89</v>
      </c>
      <c r="B91" s="301">
        <v>43828</v>
      </c>
      <c r="C91" s="302">
        <v>51.101296000000005</v>
      </c>
      <c r="D91" s="303">
        <v>154.50999494611904</v>
      </c>
      <c r="E91" s="302">
        <f t="shared" si="3"/>
        <v>51.101296000000005</v>
      </c>
      <c r="F91" s="312"/>
      <c r="G91" s="208" t="str">
        <f t="shared" si="4"/>
        <v/>
      </c>
      <c r="H91" s="304" t="str">
        <f t="shared" si="5"/>
        <v/>
      </c>
      <c r="I91" s="305"/>
    </row>
    <row r="92" spans="1:9">
      <c r="A92" s="300">
        <v>90</v>
      </c>
      <c r="B92" s="301">
        <v>43829</v>
      </c>
      <c r="C92" s="302">
        <v>48.094987000000003</v>
      </c>
      <c r="D92" s="303">
        <v>154.50999494611904</v>
      </c>
      <c r="E92" s="302">
        <f t="shared" si="3"/>
        <v>48.094987000000003</v>
      </c>
      <c r="F92" s="312"/>
      <c r="G92" s="208" t="str">
        <f t="shared" si="4"/>
        <v/>
      </c>
      <c r="H92" s="304" t="str">
        <f t="shared" si="5"/>
        <v/>
      </c>
      <c r="I92" s="305"/>
    </row>
    <row r="93" spans="1:9">
      <c r="A93" s="300">
        <v>91</v>
      </c>
      <c r="B93" s="301">
        <v>43830</v>
      </c>
      <c r="C93" s="302">
        <v>41.015277000000005</v>
      </c>
      <c r="D93" s="303">
        <v>154.50999494611904</v>
      </c>
      <c r="E93" s="302">
        <f t="shared" si="3"/>
        <v>41.015277000000005</v>
      </c>
      <c r="F93" s="312"/>
      <c r="G93" s="208" t="str">
        <f t="shared" si="4"/>
        <v/>
      </c>
      <c r="H93" s="304" t="str">
        <f t="shared" si="5"/>
        <v/>
      </c>
      <c r="I93" s="305"/>
    </row>
    <row r="94" spans="1:9">
      <c r="A94" s="300">
        <v>92</v>
      </c>
      <c r="B94" s="301">
        <v>43831</v>
      </c>
      <c r="C94" s="302">
        <v>22.725347000000003</v>
      </c>
      <c r="D94" s="303">
        <v>189.85599096454385</v>
      </c>
      <c r="E94" s="302">
        <f t="shared" si="3"/>
        <v>22.725347000000003</v>
      </c>
      <c r="F94" s="305">
        <f>YEAR(B124)</f>
        <v>2020</v>
      </c>
      <c r="G94" s="208" t="str">
        <f t="shared" si="4"/>
        <v/>
      </c>
      <c r="H94" s="304" t="str">
        <f t="shared" si="5"/>
        <v/>
      </c>
      <c r="I94" s="305"/>
    </row>
    <row r="95" spans="1:9">
      <c r="A95" s="300">
        <v>93</v>
      </c>
      <c r="B95" s="301">
        <v>43832</v>
      </c>
      <c r="C95" s="302">
        <v>76.359752999999998</v>
      </c>
      <c r="D95" s="303">
        <v>189.85599096454385</v>
      </c>
      <c r="E95" s="302">
        <f t="shared" si="3"/>
        <v>76.359752999999998</v>
      </c>
      <c r="F95" s="312"/>
      <c r="G95" s="208" t="str">
        <f t="shared" si="4"/>
        <v/>
      </c>
      <c r="H95" s="304" t="str">
        <f t="shared" si="5"/>
        <v/>
      </c>
      <c r="I95" s="305"/>
    </row>
    <row r="96" spans="1:9">
      <c r="A96" s="300">
        <v>94</v>
      </c>
      <c r="B96" s="301">
        <v>43833</v>
      </c>
      <c r="C96" s="302">
        <v>82.357483999999999</v>
      </c>
      <c r="D96" s="303">
        <v>189.85599096454385</v>
      </c>
      <c r="E96" s="302">
        <f t="shared" si="3"/>
        <v>82.357483999999999</v>
      </c>
      <c r="F96" s="312"/>
      <c r="G96" s="208" t="str">
        <f t="shared" si="4"/>
        <v/>
      </c>
      <c r="H96" s="304" t="str">
        <f t="shared" si="5"/>
        <v/>
      </c>
      <c r="I96" s="305"/>
    </row>
    <row r="97" spans="1:9">
      <c r="A97" s="300">
        <v>95</v>
      </c>
      <c r="B97" s="301">
        <v>43834</v>
      </c>
      <c r="C97" s="302">
        <v>122.930384</v>
      </c>
      <c r="D97" s="303">
        <v>189.85599096454385</v>
      </c>
      <c r="E97" s="302">
        <f t="shared" si="3"/>
        <v>122.930384</v>
      </c>
      <c r="F97" s="312"/>
      <c r="G97" s="208" t="str">
        <f t="shared" si="4"/>
        <v/>
      </c>
      <c r="H97" s="304" t="str">
        <f t="shared" si="5"/>
        <v/>
      </c>
      <c r="I97" s="305"/>
    </row>
    <row r="98" spans="1:9">
      <c r="A98" s="300">
        <v>96</v>
      </c>
      <c r="B98" s="301">
        <v>43835</v>
      </c>
      <c r="C98" s="302">
        <v>58.951141999999997</v>
      </c>
      <c r="D98" s="303">
        <v>189.85599096454385</v>
      </c>
      <c r="E98" s="302">
        <f t="shared" si="3"/>
        <v>58.951141999999997</v>
      </c>
      <c r="F98" s="312"/>
      <c r="G98" s="208" t="str">
        <f t="shared" si="4"/>
        <v/>
      </c>
      <c r="H98" s="304" t="str">
        <f t="shared" si="5"/>
        <v/>
      </c>
      <c r="I98" s="305"/>
    </row>
    <row r="99" spans="1:9">
      <c r="A99" s="300">
        <v>97</v>
      </c>
      <c r="B99" s="301">
        <v>43836</v>
      </c>
      <c r="C99" s="302">
        <v>46.909647</v>
      </c>
      <c r="D99" s="303">
        <v>189.85599096454385</v>
      </c>
      <c r="E99" s="302">
        <f t="shared" si="3"/>
        <v>46.909647</v>
      </c>
      <c r="F99" s="312"/>
      <c r="G99" s="208" t="str">
        <f t="shared" si="4"/>
        <v/>
      </c>
      <c r="H99" s="304" t="str">
        <f t="shared" si="5"/>
        <v/>
      </c>
      <c r="I99" s="305"/>
    </row>
    <row r="100" spans="1:9">
      <c r="A100" s="300">
        <v>98</v>
      </c>
      <c r="B100" s="301">
        <v>43837</v>
      </c>
      <c r="C100" s="302">
        <v>51.860508000000003</v>
      </c>
      <c r="D100" s="303">
        <v>189.85599096454385</v>
      </c>
      <c r="E100" s="302">
        <f t="shared" si="3"/>
        <v>51.860508000000003</v>
      </c>
      <c r="F100" s="312"/>
      <c r="G100" s="208" t="str">
        <f t="shared" si="4"/>
        <v/>
      </c>
      <c r="H100" s="304" t="str">
        <f t="shared" si="5"/>
        <v/>
      </c>
      <c r="I100" s="305"/>
    </row>
    <row r="101" spans="1:9">
      <c r="A101" s="300">
        <v>99</v>
      </c>
      <c r="B101" s="301">
        <v>43838</v>
      </c>
      <c r="C101" s="302">
        <v>55.688524000000001</v>
      </c>
      <c r="D101" s="303">
        <v>189.85599096454385</v>
      </c>
      <c r="E101" s="302">
        <f t="shared" si="3"/>
        <v>55.688524000000001</v>
      </c>
      <c r="F101" s="312"/>
      <c r="G101" s="208" t="str">
        <f t="shared" si="4"/>
        <v/>
      </c>
      <c r="H101" s="304" t="str">
        <f t="shared" si="5"/>
        <v/>
      </c>
      <c r="I101" s="305"/>
    </row>
    <row r="102" spans="1:9">
      <c r="A102" s="300">
        <v>100</v>
      </c>
      <c r="B102" s="301">
        <v>43839</v>
      </c>
      <c r="C102" s="302">
        <v>129.95991000000001</v>
      </c>
      <c r="D102" s="303">
        <v>189.85599096454385</v>
      </c>
      <c r="E102" s="302">
        <f t="shared" si="3"/>
        <v>129.95991000000001</v>
      </c>
      <c r="F102" s="312"/>
      <c r="G102" s="208" t="str">
        <f t="shared" si="4"/>
        <v/>
      </c>
      <c r="H102" s="304" t="str">
        <f t="shared" si="5"/>
        <v/>
      </c>
      <c r="I102" s="305"/>
    </row>
    <row r="103" spans="1:9">
      <c r="A103" s="300">
        <v>101</v>
      </c>
      <c r="B103" s="301">
        <v>43840</v>
      </c>
      <c r="C103" s="302">
        <v>167.80186499999999</v>
      </c>
      <c r="D103" s="303">
        <v>189.85599096454385</v>
      </c>
      <c r="E103" s="302">
        <f t="shared" si="3"/>
        <v>167.80186499999999</v>
      </c>
      <c r="F103" s="312"/>
      <c r="G103" s="208" t="str">
        <f t="shared" si="4"/>
        <v/>
      </c>
      <c r="H103" s="304" t="str">
        <f t="shared" si="5"/>
        <v/>
      </c>
      <c r="I103" s="305"/>
    </row>
    <row r="104" spans="1:9">
      <c r="A104" s="300">
        <v>102</v>
      </c>
      <c r="B104" s="301">
        <v>43841</v>
      </c>
      <c r="C104" s="302">
        <v>74.824380000000005</v>
      </c>
      <c r="D104" s="303">
        <v>189.85599096454385</v>
      </c>
      <c r="E104" s="302">
        <f t="shared" si="3"/>
        <v>74.824380000000005</v>
      </c>
      <c r="F104" s="312"/>
      <c r="G104" s="208" t="str">
        <f t="shared" si="4"/>
        <v/>
      </c>
      <c r="H104" s="304" t="str">
        <f t="shared" si="5"/>
        <v/>
      </c>
      <c r="I104" s="305"/>
    </row>
    <row r="105" spans="1:9">
      <c r="A105" s="300">
        <v>103</v>
      </c>
      <c r="B105" s="301">
        <v>43842</v>
      </c>
      <c r="C105" s="302">
        <v>55.224713000000001</v>
      </c>
      <c r="D105" s="303">
        <v>189.85599096454385</v>
      </c>
      <c r="E105" s="302">
        <f t="shared" si="3"/>
        <v>55.224713000000001</v>
      </c>
      <c r="F105" s="312"/>
      <c r="G105" s="208" t="str">
        <f t="shared" si="4"/>
        <v/>
      </c>
      <c r="H105" s="304" t="str">
        <f t="shared" si="5"/>
        <v/>
      </c>
      <c r="I105" s="305"/>
    </row>
    <row r="106" spans="1:9">
      <c r="A106" s="300">
        <v>104</v>
      </c>
      <c r="B106" s="301">
        <v>43843</v>
      </c>
      <c r="C106" s="302">
        <v>124.76872900000001</v>
      </c>
      <c r="D106" s="303">
        <v>189.85599096454385</v>
      </c>
      <c r="E106" s="302">
        <f t="shared" si="3"/>
        <v>124.76872900000001</v>
      </c>
      <c r="F106" s="312"/>
      <c r="G106" s="208" t="str">
        <f t="shared" si="4"/>
        <v/>
      </c>
      <c r="H106" s="304" t="str">
        <f t="shared" si="5"/>
        <v/>
      </c>
      <c r="I106" s="305"/>
    </row>
    <row r="107" spans="1:9">
      <c r="A107" s="300">
        <v>105</v>
      </c>
      <c r="B107" s="301">
        <v>43844</v>
      </c>
      <c r="C107" s="302">
        <v>189.80972200000002</v>
      </c>
      <c r="D107" s="303">
        <v>189.85599096454385</v>
      </c>
      <c r="E107" s="302">
        <f t="shared" si="3"/>
        <v>189.80972200000002</v>
      </c>
      <c r="F107" s="312"/>
      <c r="G107" s="208" t="str">
        <f t="shared" si="4"/>
        <v/>
      </c>
      <c r="H107" s="304" t="str">
        <f t="shared" si="5"/>
        <v/>
      </c>
      <c r="I107" s="305"/>
    </row>
    <row r="108" spans="1:9">
      <c r="A108" s="300">
        <v>106</v>
      </c>
      <c r="B108" s="301">
        <v>43845</v>
      </c>
      <c r="C108" s="302">
        <v>191.274269</v>
      </c>
      <c r="D108" s="303">
        <v>189.85599096454385</v>
      </c>
      <c r="E108" s="302">
        <f t="shared" si="3"/>
        <v>189.85599096454385</v>
      </c>
      <c r="F108" s="312"/>
      <c r="G108" s="208" t="str">
        <f t="shared" si="4"/>
        <v>E</v>
      </c>
      <c r="H108" s="304" t="str">
        <f t="shared" si="5"/>
        <v>189,9</v>
      </c>
      <c r="I108" s="305"/>
    </row>
    <row r="109" spans="1:9">
      <c r="A109" s="300">
        <v>107</v>
      </c>
      <c r="B109" s="301">
        <v>43846</v>
      </c>
      <c r="C109" s="302">
        <v>208.316542</v>
      </c>
      <c r="D109" s="303">
        <v>189.85599096454385</v>
      </c>
      <c r="E109" s="302">
        <f t="shared" si="3"/>
        <v>189.85599096454385</v>
      </c>
      <c r="F109" s="312"/>
      <c r="G109" s="208" t="str">
        <f t="shared" si="4"/>
        <v/>
      </c>
      <c r="H109" s="304" t="str">
        <f t="shared" si="5"/>
        <v/>
      </c>
      <c r="I109" s="305"/>
    </row>
    <row r="110" spans="1:9">
      <c r="A110" s="300">
        <v>108</v>
      </c>
      <c r="B110" s="301">
        <v>43847</v>
      </c>
      <c r="C110" s="302">
        <v>204.69009899999998</v>
      </c>
      <c r="D110" s="303">
        <v>189.85599096454385</v>
      </c>
      <c r="E110" s="302">
        <f t="shared" si="3"/>
        <v>189.85599096454385</v>
      </c>
      <c r="F110" s="312"/>
      <c r="G110" s="208" t="str">
        <f t="shared" si="4"/>
        <v/>
      </c>
      <c r="H110" s="304" t="str">
        <f t="shared" si="5"/>
        <v/>
      </c>
      <c r="I110" s="305"/>
    </row>
    <row r="111" spans="1:9">
      <c r="A111" s="300">
        <v>109</v>
      </c>
      <c r="B111" s="301">
        <v>43848</v>
      </c>
      <c r="C111" s="302">
        <v>192.59486900000002</v>
      </c>
      <c r="D111" s="303">
        <v>189.85599096454385</v>
      </c>
      <c r="E111" s="302">
        <f t="shared" si="3"/>
        <v>189.85599096454385</v>
      </c>
      <c r="F111" s="312"/>
      <c r="G111" s="208" t="str">
        <f t="shared" si="4"/>
        <v/>
      </c>
      <c r="H111" s="304" t="str">
        <f t="shared" si="5"/>
        <v/>
      </c>
      <c r="I111" s="305"/>
    </row>
    <row r="112" spans="1:9">
      <c r="A112" s="300">
        <v>110</v>
      </c>
      <c r="B112" s="301">
        <v>43849</v>
      </c>
      <c r="C112" s="302">
        <v>325.860681</v>
      </c>
      <c r="D112" s="303">
        <v>189.85599096454385</v>
      </c>
      <c r="E112" s="302">
        <f t="shared" si="3"/>
        <v>189.85599096454385</v>
      </c>
      <c r="F112" s="312"/>
      <c r="G112" s="208" t="str">
        <f t="shared" si="4"/>
        <v/>
      </c>
      <c r="H112" s="304" t="str">
        <f t="shared" si="5"/>
        <v/>
      </c>
      <c r="I112" s="305"/>
    </row>
    <row r="113" spans="1:9">
      <c r="A113" s="300">
        <v>111</v>
      </c>
      <c r="B113" s="301">
        <v>43850</v>
      </c>
      <c r="C113" s="302">
        <v>342.83825199999995</v>
      </c>
      <c r="D113" s="303">
        <v>189.85599096454385</v>
      </c>
      <c r="E113" s="302">
        <f t="shared" si="3"/>
        <v>189.85599096454385</v>
      </c>
      <c r="F113" s="312"/>
      <c r="G113" s="208" t="str">
        <f t="shared" si="4"/>
        <v/>
      </c>
      <c r="H113" s="304" t="str">
        <f t="shared" si="5"/>
        <v/>
      </c>
      <c r="I113" s="305"/>
    </row>
    <row r="114" spans="1:9">
      <c r="A114" s="300">
        <v>112</v>
      </c>
      <c r="B114" s="301">
        <v>43851</v>
      </c>
      <c r="C114" s="302">
        <v>275.09031400000003</v>
      </c>
      <c r="D114" s="303">
        <v>189.85599096454385</v>
      </c>
      <c r="E114" s="302">
        <f t="shared" si="3"/>
        <v>189.85599096454385</v>
      </c>
      <c r="F114" s="312"/>
      <c r="G114" s="208" t="str">
        <f t="shared" si="4"/>
        <v/>
      </c>
      <c r="H114" s="304" t="str">
        <f t="shared" si="5"/>
        <v/>
      </c>
      <c r="I114" s="305"/>
    </row>
    <row r="115" spans="1:9">
      <c r="A115" s="300">
        <v>113</v>
      </c>
      <c r="B115" s="301">
        <v>43852</v>
      </c>
      <c r="C115" s="302">
        <v>155.30303599999999</v>
      </c>
      <c r="D115" s="303">
        <v>189.85599096454385</v>
      </c>
      <c r="E115" s="302">
        <f t="shared" si="3"/>
        <v>155.30303599999999</v>
      </c>
      <c r="F115" s="312"/>
      <c r="G115" s="208" t="str">
        <f t="shared" si="4"/>
        <v/>
      </c>
      <c r="H115" s="304" t="str">
        <f t="shared" si="5"/>
        <v/>
      </c>
      <c r="I115" s="305"/>
    </row>
    <row r="116" spans="1:9">
      <c r="A116" s="300">
        <v>114</v>
      </c>
      <c r="B116" s="301">
        <v>43853</v>
      </c>
      <c r="C116" s="302">
        <v>78.354029000000011</v>
      </c>
      <c r="D116" s="303">
        <v>189.85599096454385</v>
      </c>
      <c r="E116" s="302">
        <f t="shared" si="3"/>
        <v>78.354029000000011</v>
      </c>
      <c r="F116" s="312"/>
      <c r="G116" s="208" t="str">
        <f t="shared" si="4"/>
        <v/>
      </c>
      <c r="H116" s="304" t="str">
        <f t="shared" si="5"/>
        <v/>
      </c>
      <c r="I116" s="305"/>
    </row>
    <row r="117" spans="1:9">
      <c r="A117" s="300">
        <v>115</v>
      </c>
      <c r="B117" s="301">
        <v>43854</v>
      </c>
      <c r="C117" s="302">
        <v>59.712023000000002</v>
      </c>
      <c r="D117" s="303">
        <v>189.85599096454385</v>
      </c>
      <c r="E117" s="302">
        <f t="shared" si="3"/>
        <v>59.712023000000002</v>
      </c>
      <c r="F117" s="312"/>
      <c r="G117" s="208" t="str">
        <f t="shared" si="4"/>
        <v/>
      </c>
      <c r="H117" s="304" t="str">
        <f t="shared" si="5"/>
        <v/>
      </c>
      <c r="I117" s="305"/>
    </row>
    <row r="118" spans="1:9">
      <c r="A118" s="300">
        <v>116</v>
      </c>
      <c r="B118" s="301">
        <v>43855</v>
      </c>
      <c r="C118" s="302">
        <v>45.160391000000004</v>
      </c>
      <c r="D118" s="303">
        <v>189.85599096454385</v>
      </c>
      <c r="E118" s="302">
        <f t="shared" si="3"/>
        <v>45.160391000000004</v>
      </c>
      <c r="F118" s="312"/>
      <c r="G118" s="208" t="str">
        <f t="shared" si="4"/>
        <v/>
      </c>
      <c r="H118" s="304" t="str">
        <f t="shared" si="5"/>
        <v/>
      </c>
      <c r="I118" s="305"/>
    </row>
    <row r="119" spans="1:9">
      <c r="A119" s="300">
        <v>117</v>
      </c>
      <c r="B119" s="301">
        <v>43856</v>
      </c>
      <c r="C119" s="302">
        <v>128.33123800000001</v>
      </c>
      <c r="D119" s="303">
        <v>189.85599096454385</v>
      </c>
      <c r="E119" s="302">
        <f t="shared" si="3"/>
        <v>128.33123800000001</v>
      </c>
      <c r="F119" s="312"/>
      <c r="G119" s="208" t="str">
        <f t="shared" si="4"/>
        <v/>
      </c>
      <c r="H119" s="304" t="str">
        <f t="shared" si="5"/>
        <v/>
      </c>
      <c r="I119" s="305"/>
    </row>
    <row r="120" spans="1:9">
      <c r="A120" s="300">
        <v>118</v>
      </c>
      <c r="B120" s="301">
        <v>43857</v>
      </c>
      <c r="C120" s="302">
        <v>259.00190400000002</v>
      </c>
      <c r="D120" s="303">
        <v>189.85599096454385</v>
      </c>
      <c r="E120" s="302">
        <f t="shared" si="3"/>
        <v>189.85599096454385</v>
      </c>
      <c r="F120" s="312"/>
      <c r="G120" s="208" t="str">
        <f t="shared" si="4"/>
        <v/>
      </c>
      <c r="H120" s="304" t="str">
        <f t="shared" si="5"/>
        <v/>
      </c>
      <c r="I120" s="305"/>
    </row>
    <row r="121" spans="1:9">
      <c r="A121" s="300">
        <v>119</v>
      </c>
      <c r="B121" s="301">
        <v>43858</v>
      </c>
      <c r="C121" s="302">
        <v>219.239542</v>
      </c>
      <c r="D121" s="303">
        <v>189.85599096454385</v>
      </c>
      <c r="E121" s="302">
        <f t="shared" si="3"/>
        <v>189.85599096454385</v>
      </c>
      <c r="F121" s="312"/>
      <c r="G121" s="208" t="str">
        <f t="shared" si="4"/>
        <v/>
      </c>
      <c r="H121" s="304" t="str">
        <f t="shared" si="5"/>
        <v/>
      </c>
      <c r="I121" s="305"/>
    </row>
    <row r="122" spans="1:9">
      <c r="A122" s="300">
        <v>120</v>
      </c>
      <c r="B122" s="301">
        <v>43859</v>
      </c>
      <c r="C122" s="302">
        <v>204.78335799999996</v>
      </c>
      <c r="D122" s="303">
        <v>189.85599096454385</v>
      </c>
      <c r="E122" s="302">
        <f t="shared" si="3"/>
        <v>189.85599096454385</v>
      </c>
      <c r="F122" s="312"/>
      <c r="G122" s="208" t="str">
        <f t="shared" si="4"/>
        <v/>
      </c>
      <c r="H122" s="304" t="str">
        <f t="shared" si="5"/>
        <v/>
      </c>
      <c r="I122" s="305"/>
    </row>
    <row r="123" spans="1:9">
      <c r="A123" s="300">
        <v>121</v>
      </c>
      <c r="B123" s="301">
        <v>43860</v>
      </c>
      <c r="C123" s="302">
        <v>225.79374099999998</v>
      </c>
      <c r="D123" s="303">
        <v>189.85599096454385</v>
      </c>
      <c r="E123" s="302">
        <f t="shared" si="3"/>
        <v>189.85599096454385</v>
      </c>
      <c r="F123" s="312"/>
      <c r="G123" s="208" t="str">
        <f t="shared" si="4"/>
        <v/>
      </c>
      <c r="H123" s="304" t="str">
        <f t="shared" si="5"/>
        <v/>
      </c>
      <c r="I123" s="305"/>
    </row>
    <row r="124" spans="1:9">
      <c r="A124" s="300">
        <v>122</v>
      </c>
      <c r="B124" s="301">
        <v>43861</v>
      </c>
      <c r="C124" s="302">
        <v>191.00114499999998</v>
      </c>
      <c r="D124" s="303">
        <v>189.85599096454385</v>
      </c>
      <c r="E124" s="302">
        <f t="shared" si="3"/>
        <v>189.85599096454385</v>
      </c>
      <c r="F124" s="312"/>
      <c r="G124" s="208" t="str">
        <f t="shared" si="4"/>
        <v/>
      </c>
      <c r="H124" s="304" t="str">
        <f t="shared" si="5"/>
        <v/>
      </c>
      <c r="I124" s="305"/>
    </row>
    <row r="125" spans="1:9">
      <c r="A125" s="300">
        <v>123</v>
      </c>
      <c r="B125" s="301">
        <v>43862</v>
      </c>
      <c r="C125" s="302">
        <v>230.90565800000002</v>
      </c>
      <c r="D125" s="303">
        <v>198.24817505050208</v>
      </c>
      <c r="E125" s="302">
        <f t="shared" si="3"/>
        <v>198.24817505050208</v>
      </c>
      <c r="F125" s="312"/>
      <c r="G125" s="208" t="str">
        <f t="shared" si="4"/>
        <v/>
      </c>
      <c r="H125" s="304" t="str">
        <f t="shared" si="5"/>
        <v/>
      </c>
      <c r="I125" s="305"/>
    </row>
    <row r="126" spans="1:9">
      <c r="A126" s="300">
        <v>124</v>
      </c>
      <c r="B126" s="301">
        <v>43863</v>
      </c>
      <c r="C126" s="302">
        <v>162.83007599999999</v>
      </c>
      <c r="D126" s="303">
        <v>198.24817505050208</v>
      </c>
      <c r="E126" s="302">
        <f t="shared" si="3"/>
        <v>162.83007599999999</v>
      </c>
      <c r="F126" s="312"/>
      <c r="G126" s="208" t="str">
        <f t="shared" si="4"/>
        <v/>
      </c>
      <c r="H126" s="304" t="str">
        <f t="shared" si="5"/>
        <v/>
      </c>
      <c r="I126" s="305"/>
    </row>
    <row r="127" spans="1:9">
      <c r="A127" s="300">
        <v>125</v>
      </c>
      <c r="B127" s="301">
        <v>43864</v>
      </c>
      <c r="C127" s="302">
        <v>120.832114</v>
      </c>
      <c r="D127" s="303">
        <v>198.24817505050208</v>
      </c>
      <c r="E127" s="302">
        <f t="shared" si="3"/>
        <v>120.832114</v>
      </c>
      <c r="F127" s="312"/>
      <c r="G127" s="208" t="str">
        <f t="shared" si="4"/>
        <v/>
      </c>
      <c r="H127" s="304" t="str">
        <f t="shared" si="5"/>
        <v/>
      </c>
      <c r="I127" s="305"/>
    </row>
    <row r="128" spans="1:9">
      <c r="A128" s="300">
        <v>126</v>
      </c>
      <c r="B128" s="301">
        <v>43865</v>
      </c>
      <c r="C128" s="302">
        <v>186.04649499999999</v>
      </c>
      <c r="D128" s="303">
        <v>198.24817505050208</v>
      </c>
      <c r="E128" s="302">
        <f t="shared" si="3"/>
        <v>186.04649499999999</v>
      </c>
      <c r="F128" s="312"/>
      <c r="G128" s="208" t="str">
        <f t="shared" si="4"/>
        <v/>
      </c>
      <c r="H128" s="304" t="str">
        <f t="shared" si="5"/>
        <v/>
      </c>
      <c r="I128" s="305"/>
    </row>
    <row r="129" spans="1:9">
      <c r="A129" s="300">
        <v>127</v>
      </c>
      <c r="B129" s="301">
        <v>43866</v>
      </c>
      <c r="C129" s="302">
        <v>161.87779900000001</v>
      </c>
      <c r="D129" s="303">
        <v>198.24817505050208</v>
      </c>
      <c r="E129" s="302">
        <f t="shared" si="3"/>
        <v>161.87779900000001</v>
      </c>
      <c r="F129" s="312"/>
      <c r="G129" s="208" t="str">
        <f t="shared" si="4"/>
        <v/>
      </c>
      <c r="H129" s="304" t="str">
        <f t="shared" si="5"/>
        <v/>
      </c>
      <c r="I129" s="305"/>
    </row>
    <row r="130" spans="1:9">
      <c r="A130" s="300">
        <v>128</v>
      </c>
      <c r="B130" s="301">
        <v>43867</v>
      </c>
      <c r="C130" s="302">
        <v>139.702156</v>
      </c>
      <c r="D130" s="303">
        <v>198.24817505050208</v>
      </c>
      <c r="E130" s="302">
        <f t="shared" si="3"/>
        <v>139.702156</v>
      </c>
      <c r="F130" s="312"/>
      <c r="G130" s="208" t="str">
        <f t="shared" si="4"/>
        <v/>
      </c>
      <c r="H130" s="304" t="str">
        <f t="shared" si="5"/>
        <v/>
      </c>
      <c r="I130" s="305"/>
    </row>
    <row r="131" spans="1:9">
      <c r="A131" s="300">
        <v>129</v>
      </c>
      <c r="B131" s="301">
        <v>43868</v>
      </c>
      <c r="C131" s="302">
        <v>94.027539999999988</v>
      </c>
      <c r="D131" s="303">
        <v>198.24817505050208</v>
      </c>
      <c r="E131" s="302">
        <f t="shared" ref="E131:E194" si="6">IF(C131&gt;D131,D131,C131)</f>
        <v>94.027539999999988</v>
      </c>
      <c r="F131" s="312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4" t="str">
        <f t="shared" ref="H131:H194" si="8">IF(DAY($B131)=15,TEXT(D131,"#,0"),"")</f>
        <v/>
      </c>
      <c r="I131" s="305"/>
    </row>
    <row r="132" spans="1:9">
      <c r="A132" s="300">
        <v>130</v>
      </c>
      <c r="B132" s="301">
        <v>43869</v>
      </c>
      <c r="C132" s="302">
        <v>67.131011000000001</v>
      </c>
      <c r="D132" s="303">
        <v>198.24817505050208</v>
      </c>
      <c r="E132" s="302">
        <f t="shared" si="6"/>
        <v>67.131011000000001</v>
      </c>
      <c r="F132" s="312"/>
      <c r="G132" s="208" t="str">
        <f t="shared" si="7"/>
        <v/>
      </c>
      <c r="H132" s="304" t="str">
        <f t="shared" si="8"/>
        <v/>
      </c>
      <c r="I132" s="305"/>
    </row>
    <row r="133" spans="1:9">
      <c r="A133" s="300">
        <v>131</v>
      </c>
      <c r="B133" s="301">
        <v>43870</v>
      </c>
      <c r="C133" s="302">
        <v>161.85495800000001</v>
      </c>
      <c r="D133" s="303">
        <v>198.24817505050208</v>
      </c>
      <c r="E133" s="302">
        <f t="shared" si="6"/>
        <v>161.85495800000001</v>
      </c>
      <c r="F133" s="312"/>
      <c r="G133" s="208" t="str">
        <f t="shared" si="7"/>
        <v/>
      </c>
      <c r="H133" s="304" t="str">
        <f t="shared" si="8"/>
        <v/>
      </c>
      <c r="I133" s="305"/>
    </row>
    <row r="134" spans="1:9">
      <c r="A134" s="300">
        <v>132</v>
      </c>
      <c r="B134" s="301">
        <v>43871</v>
      </c>
      <c r="C134" s="302">
        <v>218.58601000000002</v>
      </c>
      <c r="D134" s="303">
        <v>198.24817505050208</v>
      </c>
      <c r="E134" s="302">
        <f t="shared" si="6"/>
        <v>198.24817505050208</v>
      </c>
      <c r="F134" s="312"/>
      <c r="G134" s="208" t="str">
        <f t="shared" si="7"/>
        <v/>
      </c>
      <c r="H134" s="304" t="str">
        <f t="shared" si="8"/>
        <v/>
      </c>
      <c r="I134" s="305"/>
    </row>
    <row r="135" spans="1:9">
      <c r="A135" s="300">
        <v>133</v>
      </c>
      <c r="B135" s="301">
        <v>43872</v>
      </c>
      <c r="C135" s="302">
        <v>109.13270599999998</v>
      </c>
      <c r="D135" s="303">
        <v>198.24817505050208</v>
      </c>
      <c r="E135" s="302">
        <f t="shared" si="6"/>
        <v>109.13270599999998</v>
      </c>
      <c r="F135" s="312"/>
      <c r="G135" s="208" t="str">
        <f t="shared" si="7"/>
        <v/>
      </c>
      <c r="H135" s="304" t="str">
        <f t="shared" si="8"/>
        <v/>
      </c>
      <c r="I135" s="305"/>
    </row>
    <row r="136" spans="1:9">
      <c r="A136" s="300">
        <v>134</v>
      </c>
      <c r="B136" s="301">
        <v>43873</v>
      </c>
      <c r="C136" s="302">
        <v>41.696413</v>
      </c>
      <c r="D136" s="303">
        <v>198.24817505050208</v>
      </c>
      <c r="E136" s="302">
        <f t="shared" si="6"/>
        <v>41.696413</v>
      </c>
      <c r="F136" s="312"/>
      <c r="G136" s="208" t="str">
        <f t="shared" si="7"/>
        <v/>
      </c>
      <c r="H136" s="304" t="str">
        <f t="shared" si="8"/>
        <v/>
      </c>
      <c r="I136" s="305"/>
    </row>
    <row r="137" spans="1:9">
      <c r="A137" s="300">
        <v>135</v>
      </c>
      <c r="B137" s="301">
        <v>43874</v>
      </c>
      <c r="C137" s="302">
        <v>157.776815</v>
      </c>
      <c r="D137" s="303">
        <v>198.24817505050208</v>
      </c>
      <c r="E137" s="302">
        <f t="shared" si="6"/>
        <v>157.776815</v>
      </c>
      <c r="F137" s="312"/>
      <c r="G137" s="208" t="str">
        <f t="shared" si="7"/>
        <v/>
      </c>
      <c r="H137" s="304" t="str">
        <f t="shared" si="8"/>
        <v/>
      </c>
      <c r="I137" s="305"/>
    </row>
    <row r="138" spans="1:9">
      <c r="A138" s="300">
        <v>136</v>
      </c>
      <c r="B138" s="301">
        <v>43875</v>
      </c>
      <c r="C138" s="302">
        <v>66.234709000000009</v>
      </c>
      <c r="D138" s="303">
        <v>198.24817505050208</v>
      </c>
      <c r="E138" s="302">
        <f t="shared" si="6"/>
        <v>66.234709000000009</v>
      </c>
      <c r="F138" s="312"/>
      <c r="G138" s="208" t="str">
        <f t="shared" si="7"/>
        <v/>
      </c>
      <c r="H138" s="304" t="str">
        <f t="shared" si="8"/>
        <v/>
      </c>
      <c r="I138" s="305"/>
    </row>
    <row r="139" spans="1:9">
      <c r="A139" s="300">
        <v>137</v>
      </c>
      <c r="B139" s="301">
        <v>43876</v>
      </c>
      <c r="C139" s="302">
        <v>118.31930699999999</v>
      </c>
      <c r="D139" s="303">
        <v>198.24817505050208</v>
      </c>
      <c r="E139" s="302">
        <f t="shared" si="6"/>
        <v>118.31930699999999</v>
      </c>
      <c r="F139" s="312"/>
      <c r="G139" s="208" t="str">
        <f t="shared" si="7"/>
        <v>F</v>
      </c>
      <c r="H139" s="304" t="str">
        <f t="shared" si="8"/>
        <v>198,2</v>
      </c>
      <c r="I139" s="305"/>
    </row>
    <row r="140" spans="1:9">
      <c r="A140" s="300">
        <v>138</v>
      </c>
      <c r="B140" s="301">
        <v>43877</v>
      </c>
      <c r="C140" s="302">
        <v>183.91886199999999</v>
      </c>
      <c r="D140" s="303">
        <v>198.24817505050208</v>
      </c>
      <c r="E140" s="302">
        <f t="shared" si="6"/>
        <v>183.91886199999999</v>
      </c>
      <c r="F140" s="312"/>
      <c r="G140" s="208" t="str">
        <f t="shared" si="7"/>
        <v/>
      </c>
      <c r="H140" s="304" t="str">
        <f t="shared" si="8"/>
        <v/>
      </c>
      <c r="I140" s="305"/>
    </row>
    <row r="141" spans="1:9">
      <c r="A141" s="300">
        <v>139</v>
      </c>
      <c r="B141" s="301">
        <v>43878</v>
      </c>
      <c r="C141" s="302">
        <v>177.314727</v>
      </c>
      <c r="D141" s="303">
        <v>198.24817505050208</v>
      </c>
      <c r="E141" s="302">
        <f t="shared" si="6"/>
        <v>177.314727</v>
      </c>
      <c r="F141" s="312"/>
      <c r="G141" s="208" t="str">
        <f t="shared" si="7"/>
        <v/>
      </c>
      <c r="H141" s="304" t="str">
        <f t="shared" si="8"/>
        <v/>
      </c>
      <c r="I141" s="305"/>
    </row>
    <row r="142" spans="1:9">
      <c r="A142" s="300">
        <v>140</v>
      </c>
      <c r="B142" s="301">
        <v>43879</v>
      </c>
      <c r="C142" s="302">
        <v>108.73075800000001</v>
      </c>
      <c r="D142" s="303">
        <v>198.24817505050208</v>
      </c>
      <c r="E142" s="302">
        <f t="shared" si="6"/>
        <v>108.73075800000001</v>
      </c>
      <c r="F142" s="312"/>
      <c r="G142" s="208" t="str">
        <f t="shared" si="7"/>
        <v/>
      </c>
      <c r="H142" s="304" t="str">
        <f t="shared" si="8"/>
        <v/>
      </c>
      <c r="I142" s="305"/>
    </row>
    <row r="143" spans="1:9">
      <c r="A143" s="300">
        <v>141</v>
      </c>
      <c r="B143" s="301">
        <v>43880</v>
      </c>
      <c r="C143" s="302">
        <v>80.605675000000005</v>
      </c>
      <c r="D143" s="303">
        <v>198.24817505050208</v>
      </c>
      <c r="E143" s="302">
        <f t="shared" si="6"/>
        <v>80.605675000000005</v>
      </c>
      <c r="F143" s="312"/>
      <c r="G143" s="208" t="str">
        <f t="shared" si="7"/>
        <v/>
      </c>
      <c r="H143" s="304" t="str">
        <f t="shared" si="8"/>
        <v/>
      </c>
      <c r="I143" s="305"/>
    </row>
    <row r="144" spans="1:9">
      <c r="A144" s="300">
        <v>142</v>
      </c>
      <c r="B144" s="301">
        <v>43881</v>
      </c>
      <c r="C144" s="302">
        <v>96.188664000000003</v>
      </c>
      <c r="D144" s="303">
        <v>198.24817505050208</v>
      </c>
      <c r="E144" s="302">
        <f t="shared" si="6"/>
        <v>96.188664000000003</v>
      </c>
      <c r="F144" s="312"/>
      <c r="G144" s="208" t="str">
        <f t="shared" si="7"/>
        <v/>
      </c>
      <c r="H144" s="304" t="str">
        <f t="shared" si="8"/>
        <v/>
      </c>
      <c r="I144" s="305"/>
    </row>
    <row r="145" spans="1:9">
      <c r="A145" s="300">
        <v>143</v>
      </c>
      <c r="B145" s="301">
        <v>43882</v>
      </c>
      <c r="C145" s="302">
        <v>96.746811000000008</v>
      </c>
      <c r="D145" s="303">
        <v>198.24817505050208</v>
      </c>
      <c r="E145" s="302">
        <f t="shared" si="6"/>
        <v>96.746811000000008</v>
      </c>
      <c r="F145" s="312"/>
      <c r="G145" s="208" t="str">
        <f t="shared" si="7"/>
        <v/>
      </c>
      <c r="H145" s="304" t="str">
        <f t="shared" si="8"/>
        <v/>
      </c>
      <c r="I145" s="305"/>
    </row>
    <row r="146" spans="1:9">
      <c r="A146" s="300">
        <v>144</v>
      </c>
      <c r="B146" s="301">
        <v>43883</v>
      </c>
      <c r="C146" s="302">
        <v>54.389516999999998</v>
      </c>
      <c r="D146" s="303">
        <v>198.24817505050208</v>
      </c>
      <c r="E146" s="302">
        <f t="shared" si="6"/>
        <v>54.389516999999998</v>
      </c>
      <c r="F146" s="312"/>
      <c r="G146" s="208" t="str">
        <f t="shared" si="7"/>
        <v/>
      </c>
      <c r="H146" s="304" t="str">
        <f t="shared" si="8"/>
        <v/>
      </c>
      <c r="I146" s="305"/>
    </row>
    <row r="147" spans="1:9">
      <c r="A147" s="300">
        <v>145</v>
      </c>
      <c r="B147" s="301">
        <v>43884</v>
      </c>
      <c r="C147" s="302">
        <v>52.171697000000002</v>
      </c>
      <c r="D147" s="303">
        <v>198.24817505050208</v>
      </c>
      <c r="E147" s="302">
        <f t="shared" si="6"/>
        <v>52.171697000000002</v>
      </c>
      <c r="F147" s="312"/>
      <c r="G147" s="208" t="str">
        <f t="shared" si="7"/>
        <v/>
      </c>
      <c r="H147" s="304" t="str">
        <f t="shared" si="8"/>
        <v/>
      </c>
      <c r="I147" s="305"/>
    </row>
    <row r="148" spans="1:9">
      <c r="A148" s="300">
        <v>146</v>
      </c>
      <c r="B148" s="301">
        <v>43885</v>
      </c>
      <c r="C148" s="302">
        <v>67.420505999999989</v>
      </c>
      <c r="D148" s="303">
        <v>198.24817505050208</v>
      </c>
      <c r="E148" s="302">
        <f t="shared" si="6"/>
        <v>67.420505999999989</v>
      </c>
      <c r="F148" s="312"/>
      <c r="G148" s="208" t="str">
        <f t="shared" si="7"/>
        <v/>
      </c>
      <c r="H148" s="304" t="str">
        <f t="shared" si="8"/>
        <v/>
      </c>
      <c r="I148" s="305"/>
    </row>
    <row r="149" spans="1:9">
      <c r="A149" s="300">
        <v>147</v>
      </c>
      <c r="B149" s="301">
        <v>43886</v>
      </c>
      <c r="C149" s="302">
        <v>210.54205199999998</v>
      </c>
      <c r="D149" s="303">
        <v>198.24817505050208</v>
      </c>
      <c r="E149" s="302">
        <f t="shared" si="6"/>
        <v>198.24817505050208</v>
      </c>
      <c r="F149" s="312"/>
      <c r="G149" s="208" t="str">
        <f t="shared" si="7"/>
        <v/>
      </c>
      <c r="H149" s="304" t="str">
        <f t="shared" si="8"/>
        <v/>
      </c>
      <c r="I149" s="305"/>
    </row>
    <row r="150" spans="1:9">
      <c r="A150" s="300">
        <v>148</v>
      </c>
      <c r="B150" s="301">
        <v>43887</v>
      </c>
      <c r="C150" s="302">
        <v>235.18856599999998</v>
      </c>
      <c r="D150" s="303">
        <v>198.24817505050208</v>
      </c>
      <c r="E150" s="302">
        <f t="shared" si="6"/>
        <v>198.24817505050208</v>
      </c>
      <c r="F150" s="312"/>
      <c r="G150" s="208" t="str">
        <f t="shared" si="7"/>
        <v/>
      </c>
      <c r="H150" s="304" t="str">
        <f t="shared" si="8"/>
        <v/>
      </c>
      <c r="I150" s="305"/>
    </row>
    <row r="151" spans="1:9">
      <c r="A151" s="300">
        <v>149</v>
      </c>
      <c r="B151" s="301">
        <v>43888</v>
      </c>
      <c r="C151" s="302">
        <v>279.29949599999998</v>
      </c>
      <c r="D151" s="303">
        <v>198.24817505050208</v>
      </c>
      <c r="E151" s="302">
        <f t="shared" si="6"/>
        <v>198.24817505050208</v>
      </c>
      <c r="F151" s="312"/>
      <c r="G151" s="208" t="str">
        <f t="shared" si="7"/>
        <v/>
      </c>
      <c r="H151" s="304" t="str">
        <f t="shared" si="8"/>
        <v/>
      </c>
      <c r="I151" s="305"/>
    </row>
    <row r="152" spans="1:9">
      <c r="A152" s="300">
        <v>150</v>
      </c>
      <c r="B152" s="301">
        <v>43889</v>
      </c>
      <c r="C152" s="302">
        <v>169.36241700000002</v>
      </c>
      <c r="D152" s="303">
        <v>198.24817505050208</v>
      </c>
      <c r="E152" s="302">
        <f t="shared" si="6"/>
        <v>169.36241700000002</v>
      </c>
      <c r="F152" s="312"/>
      <c r="G152" s="208" t="str">
        <f t="shared" si="7"/>
        <v/>
      </c>
      <c r="H152" s="304" t="str">
        <f t="shared" si="8"/>
        <v/>
      </c>
      <c r="I152" s="305"/>
    </row>
    <row r="153" spans="1:9">
      <c r="A153" s="300">
        <v>151</v>
      </c>
      <c r="B153" s="301">
        <v>43890</v>
      </c>
      <c r="C153" s="302">
        <v>329.35033199999998</v>
      </c>
      <c r="D153" s="303">
        <v>198.24817505050208</v>
      </c>
      <c r="E153" s="302">
        <f t="shared" si="6"/>
        <v>198.24817505050208</v>
      </c>
      <c r="F153" s="312"/>
      <c r="G153" s="208" t="str">
        <f t="shared" si="7"/>
        <v/>
      </c>
      <c r="H153" s="304" t="str">
        <f t="shared" si="8"/>
        <v/>
      </c>
      <c r="I153" s="305"/>
    </row>
    <row r="154" spans="1:9">
      <c r="A154" s="300">
        <v>152</v>
      </c>
      <c r="B154" s="301">
        <v>43891</v>
      </c>
      <c r="C154" s="302">
        <v>356.06030200000004</v>
      </c>
      <c r="D154" s="303">
        <v>197.27941350364767</v>
      </c>
      <c r="E154" s="302">
        <f t="shared" si="6"/>
        <v>197.27941350364767</v>
      </c>
      <c r="F154" s="312"/>
      <c r="G154" s="208" t="str">
        <f t="shared" si="7"/>
        <v/>
      </c>
      <c r="H154" s="304" t="str">
        <f t="shared" si="8"/>
        <v/>
      </c>
      <c r="I154" s="305"/>
    </row>
    <row r="155" spans="1:9">
      <c r="A155" s="300">
        <v>153</v>
      </c>
      <c r="B155" s="301">
        <v>43892</v>
      </c>
      <c r="C155" s="302">
        <v>343.43933299999998</v>
      </c>
      <c r="D155" s="303">
        <v>190.91556145514289</v>
      </c>
      <c r="E155" s="302">
        <f t="shared" si="6"/>
        <v>190.91556145514289</v>
      </c>
      <c r="F155" s="312"/>
      <c r="G155" s="208" t="str">
        <f t="shared" si="7"/>
        <v/>
      </c>
      <c r="H155" s="304" t="str">
        <f t="shared" si="8"/>
        <v/>
      </c>
      <c r="I155" s="305"/>
    </row>
    <row r="156" spans="1:9">
      <c r="A156" s="300">
        <v>154</v>
      </c>
      <c r="B156" s="301">
        <v>43893</v>
      </c>
      <c r="C156" s="302">
        <v>343.36612400000001</v>
      </c>
      <c r="D156" s="303">
        <v>190.91556145514289</v>
      </c>
      <c r="E156" s="302">
        <f t="shared" si="6"/>
        <v>190.91556145514289</v>
      </c>
      <c r="F156" s="312"/>
      <c r="G156" s="208" t="str">
        <f t="shared" si="7"/>
        <v/>
      </c>
      <c r="H156" s="304" t="str">
        <f t="shared" si="8"/>
        <v/>
      </c>
      <c r="I156" s="305"/>
    </row>
    <row r="157" spans="1:9">
      <c r="A157" s="300">
        <v>155</v>
      </c>
      <c r="B157" s="301">
        <v>43894</v>
      </c>
      <c r="C157" s="302">
        <v>292.89290500000004</v>
      </c>
      <c r="D157" s="303">
        <v>190.91556145514289</v>
      </c>
      <c r="E157" s="302">
        <f t="shared" si="6"/>
        <v>190.91556145514289</v>
      </c>
      <c r="F157" s="312"/>
      <c r="G157" s="208" t="str">
        <f t="shared" si="7"/>
        <v/>
      </c>
      <c r="H157" s="304" t="str">
        <f t="shared" si="8"/>
        <v/>
      </c>
      <c r="I157" s="305"/>
    </row>
    <row r="158" spans="1:9">
      <c r="A158" s="300">
        <v>156</v>
      </c>
      <c r="B158" s="301">
        <v>43895</v>
      </c>
      <c r="C158" s="302">
        <v>350.05910899999998</v>
      </c>
      <c r="D158" s="303">
        <v>190.91556145514289</v>
      </c>
      <c r="E158" s="302">
        <f t="shared" si="6"/>
        <v>190.91556145514289</v>
      </c>
      <c r="F158" s="312"/>
      <c r="G158" s="208" t="str">
        <f t="shared" si="7"/>
        <v/>
      </c>
      <c r="H158" s="304" t="str">
        <f t="shared" si="8"/>
        <v/>
      </c>
      <c r="I158" s="305"/>
    </row>
    <row r="159" spans="1:9">
      <c r="A159" s="300">
        <v>157</v>
      </c>
      <c r="B159" s="301">
        <v>43896</v>
      </c>
      <c r="C159" s="302">
        <v>353.81008000000003</v>
      </c>
      <c r="D159" s="303">
        <v>190.91556145514289</v>
      </c>
      <c r="E159" s="302">
        <f t="shared" si="6"/>
        <v>190.91556145514289</v>
      </c>
      <c r="F159" s="312"/>
      <c r="G159" s="208" t="str">
        <f t="shared" si="7"/>
        <v/>
      </c>
      <c r="H159" s="304" t="str">
        <f t="shared" si="8"/>
        <v/>
      </c>
      <c r="I159" s="305"/>
    </row>
    <row r="160" spans="1:9">
      <c r="A160" s="300">
        <v>158</v>
      </c>
      <c r="B160" s="301">
        <v>43897</v>
      </c>
      <c r="C160" s="302">
        <v>206.33932999999999</v>
      </c>
      <c r="D160" s="303">
        <v>190.91556145514289</v>
      </c>
      <c r="E160" s="302">
        <f t="shared" si="6"/>
        <v>190.91556145514289</v>
      </c>
      <c r="F160" s="312"/>
      <c r="G160" s="208" t="str">
        <f t="shared" si="7"/>
        <v/>
      </c>
      <c r="H160" s="304" t="str">
        <f t="shared" si="8"/>
        <v/>
      </c>
      <c r="I160" s="305"/>
    </row>
    <row r="161" spans="1:9">
      <c r="A161" s="300">
        <v>159</v>
      </c>
      <c r="B161" s="301">
        <v>43898</v>
      </c>
      <c r="C161" s="302">
        <v>172.75144</v>
      </c>
      <c r="D161" s="303">
        <v>190.91556145514289</v>
      </c>
      <c r="E161" s="302">
        <f t="shared" si="6"/>
        <v>172.75144</v>
      </c>
      <c r="F161" s="312"/>
      <c r="G161" s="208" t="str">
        <f t="shared" si="7"/>
        <v/>
      </c>
      <c r="H161" s="304" t="str">
        <f t="shared" si="8"/>
        <v/>
      </c>
      <c r="I161" s="305"/>
    </row>
    <row r="162" spans="1:9">
      <c r="A162" s="300">
        <v>160</v>
      </c>
      <c r="B162" s="301">
        <v>43899</v>
      </c>
      <c r="C162" s="302">
        <v>226.30975799999999</v>
      </c>
      <c r="D162" s="303">
        <v>190.91556145514289</v>
      </c>
      <c r="E162" s="302">
        <f t="shared" si="6"/>
        <v>190.91556145514289</v>
      </c>
      <c r="F162" s="312"/>
      <c r="G162" s="208" t="str">
        <f t="shared" si="7"/>
        <v/>
      </c>
      <c r="H162" s="304" t="str">
        <f t="shared" si="8"/>
        <v/>
      </c>
      <c r="I162" s="305"/>
    </row>
    <row r="163" spans="1:9">
      <c r="A163" s="300">
        <v>161</v>
      </c>
      <c r="B163" s="301">
        <v>43900</v>
      </c>
      <c r="C163" s="302">
        <v>149.84727600000002</v>
      </c>
      <c r="D163" s="303">
        <v>190.91556145514289</v>
      </c>
      <c r="E163" s="302">
        <f t="shared" si="6"/>
        <v>149.84727600000002</v>
      </c>
      <c r="F163" s="312"/>
      <c r="G163" s="208" t="str">
        <f t="shared" si="7"/>
        <v/>
      </c>
      <c r="H163" s="304" t="str">
        <f t="shared" si="8"/>
        <v/>
      </c>
      <c r="I163" s="305"/>
    </row>
    <row r="164" spans="1:9">
      <c r="A164" s="300">
        <v>162</v>
      </c>
      <c r="B164" s="301">
        <v>43901</v>
      </c>
      <c r="C164" s="302">
        <v>74.675630999999996</v>
      </c>
      <c r="D164" s="303">
        <v>190.91556145514289</v>
      </c>
      <c r="E164" s="302">
        <f t="shared" si="6"/>
        <v>74.675630999999996</v>
      </c>
      <c r="F164" s="312"/>
      <c r="G164" s="208" t="str">
        <f t="shared" si="7"/>
        <v/>
      </c>
      <c r="H164" s="304" t="str">
        <f t="shared" si="8"/>
        <v/>
      </c>
      <c r="I164" s="305"/>
    </row>
    <row r="165" spans="1:9">
      <c r="A165" s="300">
        <v>163</v>
      </c>
      <c r="B165" s="301">
        <v>43902</v>
      </c>
      <c r="C165" s="302">
        <v>89.800189000000003</v>
      </c>
      <c r="D165" s="303">
        <v>190.91556145514289</v>
      </c>
      <c r="E165" s="302">
        <f t="shared" si="6"/>
        <v>89.800189000000003</v>
      </c>
      <c r="F165" s="312"/>
      <c r="G165" s="208" t="str">
        <f t="shared" si="7"/>
        <v/>
      </c>
      <c r="H165" s="304" t="str">
        <f t="shared" si="8"/>
        <v/>
      </c>
      <c r="I165" s="305"/>
    </row>
    <row r="166" spans="1:9">
      <c r="A166" s="300">
        <v>164</v>
      </c>
      <c r="B166" s="301">
        <v>43903</v>
      </c>
      <c r="C166" s="302">
        <v>148.69305299999999</v>
      </c>
      <c r="D166" s="303">
        <v>190.91556145514289</v>
      </c>
      <c r="E166" s="302">
        <f t="shared" si="6"/>
        <v>148.69305299999999</v>
      </c>
      <c r="F166" s="312"/>
      <c r="G166" s="208" t="str">
        <f t="shared" si="7"/>
        <v/>
      </c>
      <c r="H166" s="304" t="str">
        <f t="shared" si="8"/>
        <v/>
      </c>
      <c r="I166" s="305"/>
    </row>
    <row r="167" spans="1:9">
      <c r="A167" s="300">
        <v>165</v>
      </c>
      <c r="B167" s="301">
        <v>43904</v>
      </c>
      <c r="C167" s="302">
        <v>56.137730000000005</v>
      </c>
      <c r="D167" s="303">
        <v>190.91556145514289</v>
      </c>
      <c r="E167" s="302">
        <f t="shared" si="6"/>
        <v>56.137730000000005</v>
      </c>
      <c r="F167" s="312"/>
      <c r="G167" s="208" t="str">
        <f t="shared" si="7"/>
        <v/>
      </c>
      <c r="H167" s="304" t="str">
        <f t="shared" si="8"/>
        <v/>
      </c>
      <c r="I167" s="305"/>
    </row>
    <row r="168" spans="1:9">
      <c r="A168" s="300">
        <v>166</v>
      </c>
      <c r="B168" s="301">
        <v>43905</v>
      </c>
      <c r="C168" s="302">
        <v>149.073848</v>
      </c>
      <c r="D168" s="303">
        <v>190.91556145514289</v>
      </c>
      <c r="E168" s="302">
        <f t="shared" si="6"/>
        <v>149.073848</v>
      </c>
      <c r="F168" s="312"/>
      <c r="G168" s="208" t="str">
        <f t="shared" si="7"/>
        <v>M</v>
      </c>
      <c r="H168" s="304" t="str">
        <f t="shared" si="8"/>
        <v>190,9</v>
      </c>
      <c r="I168" s="305"/>
    </row>
    <row r="169" spans="1:9">
      <c r="A169" s="300">
        <v>167</v>
      </c>
      <c r="B169" s="301">
        <v>43906</v>
      </c>
      <c r="C169" s="302">
        <v>246.53711699999999</v>
      </c>
      <c r="D169" s="303">
        <v>190.91556145514289</v>
      </c>
      <c r="E169" s="302">
        <f t="shared" si="6"/>
        <v>190.91556145514289</v>
      </c>
      <c r="F169" s="312"/>
      <c r="G169" s="208" t="str">
        <f t="shared" si="7"/>
        <v/>
      </c>
      <c r="H169" s="304" t="str">
        <f t="shared" si="8"/>
        <v/>
      </c>
      <c r="I169" s="305"/>
    </row>
    <row r="170" spans="1:9">
      <c r="A170" s="300">
        <v>168</v>
      </c>
      <c r="B170" s="301">
        <v>43907</v>
      </c>
      <c r="C170" s="302">
        <v>219.53964999999999</v>
      </c>
      <c r="D170" s="303">
        <v>190.91556145514289</v>
      </c>
      <c r="E170" s="302">
        <f t="shared" si="6"/>
        <v>190.91556145514289</v>
      </c>
      <c r="F170" s="312"/>
      <c r="G170" s="208" t="str">
        <f t="shared" si="7"/>
        <v/>
      </c>
      <c r="H170" s="304" t="str">
        <f t="shared" si="8"/>
        <v/>
      </c>
      <c r="I170" s="305"/>
    </row>
    <row r="171" spans="1:9">
      <c r="A171" s="300">
        <v>169</v>
      </c>
      <c r="B171" s="301">
        <v>43908</v>
      </c>
      <c r="C171" s="302">
        <v>113.739396</v>
      </c>
      <c r="D171" s="303">
        <v>190.91556145514289</v>
      </c>
      <c r="E171" s="302">
        <f t="shared" si="6"/>
        <v>113.739396</v>
      </c>
      <c r="F171" s="312"/>
      <c r="G171" s="208" t="str">
        <f t="shared" si="7"/>
        <v/>
      </c>
      <c r="H171" s="304" t="str">
        <f t="shared" si="8"/>
        <v/>
      </c>
      <c r="I171" s="305"/>
    </row>
    <row r="172" spans="1:9">
      <c r="A172" s="300">
        <v>170</v>
      </c>
      <c r="B172" s="301">
        <v>43909</v>
      </c>
      <c r="C172" s="302">
        <v>116.548029</v>
      </c>
      <c r="D172" s="303">
        <v>190.91556145514289</v>
      </c>
      <c r="E172" s="302">
        <f t="shared" si="6"/>
        <v>116.548029</v>
      </c>
      <c r="F172" s="312"/>
      <c r="G172" s="208" t="str">
        <f t="shared" si="7"/>
        <v/>
      </c>
      <c r="H172" s="304" t="str">
        <f t="shared" si="8"/>
        <v/>
      </c>
      <c r="I172" s="305"/>
    </row>
    <row r="173" spans="1:9">
      <c r="A173" s="300">
        <v>171</v>
      </c>
      <c r="B173" s="301">
        <v>43910</v>
      </c>
      <c r="C173" s="302">
        <v>130.29438999999999</v>
      </c>
      <c r="D173" s="303">
        <v>190.91556145514289</v>
      </c>
      <c r="E173" s="302">
        <f t="shared" si="6"/>
        <v>130.29438999999999</v>
      </c>
      <c r="F173" s="312"/>
      <c r="G173" s="208" t="str">
        <f t="shared" si="7"/>
        <v/>
      </c>
      <c r="H173" s="304" t="str">
        <f t="shared" si="8"/>
        <v/>
      </c>
      <c r="I173" s="305"/>
    </row>
    <row r="174" spans="1:9">
      <c r="A174" s="300">
        <v>172</v>
      </c>
      <c r="B174" s="301">
        <v>43911</v>
      </c>
      <c r="C174" s="302">
        <v>70.04432700000001</v>
      </c>
      <c r="D174" s="303">
        <v>190.91556145514289</v>
      </c>
      <c r="E174" s="302">
        <f t="shared" si="6"/>
        <v>70.04432700000001</v>
      </c>
      <c r="F174" s="312"/>
      <c r="G174" s="208" t="str">
        <f t="shared" si="7"/>
        <v/>
      </c>
      <c r="H174" s="304" t="str">
        <f t="shared" si="8"/>
        <v/>
      </c>
      <c r="I174" s="305"/>
    </row>
    <row r="175" spans="1:9">
      <c r="A175" s="300">
        <v>173</v>
      </c>
      <c r="B175" s="301">
        <v>43912</v>
      </c>
      <c r="C175" s="302">
        <v>47.686707000000006</v>
      </c>
      <c r="D175" s="303">
        <v>190.91556145514289</v>
      </c>
      <c r="E175" s="302">
        <f t="shared" si="6"/>
        <v>47.686707000000006</v>
      </c>
      <c r="F175" s="312"/>
      <c r="G175" s="208" t="str">
        <f t="shared" si="7"/>
        <v/>
      </c>
      <c r="H175" s="304" t="str">
        <f t="shared" si="8"/>
        <v/>
      </c>
      <c r="I175" s="305"/>
    </row>
    <row r="176" spans="1:9">
      <c r="A176" s="300">
        <v>174</v>
      </c>
      <c r="B176" s="301">
        <v>43913</v>
      </c>
      <c r="C176" s="302">
        <v>119.42288099999999</v>
      </c>
      <c r="D176" s="303">
        <v>190.91556145514289</v>
      </c>
      <c r="E176" s="302">
        <f t="shared" si="6"/>
        <v>119.42288099999999</v>
      </c>
      <c r="F176" s="312"/>
      <c r="G176" s="208" t="str">
        <f t="shared" si="7"/>
        <v/>
      </c>
      <c r="H176" s="304" t="str">
        <f t="shared" si="8"/>
        <v/>
      </c>
      <c r="I176" s="305"/>
    </row>
    <row r="177" spans="1:9">
      <c r="A177" s="300">
        <v>175</v>
      </c>
      <c r="B177" s="301">
        <v>43914</v>
      </c>
      <c r="C177" s="302">
        <v>133.07321200000001</v>
      </c>
      <c r="D177" s="303">
        <v>190.91556145514289</v>
      </c>
      <c r="E177" s="302">
        <f t="shared" si="6"/>
        <v>133.07321200000001</v>
      </c>
      <c r="F177" s="312"/>
      <c r="G177" s="208" t="str">
        <f t="shared" si="7"/>
        <v/>
      </c>
      <c r="H177" s="304" t="str">
        <f t="shared" si="8"/>
        <v/>
      </c>
      <c r="I177" s="305"/>
    </row>
    <row r="178" spans="1:9">
      <c r="A178" s="300">
        <v>176</v>
      </c>
      <c r="B178" s="301">
        <v>43915</v>
      </c>
      <c r="C178" s="302">
        <v>54.522869</v>
      </c>
      <c r="D178" s="303">
        <v>190.91556145514289</v>
      </c>
      <c r="E178" s="302">
        <f t="shared" si="6"/>
        <v>54.522869</v>
      </c>
      <c r="F178" s="312"/>
      <c r="G178" s="208" t="str">
        <f t="shared" si="7"/>
        <v/>
      </c>
      <c r="H178" s="304" t="str">
        <f t="shared" si="8"/>
        <v/>
      </c>
      <c r="I178" s="305"/>
    </row>
    <row r="179" spans="1:9">
      <c r="A179" s="300">
        <v>177</v>
      </c>
      <c r="B179" s="301">
        <v>43916</v>
      </c>
      <c r="C179" s="302">
        <v>196.25128000000001</v>
      </c>
      <c r="D179" s="303">
        <v>190.91556145514289</v>
      </c>
      <c r="E179" s="302">
        <f t="shared" si="6"/>
        <v>190.91556145514289</v>
      </c>
      <c r="F179" s="312"/>
      <c r="G179" s="208" t="str">
        <f t="shared" si="7"/>
        <v/>
      </c>
      <c r="H179" s="304" t="str">
        <f t="shared" si="8"/>
        <v/>
      </c>
      <c r="I179" s="305"/>
    </row>
    <row r="180" spans="1:9">
      <c r="A180" s="300">
        <v>178</v>
      </c>
      <c r="B180" s="301">
        <v>43917</v>
      </c>
      <c r="C180" s="302">
        <v>109.599423</v>
      </c>
      <c r="D180" s="303">
        <v>190.91556145514289</v>
      </c>
      <c r="E180" s="302">
        <f t="shared" si="6"/>
        <v>109.599423</v>
      </c>
      <c r="F180" s="312"/>
      <c r="G180" s="208" t="str">
        <f t="shared" si="7"/>
        <v/>
      </c>
      <c r="H180" s="304" t="str">
        <f t="shared" si="8"/>
        <v/>
      </c>
      <c r="I180" s="305"/>
    </row>
    <row r="181" spans="1:9">
      <c r="A181" s="300">
        <v>179</v>
      </c>
      <c r="B181" s="301">
        <v>43918</v>
      </c>
      <c r="C181" s="302">
        <v>36.649968999999999</v>
      </c>
      <c r="D181" s="303">
        <v>190.91556145514289</v>
      </c>
      <c r="E181" s="302">
        <f t="shared" si="6"/>
        <v>36.649968999999999</v>
      </c>
      <c r="F181" s="312"/>
      <c r="G181" s="208" t="str">
        <f t="shared" si="7"/>
        <v/>
      </c>
      <c r="H181" s="304" t="str">
        <f t="shared" si="8"/>
        <v/>
      </c>
      <c r="I181" s="305"/>
    </row>
    <row r="182" spans="1:9">
      <c r="A182" s="300">
        <v>180</v>
      </c>
      <c r="B182" s="301">
        <v>43919</v>
      </c>
      <c r="C182" s="302">
        <v>153.997051</v>
      </c>
      <c r="D182" s="303">
        <v>190.91556145514289</v>
      </c>
      <c r="E182" s="302">
        <f t="shared" si="6"/>
        <v>153.997051</v>
      </c>
      <c r="F182" s="312"/>
      <c r="G182" s="208" t="str">
        <f t="shared" si="7"/>
        <v/>
      </c>
      <c r="H182" s="304" t="str">
        <f t="shared" si="8"/>
        <v/>
      </c>
      <c r="I182" s="305"/>
    </row>
    <row r="183" spans="1:9">
      <c r="A183" s="300">
        <v>181</v>
      </c>
      <c r="B183" s="301">
        <v>43920</v>
      </c>
      <c r="C183" s="302">
        <v>232.672089</v>
      </c>
      <c r="D183" s="303">
        <v>190.91556145514289</v>
      </c>
      <c r="E183" s="302">
        <f t="shared" si="6"/>
        <v>190.91556145514289</v>
      </c>
      <c r="F183" s="312"/>
      <c r="G183" s="208" t="str">
        <f t="shared" si="7"/>
        <v/>
      </c>
      <c r="H183" s="304" t="str">
        <f t="shared" si="8"/>
        <v/>
      </c>
      <c r="I183" s="305"/>
    </row>
    <row r="184" spans="1:9">
      <c r="A184" s="300">
        <v>182</v>
      </c>
      <c r="B184" s="301">
        <v>43921</v>
      </c>
      <c r="C184" s="302">
        <v>208.13693599999999</v>
      </c>
      <c r="D184" s="303">
        <v>190.91556145514289</v>
      </c>
      <c r="E184" s="302">
        <f t="shared" si="6"/>
        <v>190.91556145514289</v>
      </c>
      <c r="F184" s="312"/>
      <c r="G184" s="208" t="str">
        <f t="shared" si="7"/>
        <v/>
      </c>
      <c r="H184" s="304" t="str">
        <f t="shared" si="8"/>
        <v/>
      </c>
      <c r="I184" s="305"/>
    </row>
    <row r="185" spans="1:9">
      <c r="A185" s="300">
        <v>183</v>
      </c>
      <c r="B185" s="301">
        <v>43922</v>
      </c>
      <c r="C185" s="302">
        <v>85.494511000000003</v>
      </c>
      <c r="D185" s="303">
        <v>157.82153106388645</v>
      </c>
      <c r="E185" s="302">
        <f t="shared" si="6"/>
        <v>85.494511000000003</v>
      </c>
      <c r="F185" s="312"/>
      <c r="G185" s="208" t="str">
        <f t="shared" si="7"/>
        <v/>
      </c>
      <c r="H185" s="304" t="str">
        <f t="shared" si="8"/>
        <v/>
      </c>
      <c r="I185" s="305"/>
    </row>
    <row r="186" spans="1:9">
      <c r="A186" s="300">
        <v>184</v>
      </c>
      <c r="B186" s="301">
        <v>43923</v>
      </c>
      <c r="C186" s="302">
        <v>120.50856200000001</v>
      </c>
      <c r="D186" s="303">
        <v>157.82153106388645</v>
      </c>
      <c r="E186" s="302">
        <f t="shared" si="6"/>
        <v>120.50856200000001</v>
      </c>
      <c r="F186" s="305"/>
      <c r="G186" s="208" t="str">
        <f t="shared" si="7"/>
        <v/>
      </c>
      <c r="H186" s="304" t="str">
        <f t="shared" si="8"/>
        <v/>
      </c>
      <c r="I186" s="305"/>
    </row>
    <row r="187" spans="1:9">
      <c r="A187" s="300">
        <v>185</v>
      </c>
      <c r="B187" s="301">
        <v>43924</v>
      </c>
      <c r="C187" s="302">
        <v>95.716239000000002</v>
      </c>
      <c r="D187" s="303">
        <v>157.82153106388645</v>
      </c>
      <c r="E187" s="302">
        <f t="shared" si="6"/>
        <v>95.716239000000002</v>
      </c>
      <c r="F187" s="312"/>
      <c r="G187" s="208" t="str">
        <f t="shared" si="7"/>
        <v/>
      </c>
      <c r="H187" s="304" t="str">
        <f t="shared" si="8"/>
        <v/>
      </c>
      <c r="I187" s="305"/>
    </row>
    <row r="188" spans="1:9">
      <c r="A188" s="300">
        <v>186</v>
      </c>
      <c r="B188" s="301">
        <v>43925</v>
      </c>
      <c r="C188" s="302">
        <v>188.43538899999999</v>
      </c>
      <c r="D188" s="303">
        <v>157.82153106388645</v>
      </c>
      <c r="E188" s="302">
        <f t="shared" si="6"/>
        <v>157.82153106388645</v>
      </c>
      <c r="F188" s="312"/>
      <c r="G188" s="208" t="str">
        <f t="shared" si="7"/>
        <v/>
      </c>
      <c r="H188" s="304" t="str">
        <f t="shared" si="8"/>
        <v/>
      </c>
      <c r="I188" s="305"/>
    </row>
    <row r="189" spans="1:9">
      <c r="A189" s="300">
        <v>187</v>
      </c>
      <c r="B189" s="301">
        <v>43926</v>
      </c>
      <c r="C189" s="302">
        <v>188.59655600000002</v>
      </c>
      <c r="D189" s="303">
        <v>157.82153106388645</v>
      </c>
      <c r="E189" s="302">
        <f t="shared" si="6"/>
        <v>157.82153106388645</v>
      </c>
      <c r="F189" s="312"/>
      <c r="G189" s="208" t="str">
        <f t="shared" si="7"/>
        <v/>
      </c>
      <c r="H189" s="304" t="str">
        <f t="shared" si="8"/>
        <v/>
      </c>
      <c r="I189" s="305"/>
    </row>
    <row r="190" spans="1:9">
      <c r="A190" s="300">
        <v>188</v>
      </c>
      <c r="B190" s="301">
        <v>43927</v>
      </c>
      <c r="C190" s="302">
        <v>87.856709000000009</v>
      </c>
      <c r="D190" s="303">
        <v>157.82153106388645</v>
      </c>
      <c r="E190" s="302">
        <f t="shared" si="6"/>
        <v>87.856709000000009</v>
      </c>
      <c r="F190" s="312"/>
      <c r="G190" s="208" t="str">
        <f t="shared" si="7"/>
        <v/>
      </c>
      <c r="H190" s="304" t="str">
        <f t="shared" si="8"/>
        <v/>
      </c>
      <c r="I190" s="305"/>
    </row>
    <row r="191" spans="1:9">
      <c r="A191" s="300">
        <v>189</v>
      </c>
      <c r="B191" s="301">
        <v>43928</v>
      </c>
      <c r="C191" s="302">
        <v>75.264637000000008</v>
      </c>
      <c r="D191" s="303">
        <v>157.82153106388645</v>
      </c>
      <c r="E191" s="302">
        <f t="shared" si="6"/>
        <v>75.264637000000008</v>
      </c>
      <c r="F191" s="312"/>
      <c r="G191" s="208" t="str">
        <f t="shared" si="7"/>
        <v/>
      </c>
      <c r="H191" s="304" t="str">
        <f t="shared" si="8"/>
        <v/>
      </c>
      <c r="I191" s="305"/>
    </row>
    <row r="192" spans="1:9">
      <c r="A192" s="300">
        <v>190</v>
      </c>
      <c r="B192" s="301">
        <v>43929</v>
      </c>
      <c r="C192" s="302">
        <v>64.523509000000004</v>
      </c>
      <c r="D192" s="303">
        <v>157.82153106388645</v>
      </c>
      <c r="E192" s="302">
        <f t="shared" si="6"/>
        <v>64.523509000000004</v>
      </c>
      <c r="F192" s="312"/>
      <c r="G192" s="208" t="str">
        <f t="shared" si="7"/>
        <v/>
      </c>
      <c r="H192" s="304" t="str">
        <f t="shared" si="8"/>
        <v/>
      </c>
      <c r="I192" s="305"/>
    </row>
    <row r="193" spans="1:9">
      <c r="A193" s="300">
        <v>191</v>
      </c>
      <c r="B193" s="301">
        <v>43930</v>
      </c>
      <c r="C193" s="302">
        <v>87.74248200000001</v>
      </c>
      <c r="D193" s="303">
        <v>157.82153106388645</v>
      </c>
      <c r="E193" s="302">
        <f t="shared" si="6"/>
        <v>87.74248200000001</v>
      </c>
      <c r="F193" s="312"/>
      <c r="G193" s="208" t="str">
        <f t="shared" si="7"/>
        <v/>
      </c>
      <c r="H193" s="304" t="str">
        <f t="shared" si="8"/>
        <v/>
      </c>
      <c r="I193" s="305"/>
    </row>
    <row r="194" spans="1:9">
      <c r="A194" s="300">
        <v>192</v>
      </c>
      <c r="B194" s="301">
        <v>43931</v>
      </c>
      <c r="C194" s="302">
        <v>81.504300000000001</v>
      </c>
      <c r="D194" s="303">
        <v>157.82153106388645</v>
      </c>
      <c r="E194" s="302">
        <f t="shared" si="6"/>
        <v>81.504300000000001</v>
      </c>
      <c r="F194" s="312"/>
      <c r="G194" s="208" t="str">
        <f t="shared" si="7"/>
        <v/>
      </c>
      <c r="H194" s="304" t="str">
        <f t="shared" si="8"/>
        <v/>
      </c>
      <c r="I194" s="305"/>
    </row>
    <row r="195" spans="1:9">
      <c r="A195" s="300">
        <v>193</v>
      </c>
      <c r="B195" s="301">
        <v>43932</v>
      </c>
      <c r="C195" s="302">
        <v>70.530736000000005</v>
      </c>
      <c r="D195" s="303">
        <v>157.82153106388645</v>
      </c>
      <c r="E195" s="302">
        <f t="shared" ref="E195:E258" si="9">IF(C195&gt;D195,D195,C195)</f>
        <v>70.530736000000005</v>
      </c>
      <c r="F195" s="312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4" t="str">
        <f t="shared" ref="H195:H258" si="11">IF(DAY($B195)=15,TEXT(D195,"#,0"),"")</f>
        <v/>
      </c>
      <c r="I195" s="305"/>
    </row>
    <row r="196" spans="1:9">
      <c r="A196" s="300">
        <v>194</v>
      </c>
      <c r="B196" s="301">
        <v>43933</v>
      </c>
      <c r="C196" s="302">
        <v>103.15505499999999</v>
      </c>
      <c r="D196" s="303">
        <v>157.82153106388645</v>
      </c>
      <c r="E196" s="302">
        <f t="shared" si="9"/>
        <v>103.15505499999999</v>
      </c>
      <c r="F196" s="312"/>
      <c r="G196" s="208" t="str">
        <f t="shared" si="10"/>
        <v/>
      </c>
      <c r="H196" s="304" t="str">
        <f t="shared" si="11"/>
        <v/>
      </c>
      <c r="I196" s="305"/>
    </row>
    <row r="197" spans="1:9">
      <c r="A197" s="300">
        <v>195</v>
      </c>
      <c r="B197" s="301">
        <v>43934</v>
      </c>
      <c r="C197" s="302">
        <v>74.568534999999997</v>
      </c>
      <c r="D197" s="303">
        <v>157.82153106388645</v>
      </c>
      <c r="E197" s="302">
        <f t="shared" si="9"/>
        <v>74.568534999999997</v>
      </c>
      <c r="F197" s="312"/>
      <c r="G197" s="208" t="str">
        <f t="shared" si="10"/>
        <v/>
      </c>
      <c r="H197" s="304" t="str">
        <f t="shared" si="11"/>
        <v/>
      </c>
      <c r="I197" s="305"/>
    </row>
    <row r="198" spans="1:9">
      <c r="A198" s="300">
        <v>196</v>
      </c>
      <c r="B198" s="301">
        <v>43935</v>
      </c>
      <c r="C198" s="302">
        <v>98.351004000000003</v>
      </c>
      <c r="D198" s="303">
        <v>157.82153106388645</v>
      </c>
      <c r="E198" s="302">
        <f t="shared" si="9"/>
        <v>98.351004000000003</v>
      </c>
      <c r="F198" s="312"/>
      <c r="G198" s="208" t="str">
        <f t="shared" si="10"/>
        <v/>
      </c>
      <c r="H198" s="304" t="str">
        <f t="shared" si="11"/>
        <v/>
      </c>
      <c r="I198" s="305"/>
    </row>
    <row r="199" spans="1:9">
      <c r="A199" s="300">
        <v>197</v>
      </c>
      <c r="B199" s="301">
        <v>43936</v>
      </c>
      <c r="C199" s="302">
        <v>189.98884000000001</v>
      </c>
      <c r="D199" s="303">
        <v>157.82153106388645</v>
      </c>
      <c r="E199" s="302">
        <f t="shared" si="9"/>
        <v>157.82153106388645</v>
      </c>
      <c r="F199" s="312"/>
      <c r="G199" s="208" t="str">
        <f t="shared" si="10"/>
        <v>A</v>
      </c>
      <c r="H199" s="304" t="str">
        <f t="shared" si="11"/>
        <v>157,8</v>
      </c>
      <c r="I199" s="305"/>
    </row>
    <row r="200" spans="1:9">
      <c r="A200" s="300">
        <v>198</v>
      </c>
      <c r="B200" s="301">
        <v>43937</v>
      </c>
      <c r="C200" s="302">
        <v>210.43480300000002</v>
      </c>
      <c r="D200" s="303">
        <v>157.82153106388645</v>
      </c>
      <c r="E200" s="302">
        <f t="shared" si="9"/>
        <v>157.82153106388645</v>
      </c>
      <c r="F200" s="312"/>
      <c r="G200" s="208" t="str">
        <f t="shared" si="10"/>
        <v/>
      </c>
      <c r="H200" s="304" t="str">
        <f t="shared" si="11"/>
        <v/>
      </c>
      <c r="I200" s="305"/>
    </row>
    <row r="201" spans="1:9">
      <c r="A201" s="300">
        <v>199</v>
      </c>
      <c r="B201" s="301">
        <v>43938</v>
      </c>
      <c r="C201" s="302">
        <v>160.61517699999999</v>
      </c>
      <c r="D201" s="303">
        <v>157.82153106388645</v>
      </c>
      <c r="E201" s="302">
        <f t="shared" si="9"/>
        <v>157.82153106388645</v>
      </c>
      <c r="F201" s="312"/>
      <c r="G201" s="208" t="str">
        <f t="shared" si="10"/>
        <v/>
      </c>
      <c r="H201" s="304" t="str">
        <f t="shared" si="11"/>
        <v/>
      </c>
      <c r="I201" s="305"/>
    </row>
    <row r="202" spans="1:9">
      <c r="A202" s="300">
        <v>200</v>
      </c>
      <c r="B202" s="301">
        <v>43939</v>
      </c>
      <c r="C202" s="302">
        <v>47.134428999999997</v>
      </c>
      <c r="D202" s="303">
        <v>157.82153106388645</v>
      </c>
      <c r="E202" s="302">
        <f t="shared" si="9"/>
        <v>47.134428999999997</v>
      </c>
      <c r="F202" s="312"/>
      <c r="G202" s="208" t="str">
        <f t="shared" si="10"/>
        <v/>
      </c>
      <c r="H202" s="304" t="str">
        <f t="shared" si="11"/>
        <v/>
      </c>
      <c r="I202" s="305"/>
    </row>
    <row r="203" spans="1:9">
      <c r="A203" s="300">
        <v>201</v>
      </c>
      <c r="B203" s="301">
        <v>43940</v>
      </c>
      <c r="C203" s="302">
        <v>72.963836000000001</v>
      </c>
      <c r="D203" s="303">
        <v>157.82153106388645</v>
      </c>
      <c r="E203" s="302">
        <f t="shared" si="9"/>
        <v>72.963836000000001</v>
      </c>
      <c r="F203" s="312"/>
      <c r="G203" s="208" t="str">
        <f t="shared" si="10"/>
        <v/>
      </c>
      <c r="H203" s="304" t="str">
        <f t="shared" si="11"/>
        <v/>
      </c>
      <c r="I203" s="305"/>
    </row>
    <row r="204" spans="1:9">
      <c r="A204" s="300">
        <v>202</v>
      </c>
      <c r="B204" s="301">
        <v>43941</v>
      </c>
      <c r="C204" s="302">
        <v>133.62629100000001</v>
      </c>
      <c r="D204" s="303">
        <v>157.82153106388645</v>
      </c>
      <c r="E204" s="302">
        <f t="shared" si="9"/>
        <v>133.62629100000001</v>
      </c>
      <c r="F204" s="312"/>
      <c r="G204" s="208" t="str">
        <f t="shared" si="10"/>
        <v/>
      </c>
      <c r="H204" s="304" t="str">
        <f t="shared" si="11"/>
        <v/>
      </c>
      <c r="I204" s="305"/>
    </row>
    <row r="205" spans="1:9">
      <c r="A205" s="300">
        <v>203</v>
      </c>
      <c r="B205" s="301">
        <v>43942</v>
      </c>
      <c r="C205" s="302">
        <v>176.23869699999997</v>
      </c>
      <c r="D205" s="303">
        <v>157.82153106388645</v>
      </c>
      <c r="E205" s="302">
        <f t="shared" si="9"/>
        <v>157.82153106388645</v>
      </c>
      <c r="F205" s="312"/>
      <c r="G205" s="208" t="str">
        <f t="shared" si="10"/>
        <v/>
      </c>
      <c r="H205" s="304" t="str">
        <f t="shared" si="11"/>
        <v/>
      </c>
      <c r="I205" s="305"/>
    </row>
    <row r="206" spans="1:9">
      <c r="A206" s="300">
        <v>204</v>
      </c>
      <c r="B206" s="301">
        <v>43943</v>
      </c>
      <c r="C206" s="302">
        <v>130.76599200000001</v>
      </c>
      <c r="D206" s="303">
        <v>157.82153106388645</v>
      </c>
      <c r="E206" s="302">
        <f t="shared" si="9"/>
        <v>130.76599200000001</v>
      </c>
      <c r="F206" s="312"/>
      <c r="G206" s="208" t="str">
        <f t="shared" si="10"/>
        <v/>
      </c>
      <c r="H206" s="304" t="str">
        <f t="shared" si="11"/>
        <v/>
      </c>
      <c r="I206" s="305"/>
    </row>
    <row r="207" spans="1:9">
      <c r="A207" s="300">
        <v>205</v>
      </c>
      <c r="B207" s="301">
        <v>43944</v>
      </c>
      <c r="C207" s="302">
        <v>60.851399999999998</v>
      </c>
      <c r="D207" s="303">
        <v>157.82153106388645</v>
      </c>
      <c r="E207" s="302">
        <f t="shared" si="9"/>
        <v>60.851399999999998</v>
      </c>
      <c r="F207" s="312"/>
      <c r="G207" s="208" t="str">
        <f t="shared" si="10"/>
        <v/>
      </c>
      <c r="H207" s="304" t="str">
        <f t="shared" si="11"/>
        <v/>
      </c>
      <c r="I207" s="305"/>
    </row>
    <row r="208" spans="1:9">
      <c r="A208" s="300">
        <v>206</v>
      </c>
      <c r="B208" s="301">
        <v>43945</v>
      </c>
      <c r="C208" s="302">
        <v>82.625645999999989</v>
      </c>
      <c r="D208" s="303">
        <v>157.82153106388645</v>
      </c>
      <c r="E208" s="302">
        <f t="shared" si="9"/>
        <v>82.625645999999989</v>
      </c>
      <c r="F208" s="312"/>
      <c r="G208" s="208" t="str">
        <f t="shared" si="10"/>
        <v/>
      </c>
      <c r="H208" s="304" t="str">
        <f t="shared" si="11"/>
        <v/>
      </c>
      <c r="I208" s="305"/>
    </row>
    <row r="209" spans="1:9">
      <c r="A209" s="300">
        <v>207</v>
      </c>
      <c r="B209" s="301">
        <v>43946</v>
      </c>
      <c r="C209" s="302">
        <v>35.887877000000003</v>
      </c>
      <c r="D209" s="303">
        <v>157.82153106388645</v>
      </c>
      <c r="E209" s="302">
        <f t="shared" si="9"/>
        <v>35.887877000000003</v>
      </c>
      <c r="F209" s="312"/>
      <c r="G209" s="208" t="str">
        <f t="shared" si="10"/>
        <v/>
      </c>
      <c r="H209" s="304" t="str">
        <f t="shared" si="11"/>
        <v/>
      </c>
      <c r="I209" s="305"/>
    </row>
    <row r="210" spans="1:9">
      <c r="A210" s="300">
        <v>208</v>
      </c>
      <c r="B210" s="301">
        <v>43947</v>
      </c>
      <c r="C210" s="302">
        <v>57.652014999999999</v>
      </c>
      <c r="D210" s="303">
        <v>157.82153106388645</v>
      </c>
      <c r="E210" s="302">
        <f t="shared" si="9"/>
        <v>57.652014999999999</v>
      </c>
      <c r="F210" s="312"/>
      <c r="G210" s="208" t="str">
        <f t="shared" si="10"/>
        <v/>
      </c>
      <c r="H210" s="304" t="str">
        <f t="shared" si="11"/>
        <v/>
      </c>
      <c r="I210" s="305"/>
    </row>
    <row r="211" spans="1:9">
      <c r="A211" s="300">
        <v>209</v>
      </c>
      <c r="B211" s="301">
        <v>43948</v>
      </c>
      <c r="C211" s="302">
        <v>114.832217</v>
      </c>
      <c r="D211" s="303">
        <v>157.82153106388645</v>
      </c>
      <c r="E211" s="302">
        <f t="shared" si="9"/>
        <v>114.832217</v>
      </c>
      <c r="F211" s="312"/>
      <c r="G211" s="208" t="str">
        <f t="shared" si="10"/>
        <v/>
      </c>
      <c r="H211" s="304" t="str">
        <f t="shared" si="11"/>
        <v/>
      </c>
      <c r="I211" s="305"/>
    </row>
    <row r="212" spans="1:9">
      <c r="A212" s="300">
        <v>210</v>
      </c>
      <c r="B212" s="301">
        <v>43949</v>
      </c>
      <c r="C212" s="302">
        <v>180.68583699999999</v>
      </c>
      <c r="D212" s="303">
        <v>157.82153106388645</v>
      </c>
      <c r="E212" s="302">
        <f t="shared" si="9"/>
        <v>157.82153106388645</v>
      </c>
      <c r="F212" s="312"/>
      <c r="G212" s="208" t="str">
        <f t="shared" si="10"/>
        <v/>
      </c>
      <c r="H212" s="304" t="str">
        <f t="shared" si="11"/>
        <v/>
      </c>
      <c r="I212" s="305"/>
    </row>
    <row r="213" spans="1:9">
      <c r="A213" s="300">
        <v>211</v>
      </c>
      <c r="B213" s="301">
        <v>43950</v>
      </c>
      <c r="C213" s="302">
        <v>246.37021300000001</v>
      </c>
      <c r="D213" s="303">
        <v>157.82153106388645</v>
      </c>
      <c r="E213" s="302">
        <f t="shared" si="9"/>
        <v>157.82153106388645</v>
      </c>
      <c r="F213" s="312"/>
      <c r="G213" s="208" t="str">
        <f t="shared" si="10"/>
        <v/>
      </c>
      <c r="H213" s="304" t="str">
        <f t="shared" si="11"/>
        <v/>
      </c>
      <c r="I213" s="305"/>
    </row>
    <row r="214" spans="1:9">
      <c r="A214" s="300">
        <v>212</v>
      </c>
      <c r="B214" s="301">
        <v>43951</v>
      </c>
      <c r="C214" s="302">
        <v>316.74278000000004</v>
      </c>
      <c r="D214" s="303">
        <v>157.82153106388645</v>
      </c>
      <c r="E214" s="302">
        <f t="shared" si="9"/>
        <v>157.82153106388645</v>
      </c>
      <c r="F214" s="312"/>
      <c r="G214" s="208" t="str">
        <f t="shared" si="10"/>
        <v/>
      </c>
      <c r="H214" s="304" t="str">
        <f t="shared" si="11"/>
        <v/>
      </c>
      <c r="I214" s="305"/>
    </row>
    <row r="215" spans="1:9">
      <c r="A215" s="300">
        <v>213</v>
      </c>
      <c r="B215" s="301">
        <v>43952</v>
      </c>
      <c r="C215" s="302">
        <v>265.81452900000005</v>
      </c>
      <c r="D215" s="303">
        <v>141.89969615653408</v>
      </c>
      <c r="E215" s="302">
        <f t="shared" si="9"/>
        <v>141.89969615653408</v>
      </c>
      <c r="F215" s="312"/>
      <c r="G215" s="208" t="str">
        <f t="shared" si="10"/>
        <v/>
      </c>
      <c r="H215" s="304" t="str">
        <f t="shared" si="11"/>
        <v/>
      </c>
      <c r="I215" s="305"/>
    </row>
    <row r="216" spans="1:9">
      <c r="A216" s="300">
        <v>214</v>
      </c>
      <c r="B216" s="301">
        <v>43953</v>
      </c>
      <c r="C216" s="302">
        <v>151.97775799999999</v>
      </c>
      <c r="D216" s="303">
        <v>141.89969615653408</v>
      </c>
      <c r="E216" s="302">
        <f t="shared" si="9"/>
        <v>141.89969615653408</v>
      </c>
      <c r="F216" s="305"/>
      <c r="G216" s="208" t="str">
        <f t="shared" si="10"/>
        <v/>
      </c>
      <c r="H216" s="304" t="str">
        <f t="shared" si="11"/>
        <v/>
      </c>
      <c r="I216" s="305"/>
    </row>
    <row r="217" spans="1:9">
      <c r="A217" s="300">
        <v>215</v>
      </c>
      <c r="B217" s="301">
        <v>43954</v>
      </c>
      <c r="C217" s="302">
        <v>63.662382000000001</v>
      </c>
      <c r="D217" s="303">
        <v>141.89969615653408</v>
      </c>
      <c r="E217" s="302">
        <f t="shared" si="9"/>
        <v>63.662382000000001</v>
      </c>
      <c r="F217" s="312"/>
      <c r="G217" s="208" t="str">
        <f t="shared" si="10"/>
        <v/>
      </c>
      <c r="H217" s="304" t="str">
        <f t="shared" si="11"/>
        <v/>
      </c>
      <c r="I217" s="305"/>
    </row>
    <row r="218" spans="1:9">
      <c r="A218" s="300">
        <v>216</v>
      </c>
      <c r="B218" s="301">
        <v>43955</v>
      </c>
      <c r="C218" s="302">
        <v>223.58004699999998</v>
      </c>
      <c r="D218" s="303">
        <v>141.89969615653408</v>
      </c>
      <c r="E218" s="302">
        <f t="shared" si="9"/>
        <v>141.89969615653408</v>
      </c>
      <c r="F218" s="312"/>
      <c r="G218" s="208" t="str">
        <f t="shared" si="10"/>
        <v/>
      </c>
      <c r="H218" s="304" t="str">
        <f t="shared" si="11"/>
        <v/>
      </c>
      <c r="I218" s="305"/>
    </row>
    <row r="219" spans="1:9">
      <c r="A219" s="300">
        <v>217</v>
      </c>
      <c r="B219" s="301">
        <v>43956</v>
      </c>
      <c r="C219" s="302">
        <v>106.923464</v>
      </c>
      <c r="D219" s="303">
        <v>141.89969615653408</v>
      </c>
      <c r="E219" s="302">
        <f t="shared" si="9"/>
        <v>106.923464</v>
      </c>
      <c r="F219" s="312"/>
      <c r="G219" s="208" t="str">
        <f t="shared" si="10"/>
        <v/>
      </c>
      <c r="H219" s="304" t="str">
        <f t="shared" si="11"/>
        <v/>
      </c>
      <c r="I219" s="305"/>
    </row>
    <row r="220" spans="1:9">
      <c r="A220" s="300">
        <v>218</v>
      </c>
      <c r="B220" s="301">
        <v>43957</v>
      </c>
      <c r="C220" s="302">
        <v>49.506938999999996</v>
      </c>
      <c r="D220" s="303">
        <v>141.89969615653408</v>
      </c>
      <c r="E220" s="302">
        <f t="shared" si="9"/>
        <v>49.506938999999996</v>
      </c>
      <c r="F220" s="312"/>
      <c r="G220" s="208" t="str">
        <f t="shared" si="10"/>
        <v/>
      </c>
      <c r="H220" s="304" t="str">
        <f t="shared" si="11"/>
        <v/>
      </c>
      <c r="I220" s="305"/>
    </row>
    <row r="221" spans="1:9">
      <c r="A221" s="300">
        <v>219</v>
      </c>
      <c r="B221" s="301">
        <v>43958</v>
      </c>
      <c r="C221" s="302">
        <v>153.99167399999999</v>
      </c>
      <c r="D221" s="303">
        <v>141.89969615653408</v>
      </c>
      <c r="E221" s="302">
        <f t="shared" si="9"/>
        <v>141.89969615653408</v>
      </c>
      <c r="F221" s="312"/>
      <c r="G221" s="208" t="str">
        <f t="shared" si="10"/>
        <v/>
      </c>
      <c r="H221" s="304" t="str">
        <f t="shared" si="11"/>
        <v/>
      </c>
      <c r="I221" s="305"/>
    </row>
    <row r="222" spans="1:9">
      <c r="A222" s="300">
        <v>220</v>
      </c>
      <c r="B222" s="301">
        <v>43959</v>
      </c>
      <c r="C222" s="302">
        <v>115.455065</v>
      </c>
      <c r="D222" s="303">
        <v>141.89969615653408</v>
      </c>
      <c r="E222" s="302">
        <f t="shared" si="9"/>
        <v>115.455065</v>
      </c>
      <c r="F222" s="312"/>
      <c r="G222" s="208" t="str">
        <f t="shared" si="10"/>
        <v/>
      </c>
      <c r="H222" s="304" t="str">
        <f t="shared" si="11"/>
        <v/>
      </c>
      <c r="I222" s="305"/>
    </row>
    <row r="223" spans="1:9">
      <c r="A223" s="300">
        <v>221</v>
      </c>
      <c r="B223" s="301">
        <v>43960</v>
      </c>
      <c r="C223" s="302">
        <v>108.09086500000001</v>
      </c>
      <c r="D223" s="303">
        <v>141.89969615653408</v>
      </c>
      <c r="E223" s="302">
        <f t="shared" si="9"/>
        <v>108.09086500000001</v>
      </c>
      <c r="F223" s="312"/>
      <c r="G223" s="208" t="str">
        <f t="shared" si="10"/>
        <v/>
      </c>
      <c r="H223" s="304" t="str">
        <f t="shared" si="11"/>
        <v/>
      </c>
      <c r="I223" s="305"/>
    </row>
    <row r="224" spans="1:9">
      <c r="A224" s="300">
        <v>222</v>
      </c>
      <c r="B224" s="301">
        <v>43961</v>
      </c>
      <c r="C224" s="302">
        <v>151.32789700000001</v>
      </c>
      <c r="D224" s="303">
        <v>141.89969615653408</v>
      </c>
      <c r="E224" s="302">
        <f t="shared" si="9"/>
        <v>141.89969615653408</v>
      </c>
      <c r="F224" s="312"/>
      <c r="G224" s="208" t="str">
        <f t="shared" si="10"/>
        <v/>
      </c>
      <c r="H224" s="304" t="str">
        <f t="shared" si="11"/>
        <v/>
      </c>
      <c r="I224" s="305"/>
    </row>
    <row r="225" spans="1:9">
      <c r="A225" s="300">
        <v>223</v>
      </c>
      <c r="B225" s="301">
        <v>43962</v>
      </c>
      <c r="C225" s="302">
        <v>185.10229000000001</v>
      </c>
      <c r="D225" s="303">
        <v>141.89969615653408</v>
      </c>
      <c r="E225" s="302">
        <f t="shared" si="9"/>
        <v>141.89969615653408</v>
      </c>
      <c r="F225" s="312"/>
      <c r="G225" s="208" t="str">
        <f t="shared" si="10"/>
        <v/>
      </c>
      <c r="H225" s="304" t="str">
        <f t="shared" si="11"/>
        <v/>
      </c>
      <c r="I225" s="305"/>
    </row>
    <row r="226" spans="1:9">
      <c r="A226" s="300">
        <v>224</v>
      </c>
      <c r="B226" s="301">
        <v>43963</v>
      </c>
      <c r="C226" s="302">
        <v>61.266795999999999</v>
      </c>
      <c r="D226" s="303">
        <v>141.89969615653408</v>
      </c>
      <c r="E226" s="302">
        <f t="shared" si="9"/>
        <v>61.266795999999999</v>
      </c>
      <c r="F226" s="312"/>
      <c r="G226" s="208" t="str">
        <f t="shared" si="10"/>
        <v/>
      </c>
      <c r="H226" s="304" t="str">
        <f t="shared" si="11"/>
        <v/>
      </c>
      <c r="I226" s="305"/>
    </row>
    <row r="227" spans="1:9">
      <c r="A227" s="300">
        <v>225</v>
      </c>
      <c r="B227" s="301">
        <v>43964</v>
      </c>
      <c r="C227" s="302">
        <v>67.756039999999999</v>
      </c>
      <c r="D227" s="303">
        <v>141.89969615653408</v>
      </c>
      <c r="E227" s="302">
        <f t="shared" si="9"/>
        <v>67.756039999999999</v>
      </c>
      <c r="F227" s="312"/>
      <c r="G227" s="208" t="str">
        <f t="shared" si="10"/>
        <v/>
      </c>
      <c r="H227" s="304" t="str">
        <f t="shared" si="11"/>
        <v/>
      </c>
      <c r="I227" s="305"/>
    </row>
    <row r="228" spans="1:9">
      <c r="A228" s="300">
        <v>226</v>
      </c>
      <c r="B228" s="301">
        <v>43965</v>
      </c>
      <c r="C228" s="302">
        <v>148.54701399999999</v>
      </c>
      <c r="D228" s="303">
        <v>141.89969615653408</v>
      </c>
      <c r="E228" s="302">
        <f t="shared" si="9"/>
        <v>141.89969615653408</v>
      </c>
      <c r="F228" s="312"/>
      <c r="G228" s="208" t="str">
        <f t="shared" si="10"/>
        <v/>
      </c>
      <c r="H228" s="304" t="str">
        <f t="shared" si="11"/>
        <v/>
      </c>
      <c r="I228" s="305"/>
    </row>
    <row r="229" spans="1:9">
      <c r="A229" s="300">
        <v>227</v>
      </c>
      <c r="B229" s="301">
        <v>43966</v>
      </c>
      <c r="C229" s="302">
        <v>178.96913000000001</v>
      </c>
      <c r="D229" s="303">
        <v>141.89969615653408</v>
      </c>
      <c r="E229" s="302">
        <f t="shared" si="9"/>
        <v>141.89969615653408</v>
      </c>
      <c r="F229" s="312"/>
      <c r="G229" s="208" t="str">
        <f t="shared" si="10"/>
        <v>M</v>
      </c>
      <c r="H229" s="304" t="str">
        <f t="shared" si="11"/>
        <v>141,9</v>
      </c>
      <c r="I229" s="305"/>
    </row>
    <row r="230" spans="1:9">
      <c r="A230" s="300">
        <v>228</v>
      </c>
      <c r="B230" s="301">
        <v>43967</v>
      </c>
      <c r="C230" s="302">
        <v>189.75271300000003</v>
      </c>
      <c r="D230" s="303">
        <v>141.89969615653408</v>
      </c>
      <c r="E230" s="302">
        <f t="shared" si="9"/>
        <v>141.89969615653408</v>
      </c>
      <c r="F230" s="305"/>
      <c r="G230" s="208" t="str">
        <f t="shared" si="10"/>
        <v/>
      </c>
      <c r="H230" s="304" t="str">
        <f t="shared" si="11"/>
        <v/>
      </c>
      <c r="I230" s="305"/>
    </row>
    <row r="231" spans="1:9">
      <c r="A231" s="300">
        <v>229</v>
      </c>
      <c r="B231" s="301">
        <v>43968</v>
      </c>
      <c r="C231" s="302">
        <v>114.18745</v>
      </c>
      <c r="D231" s="303">
        <v>141.89969615653408</v>
      </c>
      <c r="E231" s="302">
        <f t="shared" si="9"/>
        <v>114.18745</v>
      </c>
      <c r="F231" s="312"/>
      <c r="G231" s="208" t="str">
        <f t="shared" si="10"/>
        <v/>
      </c>
      <c r="H231" s="304" t="str">
        <f t="shared" si="11"/>
        <v/>
      </c>
      <c r="I231" s="305"/>
    </row>
    <row r="232" spans="1:9">
      <c r="A232" s="300">
        <v>230</v>
      </c>
      <c r="B232" s="301">
        <v>43969</v>
      </c>
      <c r="C232" s="302">
        <v>100.416403</v>
      </c>
      <c r="D232" s="303">
        <v>141.89969615653408</v>
      </c>
      <c r="E232" s="302">
        <f t="shared" si="9"/>
        <v>100.416403</v>
      </c>
      <c r="F232" s="312"/>
      <c r="G232" s="208" t="str">
        <f t="shared" si="10"/>
        <v/>
      </c>
      <c r="H232" s="304" t="str">
        <f t="shared" si="11"/>
        <v/>
      </c>
      <c r="I232" s="305"/>
    </row>
    <row r="233" spans="1:9">
      <c r="A233" s="300">
        <v>231</v>
      </c>
      <c r="B233" s="301">
        <v>43970</v>
      </c>
      <c r="C233" s="302">
        <v>108.03171299999998</v>
      </c>
      <c r="D233" s="303">
        <v>141.89969615653408</v>
      </c>
      <c r="E233" s="302">
        <f t="shared" si="9"/>
        <v>108.03171299999998</v>
      </c>
      <c r="F233" s="312"/>
      <c r="G233" s="208" t="str">
        <f t="shared" si="10"/>
        <v/>
      </c>
      <c r="H233" s="304" t="str">
        <f t="shared" si="11"/>
        <v/>
      </c>
      <c r="I233" s="305"/>
    </row>
    <row r="234" spans="1:9">
      <c r="A234" s="300">
        <v>232</v>
      </c>
      <c r="B234" s="301">
        <v>43971</v>
      </c>
      <c r="C234" s="302">
        <v>48.323706000000001</v>
      </c>
      <c r="D234" s="303">
        <v>141.89969615653408</v>
      </c>
      <c r="E234" s="302">
        <f t="shared" si="9"/>
        <v>48.323706000000001</v>
      </c>
      <c r="F234" s="312"/>
      <c r="G234" s="208" t="str">
        <f t="shared" si="10"/>
        <v/>
      </c>
      <c r="H234" s="304" t="str">
        <f t="shared" si="11"/>
        <v/>
      </c>
      <c r="I234" s="305"/>
    </row>
    <row r="235" spans="1:9">
      <c r="A235" s="300">
        <v>233</v>
      </c>
      <c r="B235" s="301">
        <v>43972</v>
      </c>
      <c r="C235" s="302">
        <v>46.976317000000002</v>
      </c>
      <c r="D235" s="303">
        <v>141.89969615653408</v>
      </c>
      <c r="E235" s="302">
        <f t="shared" si="9"/>
        <v>46.976317000000002</v>
      </c>
      <c r="F235" s="312"/>
      <c r="G235" s="208" t="str">
        <f t="shared" si="10"/>
        <v/>
      </c>
      <c r="H235" s="304" t="str">
        <f t="shared" si="11"/>
        <v/>
      </c>
      <c r="I235" s="305"/>
    </row>
    <row r="236" spans="1:9">
      <c r="A236" s="300">
        <v>234</v>
      </c>
      <c r="B236" s="301">
        <v>43973</v>
      </c>
      <c r="C236" s="302">
        <v>46.023482999999999</v>
      </c>
      <c r="D236" s="303">
        <v>141.89969615653408</v>
      </c>
      <c r="E236" s="302">
        <f t="shared" si="9"/>
        <v>46.023482999999999</v>
      </c>
      <c r="F236" s="312"/>
      <c r="G236" s="208" t="str">
        <f t="shared" si="10"/>
        <v/>
      </c>
      <c r="H236" s="304" t="str">
        <f t="shared" si="11"/>
        <v/>
      </c>
      <c r="I236" s="305"/>
    </row>
    <row r="237" spans="1:9">
      <c r="A237" s="300">
        <v>235</v>
      </c>
      <c r="B237" s="301">
        <v>43974</v>
      </c>
      <c r="C237" s="302">
        <v>151.53487699999999</v>
      </c>
      <c r="D237" s="303">
        <v>141.89969615653408</v>
      </c>
      <c r="E237" s="302">
        <f t="shared" si="9"/>
        <v>141.89969615653408</v>
      </c>
      <c r="F237" s="312"/>
      <c r="G237" s="208" t="str">
        <f t="shared" si="10"/>
        <v/>
      </c>
      <c r="H237" s="304" t="str">
        <f t="shared" si="11"/>
        <v/>
      </c>
      <c r="I237" s="305"/>
    </row>
    <row r="238" spans="1:9">
      <c r="A238" s="300">
        <v>236</v>
      </c>
      <c r="B238" s="301">
        <v>43975</v>
      </c>
      <c r="C238" s="302">
        <v>159.31672900000001</v>
      </c>
      <c r="D238" s="303">
        <v>141.89969615653408</v>
      </c>
      <c r="E238" s="302">
        <f t="shared" si="9"/>
        <v>141.89969615653408</v>
      </c>
      <c r="F238" s="312"/>
      <c r="G238" s="208" t="str">
        <f t="shared" si="10"/>
        <v/>
      </c>
      <c r="H238" s="304" t="str">
        <f t="shared" si="11"/>
        <v/>
      </c>
      <c r="I238" s="305"/>
    </row>
    <row r="239" spans="1:9">
      <c r="A239" s="300">
        <v>237</v>
      </c>
      <c r="B239" s="301">
        <v>43976</v>
      </c>
      <c r="C239" s="302">
        <v>153.39779800000002</v>
      </c>
      <c r="D239" s="303">
        <v>141.89969615653408</v>
      </c>
      <c r="E239" s="302">
        <f t="shared" si="9"/>
        <v>141.89969615653408</v>
      </c>
      <c r="F239" s="312"/>
      <c r="G239" s="208" t="str">
        <f t="shared" si="10"/>
        <v/>
      </c>
      <c r="H239" s="304" t="str">
        <f t="shared" si="11"/>
        <v/>
      </c>
      <c r="I239" s="305"/>
    </row>
    <row r="240" spans="1:9">
      <c r="A240" s="300">
        <v>238</v>
      </c>
      <c r="B240" s="301">
        <v>43977</v>
      </c>
      <c r="C240" s="302">
        <v>203.94939300000001</v>
      </c>
      <c r="D240" s="303">
        <v>141.89969615653408</v>
      </c>
      <c r="E240" s="302">
        <f t="shared" si="9"/>
        <v>141.89969615653408</v>
      </c>
      <c r="F240" s="312"/>
      <c r="G240" s="208" t="str">
        <f t="shared" si="10"/>
        <v/>
      </c>
      <c r="H240" s="304" t="str">
        <f t="shared" si="11"/>
        <v/>
      </c>
      <c r="I240" s="305"/>
    </row>
    <row r="241" spans="1:9">
      <c r="A241" s="300">
        <v>239</v>
      </c>
      <c r="B241" s="301">
        <v>43978</v>
      </c>
      <c r="C241" s="302">
        <v>171.21968200000001</v>
      </c>
      <c r="D241" s="303">
        <v>141.89969615653408</v>
      </c>
      <c r="E241" s="302">
        <f t="shared" si="9"/>
        <v>141.89969615653408</v>
      </c>
      <c r="F241" s="312"/>
      <c r="G241" s="208" t="str">
        <f t="shared" si="10"/>
        <v/>
      </c>
      <c r="H241" s="304" t="str">
        <f t="shared" si="11"/>
        <v/>
      </c>
      <c r="I241" s="305"/>
    </row>
    <row r="242" spans="1:9">
      <c r="A242" s="300">
        <v>240</v>
      </c>
      <c r="B242" s="301">
        <v>43979</v>
      </c>
      <c r="C242" s="302">
        <v>117.85414</v>
      </c>
      <c r="D242" s="303">
        <v>141.89969615653408</v>
      </c>
      <c r="E242" s="302">
        <f t="shared" si="9"/>
        <v>117.85414</v>
      </c>
      <c r="F242" s="312"/>
      <c r="G242" s="208" t="str">
        <f t="shared" si="10"/>
        <v/>
      </c>
      <c r="H242" s="304" t="str">
        <f t="shared" si="11"/>
        <v/>
      </c>
      <c r="I242" s="305"/>
    </row>
    <row r="243" spans="1:9">
      <c r="A243" s="300">
        <v>241</v>
      </c>
      <c r="B243" s="301">
        <v>43980</v>
      </c>
      <c r="C243" s="302">
        <v>72.900422000000006</v>
      </c>
      <c r="D243" s="303">
        <v>141.89969615653408</v>
      </c>
      <c r="E243" s="302">
        <f t="shared" si="9"/>
        <v>72.900422000000006</v>
      </c>
      <c r="F243" s="312"/>
      <c r="G243" s="208" t="str">
        <f t="shared" si="10"/>
        <v/>
      </c>
      <c r="H243" s="304" t="str">
        <f t="shared" si="11"/>
        <v/>
      </c>
      <c r="I243" s="305"/>
    </row>
    <row r="244" spans="1:9">
      <c r="A244" s="300">
        <v>242</v>
      </c>
      <c r="B244" s="301">
        <v>43981</v>
      </c>
      <c r="C244" s="302">
        <v>97.419388000000012</v>
      </c>
      <c r="D244" s="303">
        <v>141.89969615653408</v>
      </c>
      <c r="E244" s="302">
        <f t="shared" si="9"/>
        <v>97.419388000000012</v>
      </c>
      <c r="F244" s="312"/>
      <c r="G244" s="208" t="str">
        <f t="shared" si="10"/>
        <v/>
      </c>
      <c r="H244" s="304" t="str">
        <f t="shared" si="11"/>
        <v/>
      </c>
      <c r="I244" s="305"/>
    </row>
    <row r="245" spans="1:9">
      <c r="A245" s="300">
        <v>243</v>
      </c>
      <c r="B245" s="301">
        <v>43982</v>
      </c>
      <c r="C245" s="302">
        <v>92.422785999999988</v>
      </c>
      <c r="D245" s="303">
        <v>141.89969615653408</v>
      </c>
      <c r="E245" s="302">
        <f t="shared" si="9"/>
        <v>92.422785999999988</v>
      </c>
      <c r="F245" s="312"/>
      <c r="G245" s="208" t="str">
        <f t="shared" si="10"/>
        <v/>
      </c>
      <c r="H245" s="304" t="str">
        <f t="shared" si="11"/>
        <v/>
      </c>
      <c r="I245" s="305"/>
    </row>
    <row r="246" spans="1:9">
      <c r="A246" s="300">
        <v>244</v>
      </c>
      <c r="B246" s="301">
        <v>43983</v>
      </c>
      <c r="C246" s="302">
        <v>46.177878000000007</v>
      </c>
      <c r="D246" s="303">
        <v>117.94250977599067</v>
      </c>
      <c r="E246" s="302">
        <f t="shared" si="9"/>
        <v>46.177878000000007</v>
      </c>
      <c r="F246" s="312"/>
      <c r="G246" s="208" t="str">
        <f t="shared" si="10"/>
        <v/>
      </c>
      <c r="H246" s="304" t="str">
        <f t="shared" si="11"/>
        <v/>
      </c>
      <c r="I246" s="305"/>
    </row>
    <row r="247" spans="1:9">
      <c r="A247" s="300">
        <v>245</v>
      </c>
      <c r="B247" s="301">
        <v>43984</v>
      </c>
      <c r="C247" s="302">
        <v>41.044094999999999</v>
      </c>
      <c r="D247" s="303">
        <v>117.94250977599067</v>
      </c>
      <c r="E247" s="302">
        <f t="shared" si="9"/>
        <v>41.044094999999999</v>
      </c>
      <c r="F247" s="305"/>
      <c r="G247" s="208" t="str">
        <f t="shared" si="10"/>
        <v/>
      </c>
      <c r="H247" s="304" t="str">
        <f t="shared" si="11"/>
        <v/>
      </c>
      <c r="I247" s="305"/>
    </row>
    <row r="248" spans="1:9">
      <c r="A248" s="300">
        <v>246</v>
      </c>
      <c r="B248" s="301">
        <v>43985</v>
      </c>
      <c r="C248" s="302">
        <v>85.875314000000003</v>
      </c>
      <c r="D248" s="303">
        <v>117.94250977599067</v>
      </c>
      <c r="E248" s="302">
        <f t="shared" si="9"/>
        <v>85.875314000000003</v>
      </c>
      <c r="F248" s="312"/>
      <c r="G248" s="208" t="str">
        <f t="shared" si="10"/>
        <v/>
      </c>
      <c r="H248" s="304" t="str">
        <f t="shared" si="11"/>
        <v/>
      </c>
      <c r="I248" s="305"/>
    </row>
    <row r="249" spans="1:9">
      <c r="A249" s="300">
        <v>247</v>
      </c>
      <c r="B249" s="301">
        <v>43986</v>
      </c>
      <c r="C249" s="302">
        <v>204.54746699999998</v>
      </c>
      <c r="D249" s="303">
        <v>117.94250977599067</v>
      </c>
      <c r="E249" s="302">
        <f t="shared" si="9"/>
        <v>117.94250977599067</v>
      </c>
      <c r="F249" s="312"/>
      <c r="G249" s="208" t="str">
        <f t="shared" si="10"/>
        <v/>
      </c>
      <c r="H249" s="304" t="str">
        <f t="shared" si="11"/>
        <v/>
      </c>
      <c r="I249" s="305"/>
    </row>
    <row r="250" spans="1:9">
      <c r="A250" s="300">
        <v>248</v>
      </c>
      <c r="B250" s="301">
        <v>43987</v>
      </c>
      <c r="C250" s="302">
        <v>116.340019</v>
      </c>
      <c r="D250" s="303">
        <v>117.94250977599067</v>
      </c>
      <c r="E250" s="302">
        <f t="shared" si="9"/>
        <v>116.340019</v>
      </c>
      <c r="F250" s="312"/>
      <c r="G250" s="208" t="str">
        <f t="shared" si="10"/>
        <v/>
      </c>
      <c r="H250" s="304" t="str">
        <f t="shared" si="11"/>
        <v/>
      </c>
      <c r="I250" s="305"/>
    </row>
    <row r="251" spans="1:9">
      <c r="A251" s="300">
        <v>249</v>
      </c>
      <c r="B251" s="301">
        <v>43988</v>
      </c>
      <c r="C251" s="302">
        <v>90.861163000000005</v>
      </c>
      <c r="D251" s="303">
        <v>117.94250977599067</v>
      </c>
      <c r="E251" s="302">
        <f t="shared" si="9"/>
        <v>90.861163000000005</v>
      </c>
      <c r="F251" s="312"/>
      <c r="G251" s="208" t="str">
        <f t="shared" si="10"/>
        <v/>
      </c>
      <c r="H251" s="304" t="str">
        <f t="shared" si="11"/>
        <v/>
      </c>
      <c r="I251" s="305"/>
    </row>
    <row r="252" spans="1:9">
      <c r="A252" s="300">
        <v>250</v>
      </c>
      <c r="B252" s="301">
        <v>43989</v>
      </c>
      <c r="C252" s="302">
        <v>193.785405</v>
      </c>
      <c r="D252" s="303">
        <v>117.94250977599067</v>
      </c>
      <c r="E252" s="302">
        <f t="shared" si="9"/>
        <v>117.94250977599067</v>
      </c>
      <c r="F252" s="312"/>
      <c r="G252" s="208" t="str">
        <f t="shared" si="10"/>
        <v/>
      </c>
      <c r="H252" s="304" t="str">
        <f t="shared" si="11"/>
        <v/>
      </c>
      <c r="I252" s="305"/>
    </row>
    <row r="253" spans="1:9">
      <c r="A253" s="300">
        <v>251</v>
      </c>
      <c r="B253" s="301">
        <v>43990</v>
      </c>
      <c r="C253" s="302">
        <v>177.117988</v>
      </c>
      <c r="D253" s="303">
        <v>117.94250977599067</v>
      </c>
      <c r="E253" s="302">
        <f t="shared" si="9"/>
        <v>117.94250977599067</v>
      </c>
      <c r="F253" s="312"/>
      <c r="G253" s="208" t="str">
        <f t="shared" si="10"/>
        <v/>
      </c>
      <c r="H253" s="304" t="str">
        <f t="shared" si="11"/>
        <v/>
      </c>
      <c r="I253" s="305"/>
    </row>
    <row r="254" spans="1:9">
      <c r="A254" s="300">
        <v>252</v>
      </c>
      <c r="B254" s="301">
        <v>43991</v>
      </c>
      <c r="C254" s="302">
        <v>138.041811</v>
      </c>
      <c r="D254" s="303">
        <v>117.94250977599067</v>
      </c>
      <c r="E254" s="302">
        <f t="shared" si="9"/>
        <v>117.94250977599067</v>
      </c>
      <c r="F254" s="312"/>
      <c r="G254" s="208" t="str">
        <f t="shared" si="10"/>
        <v/>
      </c>
      <c r="H254" s="304" t="str">
        <f t="shared" si="11"/>
        <v/>
      </c>
      <c r="I254" s="305"/>
    </row>
    <row r="255" spans="1:9">
      <c r="A255" s="300">
        <v>253</v>
      </c>
      <c r="B255" s="301">
        <v>43992</v>
      </c>
      <c r="C255" s="302">
        <v>86.257873000000004</v>
      </c>
      <c r="D255" s="303">
        <v>117.94250977599067</v>
      </c>
      <c r="E255" s="302">
        <f t="shared" si="9"/>
        <v>86.257873000000004</v>
      </c>
      <c r="F255" s="312"/>
      <c r="G255" s="208" t="str">
        <f t="shared" si="10"/>
        <v/>
      </c>
      <c r="H255" s="304" t="str">
        <f t="shared" si="11"/>
        <v/>
      </c>
      <c r="I255" s="305"/>
    </row>
    <row r="256" spans="1:9">
      <c r="A256" s="300">
        <v>254</v>
      </c>
      <c r="B256" s="301">
        <v>43993</v>
      </c>
      <c r="C256" s="302">
        <v>209.45258599999997</v>
      </c>
      <c r="D256" s="303">
        <v>117.94250977599067</v>
      </c>
      <c r="E256" s="302">
        <f t="shared" si="9"/>
        <v>117.94250977599067</v>
      </c>
      <c r="F256" s="312"/>
      <c r="G256" s="208" t="str">
        <f t="shared" si="10"/>
        <v/>
      </c>
      <c r="H256" s="304" t="str">
        <f t="shared" si="11"/>
        <v/>
      </c>
      <c r="I256" s="305"/>
    </row>
    <row r="257" spans="1:9">
      <c r="A257" s="300">
        <v>255</v>
      </c>
      <c r="B257" s="301">
        <v>43994</v>
      </c>
      <c r="C257" s="302">
        <v>253.76886199999998</v>
      </c>
      <c r="D257" s="303">
        <v>117.94250977599067</v>
      </c>
      <c r="E257" s="302">
        <f t="shared" si="9"/>
        <v>117.94250977599067</v>
      </c>
      <c r="F257" s="312"/>
      <c r="G257" s="208" t="str">
        <f t="shared" si="10"/>
        <v/>
      </c>
      <c r="H257" s="304" t="str">
        <f t="shared" si="11"/>
        <v/>
      </c>
      <c r="I257" s="305"/>
    </row>
    <row r="258" spans="1:9">
      <c r="A258" s="300">
        <v>256</v>
      </c>
      <c r="B258" s="301">
        <v>43995</v>
      </c>
      <c r="C258" s="302">
        <v>169.01295999999999</v>
      </c>
      <c r="D258" s="303">
        <v>117.94250977599067</v>
      </c>
      <c r="E258" s="302">
        <f t="shared" si="9"/>
        <v>117.94250977599067</v>
      </c>
      <c r="F258" s="312"/>
      <c r="G258" s="208" t="str">
        <f t="shared" si="10"/>
        <v/>
      </c>
      <c r="H258" s="304" t="str">
        <f t="shared" si="11"/>
        <v/>
      </c>
      <c r="I258" s="305"/>
    </row>
    <row r="259" spans="1:9">
      <c r="A259" s="300">
        <v>257</v>
      </c>
      <c r="B259" s="301">
        <v>43996</v>
      </c>
      <c r="C259" s="302">
        <v>79.483829</v>
      </c>
      <c r="D259" s="303">
        <v>117.94250977599067</v>
      </c>
      <c r="E259" s="302">
        <f t="shared" ref="E259:E322" si="12">IF(C259&gt;D259,D259,C259)</f>
        <v>79.483829</v>
      </c>
      <c r="F259" s="312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4" t="str">
        <f t="shared" ref="H259:H322" si="14">IF(DAY($B259)=15,TEXT(D259,"#,0"),"")</f>
        <v/>
      </c>
      <c r="I259" s="305"/>
    </row>
    <row r="260" spans="1:9">
      <c r="A260" s="300">
        <v>258</v>
      </c>
      <c r="B260" s="301">
        <v>43997</v>
      </c>
      <c r="C260" s="302">
        <v>83.040767000000002</v>
      </c>
      <c r="D260" s="303">
        <v>117.94250977599067</v>
      </c>
      <c r="E260" s="302">
        <f t="shared" si="12"/>
        <v>83.040767000000002</v>
      </c>
      <c r="F260" s="312"/>
      <c r="G260" s="208" t="str">
        <f t="shared" si="13"/>
        <v>J</v>
      </c>
      <c r="H260" s="304" t="str">
        <f t="shared" si="14"/>
        <v>117,9</v>
      </c>
      <c r="I260" s="305"/>
    </row>
    <row r="261" spans="1:9">
      <c r="A261" s="300">
        <v>259</v>
      </c>
      <c r="B261" s="301">
        <v>43998</v>
      </c>
      <c r="C261" s="302">
        <v>112.983405</v>
      </c>
      <c r="D261" s="303">
        <v>117.94250977599067</v>
      </c>
      <c r="E261" s="302">
        <f t="shared" si="12"/>
        <v>112.983405</v>
      </c>
      <c r="G261" s="208" t="str">
        <f t="shared" si="13"/>
        <v/>
      </c>
      <c r="H261" s="304" t="str">
        <f t="shared" si="14"/>
        <v/>
      </c>
      <c r="I261" s="305"/>
    </row>
    <row r="262" spans="1:9">
      <c r="A262" s="300">
        <v>260</v>
      </c>
      <c r="B262" s="301">
        <v>43999</v>
      </c>
      <c r="C262" s="302">
        <v>64.546361000000005</v>
      </c>
      <c r="D262" s="303">
        <v>117.94250977599067</v>
      </c>
      <c r="E262" s="302">
        <f t="shared" si="12"/>
        <v>64.546361000000005</v>
      </c>
      <c r="F262" s="312"/>
      <c r="G262" s="208" t="str">
        <f t="shared" si="13"/>
        <v/>
      </c>
      <c r="H262" s="304" t="str">
        <f t="shared" si="14"/>
        <v/>
      </c>
      <c r="I262" s="305"/>
    </row>
    <row r="263" spans="1:9">
      <c r="A263" s="300">
        <v>261</v>
      </c>
      <c r="B263" s="301">
        <v>44000</v>
      </c>
      <c r="C263" s="302">
        <v>48.089733000000003</v>
      </c>
      <c r="D263" s="303">
        <v>117.94250977599067</v>
      </c>
      <c r="E263" s="302">
        <f t="shared" si="12"/>
        <v>48.089733000000003</v>
      </c>
      <c r="F263" s="312"/>
      <c r="G263" s="208" t="str">
        <f t="shared" si="13"/>
        <v/>
      </c>
      <c r="H263" s="304" t="str">
        <f t="shared" si="14"/>
        <v/>
      </c>
      <c r="I263" s="305"/>
    </row>
    <row r="264" spans="1:9">
      <c r="A264" s="300">
        <v>262</v>
      </c>
      <c r="B264" s="301">
        <v>44001</v>
      </c>
      <c r="C264" s="302">
        <v>56.371910999999997</v>
      </c>
      <c r="D264" s="303">
        <v>117.94250977599067</v>
      </c>
      <c r="E264" s="302">
        <f t="shared" si="12"/>
        <v>56.371910999999997</v>
      </c>
      <c r="F264" s="312"/>
      <c r="G264" s="208" t="str">
        <f t="shared" si="13"/>
        <v/>
      </c>
      <c r="H264" s="304" t="str">
        <f t="shared" si="14"/>
        <v/>
      </c>
      <c r="I264" s="305"/>
    </row>
    <row r="265" spans="1:9">
      <c r="A265" s="300">
        <v>263</v>
      </c>
      <c r="B265" s="301">
        <v>44002</v>
      </c>
      <c r="C265" s="302">
        <v>56.804876999999998</v>
      </c>
      <c r="D265" s="303">
        <v>117.94250977599067</v>
      </c>
      <c r="E265" s="302">
        <f t="shared" si="12"/>
        <v>56.804876999999998</v>
      </c>
      <c r="F265" s="312"/>
      <c r="G265" s="208" t="str">
        <f t="shared" si="13"/>
        <v/>
      </c>
      <c r="H265" s="304" t="str">
        <f t="shared" si="14"/>
        <v/>
      </c>
      <c r="I265" s="305"/>
    </row>
    <row r="266" spans="1:9">
      <c r="A266" s="300">
        <v>264</v>
      </c>
      <c r="B266" s="301">
        <v>44003</v>
      </c>
      <c r="C266" s="302">
        <v>93.508905999999996</v>
      </c>
      <c r="D266" s="303">
        <v>117.94250977599067</v>
      </c>
      <c r="E266" s="302">
        <f t="shared" si="12"/>
        <v>93.508905999999996</v>
      </c>
      <c r="F266" s="312"/>
      <c r="G266" s="208" t="str">
        <f t="shared" si="13"/>
        <v/>
      </c>
      <c r="H266" s="304" t="str">
        <f t="shared" si="14"/>
        <v/>
      </c>
      <c r="I266" s="305"/>
    </row>
    <row r="267" spans="1:9">
      <c r="A267" s="300">
        <v>265</v>
      </c>
      <c r="B267" s="301">
        <v>44004</v>
      </c>
      <c r="C267" s="302">
        <v>131.30022999999997</v>
      </c>
      <c r="D267" s="303">
        <v>117.94250977599067</v>
      </c>
      <c r="E267" s="302">
        <f t="shared" si="12"/>
        <v>117.94250977599067</v>
      </c>
      <c r="F267" s="312"/>
      <c r="G267" s="208" t="str">
        <f t="shared" si="13"/>
        <v/>
      </c>
      <c r="H267" s="304" t="str">
        <f t="shared" si="14"/>
        <v/>
      </c>
      <c r="I267" s="305"/>
    </row>
    <row r="268" spans="1:9">
      <c r="A268" s="300">
        <v>266</v>
      </c>
      <c r="B268" s="301">
        <v>44005</v>
      </c>
      <c r="C268" s="302">
        <v>101.871376</v>
      </c>
      <c r="D268" s="303">
        <v>117.94250977599067</v>
      </c>
      <c r="E268" s="302">
        <f t="shared" si="12"/>
        <v>101.871376</v>
      </c>
      <c r="F268" s="312"/>
      <c r="G268" s="208" t="str">
        <f t="shared" si="13"/>
        <v/>
      </c>
      <c r="H268" s="304" t="str">
        <f t="shared" si="14"/>
        <v/>
      </c>
      <c r="I268" s="305"/>
    </row>
    <row r="269" spans="1:9">
      <c r="A269" s="300">
        <v>267</v>
      </c>
      <c r="B269" s="301">
        <v>44006</v>
      </c>
      <c r="C269" s="302">
        <v>89.436520999999999</v>
      </c>
      <c r="D269" s="303">
        <v>117.94250977599067</v>
      </c>
      <c r="E269" s="302">
        <f t="shared" si="12"/>
        <v>89.436520999999999</v>
      </c>
      <c r="F269" s="312"/>
      <c r="G269" s="208" t="str">
        <f t="shared" si="13"/>
        <v/>
      </c>
      <c r="H269" s="304" t="str">
        <f t="shared" si="14"/>
        <v/>
      </c>
      <c r="I269" s="305"/>
    </row>
    <row r="270" spans="1:9">
      <c r="A270" s="300">
        <v>268</v>
      </c>
      <c r="B270" s="301">
        <v>44007</v>
      </c>
      <c r="C270" s="302">
        <v>82.739983999999993</v>
      </c>
      <c r="D270" s="303">
        <v>117.94250977599067</v>
      </c>
      <c r="E270" s="302">
        <f t="shared" si="12"/>
        <v>82.739983999999993</v>
      </c>
      <c r="F270" s="312"/>
      <c r="G270" s="208" t="str">
        <f t="shared" si="13"/>
        <v/>
      </c>
      <c r="H270" s="304" t="str">
        <f t="shared" si="14"/>
        <v/>
      </c>
      <c r="I270" s="305"/>
    </row>
    <row r="271" spans="1:9">
      <c r="A271" s="300">
        <v>269</v>
      </c>
      <c r="B271" s="301">
        <v>44008</v>
      </c>
      <c r="C271" s="302">
        <v>112.994186</v>
      </c>
      <c r="D271" s="303">
        <v>117.94250977599067</v>
      </c>
      <c r="E271" s="302">
        <f t="shared" si="12"/>
        <v>112.994186</v>
      </c>
      <c r="F271" s="312"/>
      <c r="G271" s="208" t="str">
        <f t="shared" si="13"/>
        <v/>
      </c>
      <c r="H271" s="304" t="str">
        <f t="shared" si="14"/>
        <v/>
      </c>
      <c r="I271" s="305"/>
    </row>
    <row r="272" spans="1:9">
      <c r="A272" s="300">
        <v>270</v>
      </c>
      <c r="B272" s="301">
        <v>44009</v>
      </c>
      <c r="C272" s="302">
        <v>91.894996000000006</v>
      </c>
      <c r="D272" s="303">
        <v>117.94250977599067</v>
      </c>
      <c r="E272" s="302">
        <f t="shared" si="12"/>
        <v>91.894996000000006</v>
      </c>
      <c r="F272" s="312"/>
      <c r="G272" s="208" t="str">
        <f t="shared" si="13"/>
        <v/>
      </c>
      <c r="H272" s="304" t="str">
        <f t="shared" si="14"/>
        <v/>
      </c>
      <c r="I272" s="305"/>
    </row>
    <row r="273" spans="1:9">
      <c r="A273" s="300">
        <v>271</v>
      </c>
      <c r="B273" s="301">
        <v>44010</v>
      </c>
      <c r="C273" s="302">
        <v>63.899411000000001</v>
      </c>
      <c r="D273" s="303">
        <v>117.94250977599067</v>
      </c>
      <c r="E273" s="302">
        <f t="shared" si="12"/>
        <v>63.899411000000001</v>
      </c>
      <c r="F273" s="312"/>
      <c r="G273" s="208" t="str">
        <f t="shared" si="13"/>
        <v/>
      </c>
      <c r="H273" s="304" t="str">
        <f t="shared" si="14"/>
        <v/>
      </c>
      <c r="I273" s="305"/>
    </row>
    <row r="274" spans="1:9">
      <c r="A274" s="300">
        <v>272</v>
      </c>
      <c r="B274" s="301">
        <v>44011</v>
      </c>
      <c r="C274" s="302">
        <v>91.831024999999997</v>
      </c>
      <c r="D274" s="303">
        <v>117.94250977599067</v>
      </c>
      <c r="E274" s="302">
        <f t="shared" si="12"/>
        <v>91.831024999999997</v>
      </c>
      <c r="F274" s="312"/>
      <c r="G274" s="208" t="str">
        <f t="shared" si="13"/>
        <v/>
      </c>
      <c r="H274" s="304" t="str">
        <f t="shared" si="14"/>
        <v/>
      </c>
      <c r="I274" s="305"/>
    </row>
    <row r="275" spans="1:9">
      <c r="A275" s="300">
        <v>273</v>
      </c>
      <c r="B275" s="301">
        <v>44012</v>
      </c>
      <c r="C275" s="302">
        <v>94.42276600000001</v>
      </c>
      <c r="D275" s="303">
        <v>117.94250977599067</v>
      </c>
      <c r="E275" s="302">
        <f t="shared" si="12"/>
        <v>94.42276600000001</v>
      </c>
      <c r="F275" s="312"/>
      <c r="G275" s="208" t="str">
        <f t="shared" si="13"/>
        <v/>
      </c>
      <c r="H275" s="304" t="str">
        <f t="shared" si="14"/>
        <v/>
      </c>
      <c r="I275" s="305"/>
    </row>
    <row r="276" spans="1:9">
      <c r="A276" s="300">
        <v>274</v>
      </c>
      <c r="B276" s="301">
        <v>44013</v>
      </c>
      <c r="C276" s="302">
        <v>90.983783000000003</v>
      </c>
      <c r="D276" s="303">
        <v>113.96896137932491</v>
      </c>
      <c r="E276" s="302">
        <f t="shared" si="12"/>
        <v>90.983783000000003</v>
      </c>
      <c r="F276" s="312"/>
      <c r="G276" s="208" t="str">
        <f t="shared" si="13"/>
        <v/>
      </c>
      <c r="H276" s="304" t="str">
        <f t="shared" si="14"/>
        <v/>
      </c>
      <c r="I276" s="305"/>
    </row>
    <row r="277" spans="1:9">
      <c r="A277" s="300">
        <v>275</v>
      </c>
      <c r="B277" s="301">
        <v>44014</v>
      </c>
      <c r="C277" s="302">
        <v>123.167436</v>
      </c>
      <c r="D277" s="303">
        <v>113.96896137932491</v>
      </c>
      <c r="E277" s="302">
        <f t="shared" si="12"/>
        <v>113.96896137932491</v>
      </c>
      <c r="G277" s="208" t="str">
        <f t="shared" si="13"/>
        <v/>
      </c>
      <c r="H277" s="304" t="str">
        <f t="shared" si="14"/>
        <v/>
      </c>
      <c r="I277" s="305"/>
    </row>
    <row r="278" spans="1:9">
      <c r="A278" s="300">
        <v>276</v>
      </c>
      <c r="B278" s="301">
        <v>44015</v>
      </c>
      <c r="C278" s="302">
        <v>137.03968</v>
      </c>
      <c r="D278" s="303">
        <v>113.96896137932491</v>
      </c>
      <c r="E278" s="302">
        <f t="shared" si="12"/>
        <v>113.96896137932491</v>
      </c>
      <c r="F278" s="312"/>
      <c r="G278" s="208" t="str">
        <f t="shared" si="13"/>
        <v/>
      </c>
      <c r="H278" s="304" t="str">
        <f t="shared" si="14"/>
        <v/>
      </c>
      <c r="I278" s="305"/>
    </row>
    <row r="279" spans="1:9">
      <c r="A279" s="300">
        <v>277</v>
      </c>
      <c r="B279" s="301">
        <v>44016</v>
      </c>
      <c r="C279" s="302">
        <v>102.94729</v>
      </c>
      <c r="D279" s="303">
        <v>113.96896137932491</v>
      </c>
      <c r="E279" s="302">
        <f t="shared" si="12"/>
        <v>102.94729</v>
      </c>
      <c r="F279" s="312"/>
      <c r="G279" s="208" t="str">
        <f t="shared" si="13"/>
        <v/>
      </c>
      <c r="H279" s="304" t="str">
        <f t="shared" si="14"/>
        <v/>
      </c>
      <c r="I279" s="305"/>
    </row>
    <row r="280" spans="1:9">
      <c r="A280" s="300">
        <v>278</v>
      </c>
      <c r="B280" s="301">
        <v>44017</v>
      </c>
      <c r="C280" s="302">
        <v>117.372378</v>
      </c>
      <c r="D280" s="303">
        <v>113.96896137932491</v>
      </c>
      <c r="E280" s="302">
        <f t="shared" si="12"/>
        <v>113.96896137932491</v>
      </c>
      <c r="F280" s="312"/>
      <c r="G280" s="208" t="str">
        <f t="shared" si="13"/>
        <v/>
      </c>
      <c r="H280" s="304" t="str">
        <f t="shared" si="14"/>
        <v/>
      </c>
      <c r="I280" s="305"/>
    </row>
    <row r="281" spans="1:9">
      <c r="A281" s="300">
        <v>279</v>
      </c>
      <c r="B281" s="301">
        <v>44018</v>
      </c>
      <c r="C281" s="302">
        <v>213.65736999999999</v>
      </c>
      <c r="D281" s="303">
        <v>113.96896137932491</v>
      </c>
      <c r="E281" s="302">
        <f t="shared" si="12"/>
        <v>113.96896137932491</v>
      </c>
      <c r="F281" s="312"/>
      <c r="G281" s="208" t="str">
        <f t="shared" si="13"/>
        <v/>
      </c>
      <c r="H281" s="304" t="str">
        <f t="shared" si="14"/>
        <v/>
      </c>
      <c r="I281" s="305"/>
    </row>
    <row r="282" spans="1:9">
      <c r="A282" s="300">
        <v>280</v>
      </c>
      <c r="B282" s="301">
        <v>44019</v>
      </c>
      <c r="C282" s="302">
        <v>133.53109000000001</v>
      </c>
      <c r="D282" s="303">
        <v>113.96896137932491</v>
      </c>
      <c r="E282" s="302">
        <f t="shared" si="12"/>
        <v>113.96896137932491</v>
      </c>
      <c r="F282" s="312"/>
      <c r="G282" s="208" t="str">
        <f t="shared" si="13"/>
        <v/>
      </c>
      <c r="H282" s="304" t="str">
        <f t="shared" si="14"/>
        <v/>
      </c>
      <c r="I282" s="305"/>
    </row>
    <row r="283" spans="1:9">
      <c r="A283" s="300">
        <v>281</v>
      </c>
      <c r="B283" s="301">
        <v>44020</v>
      </c>
      <c r="C283" s="302">
        <v>153.34567000000001</v>
      </c>
      <c r="D283" s="303">
        <v>113.96896137932491</v>
      </c>
      <c r="E283" s="302">
        <f t="shared" si="12"/>
        <v>113.96896137932491</v>
      </c>
      <c r="F283" s="312"/>
      <c r="G283" s="208" t="str">
        <f t="shared" si="13"/>
        <v/>
      </c>
      <c r="H283" s="304" t="str">
        <f t="shared" si="14"/>
        <v/>
      </c>
      <c r="I283" s="305"/>
    </row>
    <row r="284" spans="1:9">
      <c r="A284" s="300">
        <v>282</v>
      </c>
      <c r="B284" s="301">
        <v>44021</v>
      </c>
      <c r="C284" s="302">
        <v>97.572575999999998</v>
      </c>
      <c r="D284" s="303">
        <v>113.96896137932491</v>
      </c>
      <c r="E284" s="302">
        <f t="shared" si="12"/>
        <v>97.572575999999998</v>
      </c>
      <c r="F284" s="312"/>
      <c r="G284" s="208" t="str">
        <f t="shared" si="13"/>
        <v/>
      </c>
      <c r="H284" s="304" t="str">
        <f t="shared" si="14"/>
        <v/>
      </c>
      <c r="I284" s="305"/>
    </row>
    <row r="285" spans="1:9">
      <c r="A285" s="300">
        <v>283</v>
      </c>
      <c r="B285" s="301">
        <v>44022</v>
      </c>
      <c r="C285" s="302">
        <v>132.08504299999998</v>
      </c>
      <c r="D285" s="303">
        <v>113.96896137932491</v>
      </c>
      <c r="E285" s="302">
        <f t="shared" si="12"/>
        <v>113.96896137932491</v>
      </c>
      <c r="F285" s="312"/>
      <c r="G285" s="208" t="str">
        <f t="shared" si="13"/>
        <v/>
      </c>
      <c r="H285" s="304" t="str">
        <f t="shared" si="14"/>
        <v/>
      </c>
      <c r="I285" s="305"/>
    </row>
    <row r="286" spans="1:9">
      <c r="A286" s="300">
        <v>284</v>
      </c>
      <c r="B286" s="301">
        <v>44023</v>
      </c>
      <c r="C286" s="302">
        <v>217.11747</v>
      </c>
      <c r="D286" s="303">
        <v>113.96896137932491</v>
      </c>
      <c r="E286" s="302">
        <f t="shared" si="12"/>
        <v>113.96896137932491</v>
      </c>
      <c r="F286" s="312"/>
      <c r="G286" s="208" t="str">
        <f t="shared" si="13"/>
        <v/>
      </c>
      <c r="H286" s="304" t="str">
        <f t="shared" si="14"/>
        <v/>
      </c>
      <c r="I286" s="305"/>
    </row>
    <row r="287" spans="1:9">
      <c r="A287" s="300">
        <v>285</v>
      </c>
      <c r="B287" s="301">
        <v>44024</v>
      </c>
      <c r="C287" s="302">
        <v>172.92690200000001</v>
      </c>
      <c r="D287" s="303">
        <v>113.96896137932491</v>
      </c>
      <c r="E287" s="302">
        <f t="shared" si="12"/>
        <v>113.96896137932491</v>
      </c>
      <c r="F287" s="312"/>
      <c r="G287" s="208" t="str">
        <f t="shared" si="13"/>
        <v/>
      </c>
      <c r="H287" s="304" t="str">
        <f t="shared" si="14"/>
        <v/>
      </c>
      <c r="I287" s="305"/>
    </row>
    <row r="288" spans="1:9">
      <c r="A288" s="300">
        <v>286</v>
      </c>
      <c r="B288" s="301">
        <v>44025</v>
      </c>
      <c r="C288" s="302">
        <v>188.840014</v>
      </c>
      <c r="D288" s="303">
        <v>113.96896137932491</v>
      </c>
      <c r="E288" s="302">
        <f t="shared" si="12"/>
        <v>113.96896137932491</v>
      </c>
      <c r="F288" s="312"/>
      <c r="G288" s="208" t="str">
        <f t="shared" si="13"/>
        <v/>
      </c>
      <c r="H288" s="304" t="str">
        <f t="shared" si="14"/>
        <v/>
      </c>
      <c r="I288" s="305"/>
    </row>
    <row r="289" spans="1:9">
      <c r="A289" s="300">
        <v>287</v>
      </c>
      <c r="B289" s="301">
        <v>44026</v>
      </c>
      <c r="C289" s="302">
        <v>199.277514</v>
      </c>
      <c r="D289" s="303">
        <v>113.96896137932491</v>
      </c>
      <c r="E289" s="302">
        <f t="shared" si="12"/>
        <v>113.96896137932491</v>
      </c>
      <c r="F289" s="312"/>
      <c r="G289" s="208" t="str">
        <f t="shared" si="13"/>
        <v/>
      </c>
      <c r="H289" s="304" t="str">
        <f t="shared" si="14"/>
        <v/>
      </c>
      <c r="I289" s="305"/>
    </row>
    <row r="290" spans="1:9">
      <c r="A290" s="300">
        <v>288</v>
      </c>
      <c r="B290" s="301">
        <v>44027</v>
      </c>
      <c r="C290" s="302">
        <v>223.68829500000001</v>
      </c>
      <c r="D290" s="303">
        <v>113.96896137932491</v>
      </c>
      <c r="E290" s="302">
        <f t="shared" si="12"/>
        <v>113.96896137932491</v>
      </c>
      <c r="F290" s="312"/>
      <c r="G290" s="208" t="str">
        <f t="shared" si="13"/>
        <v>J</v>
      </c>
      <c r="H290" s="304" t="str">
        <f t="shared" si="14"/>
        <v>114,0</v>
      </c>
      <c r="I290" s="305"/>
    </row>
    <row r="291" spans="1:9">
      <c r="A291" s="300">
        <v>289</v>
      </c>
      <c r="B291" s="301">
        <v>44028</v>
      </c>
      <c r="C291" s="302">
        <v>196.42737100000002</v>
      </c>
      <c r="D291" s="303">
        <v>113.96896137932491</v>
      </c>
      <c r="E291" s="302">
        <f t="shared" si="12"/>
        <v>113.96896137932491</v>
      </c>
      <c r="F291" s="312"/>
      <c r="G291" s="208" t="str">
        <f t="shared" si="13"/>
        <v/>
      </c>
      <c r="H291" s="304" t="str">
        <f t="shared" si="14"/>
        <v/>
      </c>
      <c r="I291" s="305"/>
    </row>
    <row r="292" spans="1:9">
      <c r="A292" s="300">
        <v>290</v>
      </c>
      <c r="B292" s="301">
        <v>44029</v>
      </c>
      <c r="C292" s="302">
        <v>212.89333000000002</v>
      </c>
      <c r="D292" s="303">
        <v>113.96896137932491</v>
      </c>
      <c r="E292" s="302">
        <f t="shared" si="12"/>
        <v>113.96896137932491</v>
      </c>
      <c r="F292" s="312"/>
      <c r="G292" s="208" t="str">
        <f t="shared" si="13"/>
        <v/>
      </c>
      <c r="H292" s="304" t="str">
        <f t="shared" si="14"/>
        <v/>
      </c>
      <c r="I292" s="305"/>
    </row>
    <row r="293" spans="1:9">
      <c r="A293" s="300">
        <v>291</v>
      </c>
      <c r="B293" s="301">
        <v>44030</v>
      </c>
      <c r="C293" s="302">
        <v>87.856691000000012</v>
      </c>
      <c r="D293" s="303">
        <v>113.96896137932491</v>
      </c>
      <c r="E293" s="302">
        <f t="shared" si="12"/>
        <v>87.856691000000012</v>
      </c>
      <c r="F293" s="312"/>
      <c r="G293" s="208" t="str">
        <f t="shared" si="13"/>
        <v/>
      </c>
      <c r="H293" s="304" t="str">
        <f t="shared" si="14"/>
        <v/>
      </c>
      <c r="I293" s="305"/>
    </row>
    <row r="294" spans="1:9">
      <c r="A294" s="300">
        <v>292</v>
      </c>
      <c r="B294" s="301">
        <v>44031</v>
      </c>
      <c r="C294" s="302">
        <v>76.098842000000005</v>
      </c>
      <c r="D294" s="303">
        <v>113.96896137932491</v>
      </c>
      <c r="E294" s="302">
        <f t="shared" si="12"/>
        <v>76.098842000000005</v>
      </c>
      <c r="F294" s="312"/>
      <c r="G294" s="208" t="str">
        <f t="shared" si="13"/>
        <v/>
      </c>
      <c r="H294" s="304" t="str">
        <f t="shared" si="14"/>
        <v/>
      </c>
      <c r="I294" s="305"/>
    </row>
    <row r="295" spans="1:9">
      <c r="A295" s="300">
        <v>293</v>
      </c>
      <c r="B295" s="301">
        <v>44032</v>
      </c>
      <c r="C295" s="302">
        <v>136.60666699999999</v>
      </c>
      <c r="D295" s="303">
        <v>113.96896137932491</v>
      </c>
      <c r="E295" s="302">
        <f t="shared" si="12"/>
        <v>113.96896137932491</v>
      </c>
      <c r="F295" s="312"/>
      <c r="G295" s="208" t="str">
        <f t="shared" si="13"/>
        <v/>
      </c>
      <c r="H295" s="304" t="str">
        <f t="shared" si="14"/>
        <v/>
      </c>
      <c r="I295" s="305"/>
    </row>
    <row r="296" spans="1:9">
      <c r="A296" s="300">
        <v>294</v>
      </c>
      <c r="B296" s="301">
        <v>44033</v>
      </c>
      <c r="C296" s="302">
        <v>167.18001599999999</v>
      </c>
      <c r="D296" s="303">
        <v>113.96896137932491</v>
      </c>
      <c r="E296" s="302">
        <f t="shared" si="12"/>
        <v>113.96896137932491</v>
      </c>
      <c r="F296" s="312"/>
      <c r="G296" s="208" t="str">
        <f t="shared" si="13"/>
        <v/>
      </c>
      <c r="H296" s="304" t="str">
        <f t="shared" si="14"/>
        <v/>
      </c>
      <c r="I296" s="305"/>
    </row>
    <row r="297" spans="1:9">
      <c r="A297" s="300">
        <v>295</v>
      </c>
      <c r="B297" s="301">
        <v>44034</v>
      </c>
      <c r="C297" s="302">
        <v>79.757986000000002</v>
      </c>
      <c r="D297" s="303">
        <v>113.96896137932491</v>
      </c>
      <c r="E297" s="302">
        <f t="shared" si="12"/>
        <v>79.757986000000002</v>
      </c>
      <c r="F297" s="312"/>
      <c r="G297" s="208" t="str">
        <f t="shared" si="13"/>
        <v/>
      </c>
      <c r="H297" s="304" t="str">
        <f t="shared" si="14"/>
        <v/>
      </c>
      <c r="I297" s="305"/>
    </row>
    <row r="298" spans="1:9">
      <c r="A298" s="300">
        <v>296</v>
      </c>
      <c r="B298" s="301">
        <v>44035</v>
      </c>
      <c r="C298" s="302">
        <v>66.840884000000003</v>
      </c>
      <c r="D298" s="303">
        <v>113.96896137932491</v>
      </c>
      <c r="E298" s="302">
        <f t="shared" si="12"/>
        <v>66.840884000000003</v>
      </c>
      <c r="F298" s="312"/>
      <c r="G298" s="208" t="str">
        <f t="shared" si="13"/>
        <v/>
      </c>
      <c r="H298" s="304" t="str">
        <f t="shared" si="14"/>
        <v/>
      </c>
      <c r="I298" s="305"/>
    </row>
    <row r="299" spans="1:9">
      <c r="A299" s="300">
        <v>297</v>
      </c>
      <c r="B299" s="301">
        <v>44036</v>
      </c>
      <c r="C299" s="302">
        <v>109.444293</v>
      </c>
      <c r="D299" s="303">
        <v>113.96896137932491</v>
      </c>
      <c r="E299" s="302">
        <f t="shared" si="12"/>
        <v>109.444293</v>
      </c>
      <c r="F299" s="312"/>
      <c r="G299" s="208" t="str">
        <f t="shared" si="13"/>
        <v/>
      </c>
      <c r="H299" s="304" t="str">
        <f t="shared" si="14"/>
        <v/>
      </c>
      <c r="I299" s="305"/>
    </row>
    <row r="300" spans="1:9">
      <c r="A300" s="300">
        <v>298</v>
      </c>
      <c r="B300" s="301">
        <v>44037</v>
      </c>
      <c r="C300" s="302">
        <v>74.990026999999998</v>
      </c>
      <c r="D300" s="303">
        <v>113.96896137932491</v>
      </c>
      <c r="E300" s="302">
        <f t="shared" si="12"/>
        <v>74.990026999999998</v>
      </c>
      <c r="F300" s="312"/>
      <c r="G300" s="208" t="str">
        <f t="shared" si="13"/>
        <v/>
      </c>
      <c r="H300" s="304" t="str">
        <f t="shared" si="14"/>
        <v/>
      </c>
      <c r="I300" s="305"/>
    </row>
    <row r="301" spans="1:9">
      <c r="A301" s="300">
        <v>299</v>
      </c>
      <c r="B301" s="301">
        <v>44038</v>
      </c>
      <c r="C301" s="302">
        <v>65.871524999999991</v>
      </c>
      <c r="D301" s="303">
        <v>113.96896137932491</v>
      </c>
      <c r="E301" s="302">
        <f t="shared" si="12"/>
        <v>65.871524999999991</v>
      </c>
      <c r="F301" s="312"/>
      <c r="G301" s="208" t="str">
        <f t="shared" si="13"/>
        <v/>
      </c>
      <c r="H301" s="304" t="str">
        <f t="shared" si="14"/>
        <v/>
      </c>
      <c r="I301" s="305"/>
    </row>
    <row r="302" spans="1:9">
      <c r="A302" s="300">
        <v>300</v>
      </c>
      <c r="B302" s="301">
        <v>44039</v>
      </c>
      <c r="C302" s="302">
        <v>101.78027800000001</v>
      </c>
      <c r="D302" s="303">
        <v>113.96896137932491</v>
      </c>
      <c r="E302" s="302">
        <f t="shared" si="12"/>
        <v>101.78027800000001</v>
      </c>
      <c r="F302" s="312"/>
      <c r="G302" s="208" t="str">
        <f t="shared" si="13"/>
        <v/>
      </c>
      <c r="H302" s="304" t="str">
        <f t="shared" si="14"/>
        <v/>
      </c>
      <c r="I302" s="305"/>
    </row>
    <row r="303" spans="1:9">
      <c r="A303" s="300">
        <v>301</v>
      </c>
      <c r="B303" s="301">
        <v>44040</v>
      </c>
      <c r="C303" s="302">
        <v>134.49895800000002</v>
      </c>
      <c r="D303" s="303">
        <v>113.96896137932491</v>
      </c>
      <c r="E303" s="302">
        <f t="shared" si="12"/>
        <v>113.96896137932491</v>
      </c>
      <c r="F303" s="312"/>
      <c r="G303" s="208" t="str">
        <f t="shared" si="13"/>
        <v/>
      </c>
      <c r="H303" s="304" t="str">
        <f t="shared" si="14"/>
        <v/>
      </c>
      <c r="I303" s="305"/>
    </row>
    <row r="304" spans="1:9">
      <c r="A304" s="300">
        <v>302</v>
      </c>
      <c r="B304" s="301">
        <v>44041</v>
      </c>
      <c r="C304" s="302">
        <v>122.696934</v>
      </c>
      <c r="D304" s="303">
        <v>113.96896137932491</v>
      </c>
      <c r="E304" s="302">
        <f t="shared" si="12"/>
        <v>113.96896137932491</v>
      </c>
      <c r="F304" s="312"/>
      <c r="G304" s="208" t="str">
        <f t="shared" si="13"/>
        <v/>
      </c>
      <c r="H304" s="304" t="str">
        <f t="shared" si="14"/>
        <v/>
      </c>
      <c r="I304" s="305"/>
    </row>
    <row r="305" spans="1:9">
      <c r="A305" s="300">
        <v>303</v>
      </c>
      <c r="B305" s="301">
        <v>44042</v>
      </c>
      <c r="C305" s="302">
        <v>137.91881599999999</v>
      </c>
      <c r="D305" s="303">
        <v>113.96896137932491</v>
      </c>
      <c r="E305" s="302">
        <f t="shared" si="12"/>
        <v>113.96896137932491</v>
      </c>
      <c r="F305" s="312"/>
      <c r="G305" s="208" t="str">
        <f t="shared" si="13"/>
        <v/>
      </c>
      <c r="H305" s="304" t="str">
        <f t="shared" si="14"/>
        <v/>
      </c>
      <c r="I305" s="305"/>
    </row>
    <row r="306" spans="1:9">
      <c r="A306" s="300">
        <v>304</v>
      </c>
      <c r="B306" s="301">
        <v>44043</v>
      </c>
      <c r="C306" s="302">
        <v>56.698572999999996</v>
      </c>
      <c r="D306" s="303">
        <v>113.96896137932491</v>
      </c>
      <c r="E306" s="302">
        <f t="shared" si="12"/>
        <v>56.698572999999996</v>
      </c>
      <c r="F306" s="312"/>
      <c r="G306" s="208" t="str">
        <f t="shared" si="13"/>
        <v/>
      </c>
      <c r="H306" s="304" t="str">
        <f t="shared" si="14"/>
        <v/>
      </c>
      <c r="I306" s="305"/>
    </row>
    <row r="307" spans="1:9">
      <c r="A307" s="300">
        <v>305</v>
      </c>
      <c r="B307" s="301">
        <v>44044</v>
      </c>
      <c r="C307" s="302">
        <v>131.74607999999998</v>
      </c>
      <c r="D307" s="303">
        <v>113.2613225365829</v>
      </c>
      <c r="E307" s="302">
        <f t="shared" si="12"/>
        <v>113.2613225365829</v>
      </c>
      <c r="F307" s="312"/>
      <c r="G307" s="208" t="str">
        <f t="shared" si="13"/>
        <v/>
      </c>
      <c r="H307" s="304" t="str">
        <f t="shared" si="14"/>
        <v/>
      </c>
      <c r="I307" s="305"/>
    </row>
    <row r="308" spans="1:9">
      <c r="A308" s="300">
        <v>306</v>
      </c>
      <c r="B308" s="301">
        <v>44045</v>
      </c>
      <c r="C308" s="302">
        <v>186.58315400000001</v>
      </c>
      <c r="D308" s="303">
        <v>113.2613225365829</v>
      </c>
      <c r="E308" s="302">
        <f t="shared" si="12"/>
        <v>113.2613225365829</v>
      </c>
      <c r="F308" s="305"/>
      <c r="G308" s="208" t="str">
        <f t="shared" si="13"/>
        <v/>
      </c>
      <c r="H308" s="304" t="str">
        <f t="shared" si="14"/>
        <v/>
      </c>
      <c r="I308" s="305"/>
    </row>
    <row r="309" spans="1:9">
      <c r="A309" s="300">
        <v>307</v>
      </c>
      <c r="B309" s="301">
        <v>44046</v>
      </c>
      <c r="C309" s="302">
        <v>150.797743</v>
      </c>
      <c r="D309" s="303">
        <v>113.2613225365829</v>
      </c>
      <c r="E309" s="302">
        <f t="shared" si="12"/>
        <v>113.2613225365829</v>
      </c>
      <c r="F309" s="312"/>
      <c r="G309" s="208" t="str">
        <f t="shared" si="13"/>
        <v/>
      </c>
      <c r="H309" s="304" t="str">
        <f t="shared" si="14"/>
        <v/>
      </c>
      <c r="I309" s="305"/>
    </row>
    <row r="310" spans="1:9">
      <c r="A310" s="300">
        <v>308</v>
      </c>
      <c r="B310" s="301">
        <v>44047</v>
      </c>
      <c r="C310" s="302">
        <v>127.979634</v>
      </c>
      <c r="D310" s="303">
        <v>113.2613225365829</v>
      </c>
      <c r="E310" s="302">
        <f t="shared" si="12"/>
        <v>113.2613225365829</v>
      </c>
      <c r="F310" s="312"/>
      <c r="G310" s="208" t="str">
        <f t="shared" si="13"/>
        <v/>
      </c>
      <c r="H310" s="304" t="str">
        <f t="shared" si="14"/>
        <v/>
      </c>
      <c r="I310" s="305"/>
    </row>
    <row r="311" spans="1:9">
      <c r="A311" s="300">
        <v>309</v>
      </c>
      <c r="B311" s="301">
        <v>44048</v>
      </c>
      <c r="C311" s="302">
        <v>64.096479000000002</v>
      </c>
      <c r="D311" s="303">
        <v>113.2613225365829</v>
      </c>
      <c r="E311" s="302">
        <f t="shared" si="12"/>
        <v>64.096479000000002</v>
      </c>
      <c r="F311" s="312"/>
      <c r="G311" s="208" t="str">
        <f t="shared" si="13"/>
        <v/>
      </c>
      <c r="H311" s="304" t="str">
        <f t="shared" si="14"/>
        <v/>
      </c>
      <c r="I311" s="305"/>
    </row>
    <row r="312" spans="1:9">
      <c r="A312" s="300">
        <v>310</v>
      </c>
      <c r="B312" s="301">
        <v>44049</v>
      </c>
      <c r="C312" s="302">
        <v>105.286523</v>
      </c>
      <c r="D312" s="303">
        <v>113.2613225365829</v>
      </c>
      <c r="E312" s="302">
        <f t="shared" si="12"/>
        <v>105.286523</v>
      </c>
      <c r="F312" s="312"/>
      <c r="G312" s="208" t="str">
        <f t="shared" si="13"/>
        <v/>
      </c>
      <c r="H312" s="304" t="str">
        <f t="shared" si="14"/>
        <v/>
      </c>
      <c r="I312" s="305"/>
    </row>
    <row r="313" spans="1:9">
      <c r="A313" s="300">
        <v>311</v>
      </c>
      <c r="B313" s="301">
        <v>44050</v>
      </c>
      <c r="C313" s="302">
        <v>104.448375</v>
      </c>
      <c r="D313" s="303">
        <v>113.2613225365829</v>
      </c>
      <c r="E313" s="302">
        <f t="shared" si="12"/>
        <v>104.448375</v>
      </c>
      <c r="F313" s="312"/>
      <c r="G313" s="208" t="str">
        <f t="shared" si="13"/>
        <v/>
      </c>
      <c r="H313" s="304" t="str">
        <f t="shared" si="14"/>
        <v/>
      </c>
      <c r="I313" s="305"/>
    </row>
    <row r="314" spans="1:9">
      <c r="A314" s="300">
        <v>312</v>
      </c>
      <c r="B314" s="301">
        <v>44051</v>
      </c>
      <c r="C314" s="302">
        <v>92.978734000000003</v>
      </c>
      <c r="D314" s="303">
        <v>113.2613225365829</v>
      </c>
      <c r="E314" s="302">
        <f t="shared" si="12"/>
        <v>92.978734000000003</v>
      </c>
      <c r="F314" s="312"/>
      <c r="G314" s="208" t="str">
        <f t="shared" si="13"/>
        <v/>
      </c>
      <c r="H314" s="304" t="str">
        <f t="shared" si="14"/>
        <v/>
      </c>
      <c r="I314" s="305"/>
    </row>
    <row r="315" spans="1:9">
      <c r="A315" s="300">
        <v>313</v>
      </c>
      <c r="B315" s="301">
        <v>44052</v>
      </c>
      <c r="C315" s="302">
        <v>81.685799000000003</v>
      </c>
      <c r="D315" s="303">
        <v>113.2613225365829</v>
      </c>
      <c r="E315" s="302">
        <f t="shared" si="12"/>
        <v>81.685799000000003</v>
      </c>
      <c r="F315" s="312"/>
      <c r="G315" s="208" t="str">
        <f t="shared" si="13"/>
        <v/>
      </c>
      <c r="H315" s="304" t="str">
        <f t="shared" si="14"/>
        <v/>
      </c>
      <c r="I315" s="305"/>
    </row>
    <row r="316" spans="1:9">
      <c r="A316" s="300">
        <v>314</v>
      </c>
      <c r="B316" s="301">
        <v>44053</v>
      </c>
      <c r="C316" s="302">
        <v>114.205645</v>
      </c>
      <c r="D316" s="303">
        <v>113.2613225365829</v>
      </c>
      <c r="E316" s="302">
        <f t="shared" si="12"/>
        <v>113.2613225365829</v>
      </c>
      <c r="F316" s="312"/>
      <c r="G316" s="208" t="str">
        <f t="shared" si="13"/>
        <v/>
      </c>
      <c r="H316" s="304" t="str">
        <f t="shared" si="14"/>
        <v/>
      </c>
      <c r="I316" s="305"/>
    </row>
    <row r="317" spans="1:9">
      <c r="A317" s="300">
        <v>315</v>
      </c>
      <c r="B317" s="301">
        <v>44054</v>
      </c>
      <c r="C317" s="302">
        <v>145.414151</v>
      </c>
      <c r="D317" s="303">
        <v>113.2613225365829</v>
      </c>
      <c r="E317" s="302">
        <f t="shared" si="12"/>
        <v>113.2613225365829</v>
      </c>
      <c r="F317" s="312"/>
      <c r="G317" s="208" t="str">
        <f t="shared" si="13"/>
        <v/>
      </c>
      <c r="H317" s="304" t="str">
        <f t="shared" si="14"/>
        <v/>
      </c>
      <c r="I317" s="305"/>
    </row>
    <row r="318" spans="1:9">
      <c r="A318" s="300">
        <v>316</v>
      </c>
      <c r="B318" s="301">
        <v>44055</v>
      </c>
      <c r="C318" s="302">
        <v>97.813288</v>
      </c>
      <c r="D318" s="303">
        <v>113.2613225365829</v>
      </c>
      <c r="E318" s="302">
        <f t="shared" si="12"/>
        <v>97.813288</v>
      </c>
      <c r="F318" s="312"/>
      <c r="G318" s="208" t="str">
        <f t="shared" si="13"/>
        <v/>
      </c>
      <c r="H318" s="304" t="str">
        <f t="shared" si="14"/>
        <v/>
      </c>
      <c r="I318" s="305"/>
    </row>
    <row r="319" spans="1:9">
      <c r="A319" s="300">
        <v>317</v>
      </c>
      <c r="B319" s="301">
        <v>44056</v>
      </c>
      <c r="C319" s="302">
        <v>33.689917000000001</v>
      </c>
      <c r="D319" s="303">
        <v>113.2613225365829</v>
      </c>
      <c r="E319" s="302">
        <f t="shared" si="12"/>
        <v>33.689917000000001</v>
      </c>
      <c r="F319" s="312"/>
      <c r="G319" s="208" t="str">
        <f t="shared" si="13"/>
        <v/>
      </c>
      <c r="H319" s="304" t="str">
        <f t="shared" si="14"/>
        <v/>
      </c>
      <c r="I319" s="305"/>
    </row>
    <row r="320" spans="1:9">
      <c r="A320" s="300">
        <v>318</v>
      </c>
      <c r="B320" s="301">
        <v>44057</v>
      </c>
      <c r="C320" s="302">
        <v>61.210757000000001</v>
      </c>
      <c r="D320" s="303">
        <v>113.2613225365829</v>
      </c>
      <c r="E320" s="302">
        <f t="shared" si="12"/>
        <v>61.210757000000001</v>
      </c>
      <c r="F320" s="312"/>
      <c r="G320" s="208" t="str">
        <f t="shared" si="13"/>
        <v/>
      </c>
      <c r="H320" s="304" t="str">
        <f t="shared" si="14"/>
        <v/>
      </c>
      <c r="I320" s="305"/>
    </row>
    <row r="321" spans="1:9">
      <c r="A321" s="300">
        <v>319</v>
      </c>
      <c r="B321" s="301">
        <v>44058</v>
      </c>
      <c r="C321" s="302">
        <v>118.560697</v>
      </c>
      <c r="D321" s="303">
        <v>113.2613225365829</v>
      </c>
      <c r="E321" s="302">
        <f t="shared" si="12"/>
        <v>113.2613225365829</v>
      </c>
      <c r="F321" s="312"/>
      <c r="G321" s="208" t="str">
        <f t="shared" si="13"/>
        <v>A</v>
      </c>
      <c r="H321" s="304" t="str">
        <f t="shared" si="14"/>
        <v>113,3</v>
      </c>
      <c r="I321" s="305"/>
    </row>
    <row r="322" spans="1:9">
      <c r="A322" s="300">
        <v>320</v>
      </c>
      <c r="B322" s="301">
        <v>44059</v>
      </c>
      <c r="C322" s="302">
        <v>131.750899</v>
      </c>
      <c r="D322" s="303">
        <v>113.2613225365829</v>
      </c>
      <c r="E322" s="302">
        <f t="shared" si="12"/>
        <v>113.2613225365829</v>
      </c>
      <c r="F322" s="305"/>
      <c r="G322" s="208" t="str">
        <f t="shared" si="13"/>
        <v/>
      </c>
      <c r="H322" s="304" t="str">
        <f t="shared" si="14"/>
        <v/>
      </c>
      <c r="I322" s="305"/>
    </row>
    <row r="323" spans="1:9">
      <c r="A323" s="300">
        <v>321</v>
      </c>
      <c r="B323" s="301">
        <v>44060</v>
      </c>
      <c r="C323" s="302">
        <v>109.623773</v>
      </c>
      <c r="D323" s="303">
        <v>113.2613225365829</v>
      </c>
      <c r="E323" s="302">
        <f t="shared" ref="E323:E386" si="15">IF(C323&gt;D323,D323,C323)</f>
        <v>109.623773</v>
      </c>
      <c r="F323" s="312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4" t="str">
        <f t="shared" ref="H323:H386" si="17">IF(DAY($B323)=15,TEXT(D323,"#,0"),"")</f>
        <v/>
      </c>
      <c r="I323" s="305"/>
    </row>
    <row r="324" spans="1:9">
      <c r="A324" s="300">
        <v>322</v>
      </c>
      <c r="B324" s="301">
        <v>44061</v>
      </c>
      <c r="C324" s="302">
        <v>85.016632000000001</v>
      </c>
      <c r="D324" s="303">
        <v>113.2613225365829</v>
      </c>
      <c r="E324" s="302">
        <f t="shared" si="15"/>
        <v>85.016632000000001</v>
      </c>
      <c r="F324" s="312"/>
      <c r="G324" s="208" t="str">
        <f t="shared" si="16"/>
        <v/>
      </c>
      <c r="H324" s="304" t="str">
        <f t="shared" si="17"/>
        <v/>
      </c>
      <c r="I324" s="305"/>
    </row>
    <row r="325" spans="1:9">
      <c r="A325" s="300">
        <v>323</v>
      </c>
      <c r="B325" s="301">
        <v>44062</v>
      </c>
      <c r="C325" s="302">
        <v>170.35474500000001</v>
      </c>
      <c r="D325" s="303">
        <v>113.2613225365829</v>
      </c>
      <c r="E325" s="302">
        <f t="shared" si="15"/>
        <v>113.2613225365829</v>
      </c>
      <c r="F325" s="312"/>
      <c r="G325" s="208" t="str">
        <f t="shared" si="16"/>
        <v/>
      </c>
      <c r="H325" s="304" t="str">
        <f t="shared" si="17"/>
        <v/>
      </c>
      <c r="I325" s="305"/>
    </row>
    <row r="326" spans="1:9">
      <c r="A326" s="300">
        <v>324</v>
      </c>
      <c r="B326" s="301">
        <v>44063</v>
      </c>
      <c r="C326" s="302">
        <v>175.75264999999999</v>
      </c>
      <c r="D326" s="303">
        <v>113.2613225365829</v>
      </c>
      <c r="E326" s="302">
        <f t="shared" si="15"/>
        <v>113.2613225365829</v>
      </c>
      <c r="F326" s="312"/>
      <c r="G326" s="208" t="str">
        <f t="shared" si="16"/>
        <v/>
      </c>
      <c r="H326" s="304" t="str">
        <f t="shared" si="17"/>
        <v/>
      </c>
      <c r="I326" s="305"/>
    </row>
    <row r="327" spans="1:9">
      <c r="A327" s="300">
        <v>325</v>
      </c>
      <c r="B327" s="301">
        <v>44064</v>
      </c>
      <c r="C327" s="302">
        <v>116.24560000000001</v>
      </c>
      <c r="D327" s="303">
        <v>113.2613225365829</v>
      </c>
      <c r="E327" s="302">
        <f t="shared" si="15"/>
        <v>113.2613225365829</v>
      </c>
      <c r="F327" s="312"/>
      <c r="G327" s="208" t="str">
        <f t="shared" si="16"/>
        <v/>
      </c>
      <c r="H327" s="304" t="str">
        <f t="shared" si="17"/>
        <v/>
      </c>
      <c r="I327" s="305"/>
    </row>
    <row r="328" spans="1:9">
      <c r="A328" s="300">
        <v>326</v>
      </c>
      <c r="B328" s="301">
        <v>44065</v>
      </c>
      <c r="C328" s="302">
        <v>75.846154000000013</v>
      </c>
      <c r="D328" s="303">
        <v>113.2613225365829</v>
      </c>
      <c r="E328" s="302">
        <f t="shared" si="15"/>
        <v>75.846154000000013</v>
      </c>
      <c r="F328" s="312"/>
      <c r="G328" s="208" t="str">
        <f t="shared" si="16"/>
        <v/>
      </c>
      <c r="H328" s="304" t="str">
        <f t="shared" si="17"/>
        <v/>
      </c>
      <c r="I328" s="305"/>
    </row>
    <row r="329" spans="1:9">
      <c r="A329" s="300">
        <v>327</v>
      </c>
      <c r="B329" s="301">
        <v>44066</v>
      </c>
      <c r="C329" s="302">
        <v>114.350291</v>
      </c>
      <c r="D329" s="303">
        <v>113.2613225365829</v>
      </c>
      <c r="E329" s="302">
        <f t="shared" si="15"/>
        <v>113.2613225365829</v>
      </c>
      <c r="F329" s="312"/>
      <c r="G329" s="208" t="str">
        <f t="shared" si="16"/>
        <v/>
      </c>
      <c r="H329" s="304" t="str">
        <f t="shared" si="17"/>
        <v/>
      </c>
      <c r="I329" s="305"/>
    </row>
    <row r="330" spans="1:9">
      <c r="A330" s="300">
        <v>328</v>
      </c>
      <c r="B330" s="301">
        <v>44067</v>
      </c>
      <c r="C330" s="302">
        <v>101.032933</v>
      </c>
      <c r="D330" s="303">
        <v>113.2613225365829</v>
      </c>
      <c r="E330" s="302">
        <f t="shared" si="15"/>
        <v>101.032933</v>
      </c>
      <c r="F330" s="312"/>
      <c r="G330" s="208" t="str">
        <f t="shared" si="16"/>
        <v/>
      </c>
      <c r="H330" s="304" t="str">
        <f t="shared" si="17"/>
        <v/>
      </c>
      <c r="I330" s="305"/>
    </row>
    <row r="331" spans="1:9">
      <c r="A331" s="300">
        <v>329</v>
      </c>
      <c r="B331" s="301">
        <v>44068</v>
      </c>
      <c r="C331" s="302">
        <v>70.946491999999992</v>
      </c>
      <c r="D331" s="303">
        <v>113.2613225365829</v>
      </c>
      <c r="E331" s="302">
        <f t="shared" si="15"/>
        <v>70.946491999999992</v>
      </c>
      <c r="F331" s="312"/>
      <c r="G331" s="208" t="str">
        <f t="shared" si="16"/>
        <v/>
      </c>
      <c r="H331" s="304" t="str">
        <f t="shared" si="17"/>
        <v/>
      </c>
      <c r="I331" s="305"/>
    </row>
    <row r="332" spans="1:9">
      <c r="A332" s="300">
        <v>330</v>
      </c>
      <c r="B332" s="301">
        <v>44069</v>
      </c>
      <c r="C332" s="302">
        <v>51.768324999999997</v>
      </c>
      <c r="D332" s="303">
        <v>113.2613225365829</v>
      </c>
      <c r="E332" s="302">
        <f t="shared" si="15"/>
        <v>51.768324999999997</v>
      </c>
      <c r="F332" s="312"/>
      <c r="G332" s="208" t="str">
        <f t="shared" si="16"/>
        <v/>
      </c>
      <c r="H332" s="304" t="str">
        <f t="shared" si="17"/>
        <v/>
      </c>
      <c r="I332" s="305"/>
    </row>
    <row r="333" spans="1:9">
      <c r="A333" s="300">
        <v>331</v>
      </c>
      <c r="B333" s="301">
        <v>44070</v>
      </c>
      <c r="C333" s="302">
        <v>66.186119999999988</v>
      </c>
      <c r="D333" s="303">
        <v>113.2613225365829</v>
      </c>
      <c r="E333" s="302">
        <f t="shared" si="15"/>
        <v>66.186119999999988</v>
      </c>
      <c r="F333" s="312"/>
      <c r="G333" s="208" t="str">
        <f t="shared" si="16"/>
        <v/>
      </c>
      <c r="H333" s="304" t="str">
        <f t="shared" si="17"/>
        <v/>
      </c>
      <c r="I333" s="305"/>
    </row>
    <row r="334" spans="1:9">
      <c r="A334" s="300">
        <v>332</v>
      </c>
      <c r="B334" s="301">
        <v>44071</v>
      </c>
      <c r="C334" s="302">
        <v>166.32749200000001</v>
      </c>
      <c r="D334" s="303">
        <v>113.2613225365829</v>
      </c>
      <c r="E334" s="302">
        <f t="shared" si="15"/>
        <v>113.2613225365829</v>
      </c>
      <c r="F334" s="312"/>
      <c r="G334" s="208" t="str">
        <f t="shared" si="16"/>
        <v/>
      </c>
      <c r="H334" s="304" t="str">
        <f t="shared" si="17"/>
        <v/>
      </c>
      <c r="I334" s="305"/>
    </row>
    <row r="335" spans="1:9">
      <c r="A335" s="300">
        <v>333</v>
      </c>
      <c r="B335" s="301">
        <v>44072</v>
      </c>
      <c r="C335" s="302">
        <v>231.144881</v>
      </c>
      <c r="D335" s="303">
        <v>113.2613225365829</v>
      </c>
      <c r="E335" s="302">
        <f>IF(C335&gt;D335,D335,C335)</f>
        <v>113.2613225365829</v>
      </c>
      <c r="F335" s="312"/>
      <c r="G335" s="208" t="str">
        <f t="shared" si="16"/>
        <v/>
      </c>
      <c r="H335" s="304" t="str">
        <f t="shared" si="17"/>
        <v/>
      </c>
      <c r="I335" s="305"/>
    </row>
    <row r="336" spans="1:9">
      <c r="A336" s="300">
        <v>334</v>
      </c>
      <c r="B336" s="301">
        <v>44073</v>
      </c>
      <c r="C336" s="302">
        <v>164.24040100000002</v>
      </c>
      <c r="D336" s="303">
        <v>113.2613225365829</v>
      </c>
      <c r="E336" s="302">
        <f t="shared" si="15"/>
        <v>113.2613225365829</v>
      </c>
      <c r="F336" s="305"/>
      <c r="G336" s="208" t="str">
        <f t="shared" si="16"/>
        <v/>
      </c>
      <c r="H336" s="304" t="str">
        <f t="shared" si="17"/>
        <v/>
      </c>
      <c r="I336" s="305"/>
    </row>
    <row r="337" spans="1:9">
      <c r="A337" s="300">
        <v>335</v>
      </c>
      <c r="B337" s="301">
        <v>44074</v>
      </c>
      <c r="C337" s="302">
        <v>93.676054000000008</v>
      </c>
      <c r="D337" s="303">
        <v>113.2613225365829</v>
      </c>
      <c r="E337" s="302">
        <f t="shared" si="15"/>
        <v>93.676054000000008</v>
      </c>
      <c r="F337" s="312"/>
      <c r="G337" s="208" t="str">
        <f t="shared" si="16"/>
        <v/>
      </c>
      <c r="H337" s="304" t="str">
        <f t="shared" si="17"/>
        <v/>
      </c>
      <c r="I337" s="305"/>
    </row>
    <row r="338" spans="1:9">
      <c r="A338" s="300">
        <v>336</v>
      </c>
      <c r="B338" s="301">
        <v>44075</v>
      </c>
      <c r="C338" s="302">
        <v>59.792919999999995</v>
      </c>
      <c r="D338" s="303">
        <v>107.39714886420866</v>
      </c>
      <c r="E338" s="302">
        <f t="shared" si="15"/>
        <v>59.792919999999995</v>
      </c>
      <c r="F338" s="312"/>
      <c r="G338" s="208" t="str">
        <f t="shared" si="16"/>
        <v/>
      </c>
      <c r="H338" s="304" t="str">
        <f t="shared" si="17"/>
        <v/>
      </c>
      <c r="I338" s="305"/>
    </row>
    <row r="339" spans="1:9">
      <c r="A339" s="300">
        <v>337</v>
      </c>
      <c r="B339" s="301">
        <v>44076</v>
      </c>
      <c r="C339" s="302">
        <v>121.67389200000001</v>
      </c>
      <c r="D339" s="303">
        <v>107.39714886420866</v>
      </c>
      <c r="E339" s="302">
        <f t="shared" si="15"/>
        <v>107.39714886420866</v>
      </c>
      <c r="F339" s="312"/>
      <c r="G339" s="208" t="str">
        <f t="shared" si="16"/>
        <v/>
      </c>
      <c r="H339" s="304" t="str">
        <f t="shared" si="17"/>
        <v/>
      </c>
      <c r="I339" s="305"/>
    </row>
    <row r="340" spans="1:9">
      <c r="A340" s="300">
        <v>338</v>
      </c>
      <c r="B340" s="301">
        <v>44077</v>
      </c>
      <c r="C340" s="302">
        <v>71.601112999999998</v>
      </c>
      <c r="D340" s="303">
        <v>107.39714886420866</v>
      </c>
      <c r="E340" s="302">
        <f t="shared" si="15"/>
        <v>71.601112999999998</v>
      </c>
      <c r="F340" s="312"/>
      <c r="G340" s="208" t="str">
        <f t="shared" si="16"/>
        <v/>
      </c>
      <c r="H340" s="304" t="str">
        <f t="shared" si="17"/>
        <v/>
      </c>
      <c r="I340" s="305"/>
    </row>
    <row r="341" spans="1:9">
      <c r="A341" s="300">
        <v>339</v>
      </c>
      <c r="B341" s="301">
        <v>44078</v>
      </c>
      <c r="C341" s="302">
        <v>95.198616999999999</v>
      </c>
      <c r="D341" s="303">
        <v>107.39714886420866</v>
      </c>
      <c r="E341" s="302">
        <f t="shared" si="15"/>
        <v>95.198616999999999</v>
      </c>
      <c r="F341" s="312"/>
      <c r="G341" s="208" t="str">
        <f t="shared" si="16"/>
        <v/>
      </c>
      <c r="H341" s="304" t="str">
        <f t="shared" si="17"/>
        <v/>
      </c>
      <c r="I341" s="305"/>
    </row>
    <row r="342" spans="1:9">
      <c r="A342" s="300">
        <v>340</v>
      </c>
      <c r="B342" s="301">
        <v>44079</v>
      </c>
      <c r="C342" s="302">
        <v>172.83699600000003</v>
      </c>
      <c r="D342" s="303">
        <v>107.39714886420866</v>
      </c>
      <c r="E342" s="302">
        <f t="shared" si="15"/>
        <v>107.39714886420866</v>
      </c>
      <c r="F342" s="312"/>
      <c r="G342" s="208" t="str">
        <f t="shared" si="16"/>
        <v/>
      </c>
      <c r="H342" s="304" t="str">
        <f t="shared" si="17"/>
        <v/>
      </c>
      <c r="I342" s="305"/>
    </row>
    <row r="343" spans="1:9">
      <c r="A343" s="300">
        <v>341</v>
      </c>
      <c r="B343" s="301">
        <v>44080</v>
      </c>
      <c r="C343" s="302">
        <v>258.654112</v>
      </c>
      <c r="D343" s="303">
        <v>107.39714886420866</v>
      </c>
      <c r="E343" s="302">
        <f t="shared" si="15"/>
        <v>107.39714886420866</v>
      </c>
      <c r="F343" s="312"/>
      <c r="G343" s="208" t="str">
        <f t="shared" si="16"/>
        <v/>
      </c>
      <c r="H343" s="304" t="str">
        <f t="shared" si="17"/>
        <v/>
      </c>
      <c r="I343" s="305"/>
    </row>
    <row r="344" spans="1:9">
      <c r="A344" s="300">
        <v>342</v>
      </c>
      <c r="B344" s="301">
        <v>44081</v>
      </c>
      <c r="C344" s="302">
        <v>255.17419599999999</v>
      </c>
      <c r="D344" s="303">
        <v>107.39714886420866</v>
      </c>
      <c r="E344" s="302">
        <f t="shared" si="15"/>
        <v>107.39714886420866</v>
      </c>
      <c r="F344" s="312"/>
      <c r="G344" s="208" t="str">
        <f t="shared" si="16"/>
        <v/>
      </c>
      <c r="H344" s="304" t="str">
        <f t="shared" si="17"/>
        <v/>
      </c>
      <c r="I344" s="305"/>
    </row>
    <row r="345" spans="1:9">
      <c r="A345" s="300">
        <v>343</v>
      </c>
      <c r="B345" s="301">
        <v>44082</v>
      </c>
      <c r="C345" s="302">
        <v>165.17334400000001</v>
      </c>
      <c r="D345" s="303">
        <v>107.39714886420866</v>
      </c>
      <c r="E345" s="302">
        <f t="shared" si="15"/>
        <v>107.39714886420866</v>
      </c>
      <c r="F345" s="312"/>
      <c r="G345" s="208" t="str">
        <f t="shared" si="16"/>
        <v/>
      </c>
      <c r="H345" s="304" t="str">
        <f t="shared" si="17"/>
        <v/>
      </c>
      <c r="I345" s="305"/>
    </row>
    <row r="346" spans="1:9">
      <c r="A346" s="300">
        <v>344</v>
      </c>
      <c r="B346" s="301">
        <v>44083</v>
      </c>
      <c r="C346" s="302">
        <v>76.408978000000005</v>
      </c>
      <c r="D346" s="303">
        <v>107.39714886420866</v>
      </c>
      <c r="E346" s="302">
        <f t="shared" si="15"/>
        <v>76.408978000000005</v>
      </c>
      <c r="F346" s="312"/>
      <c r="G346" s="208" t="str">
        <f t="shared" si="16"/>
        <v/>
      </c>
      <c r="H346" s="304" t="str">
        <f t="shared" si="17"/>
        <v/>
      </c>
      <c r="I346" s="305"/>
    </row>
    <row r="347" spans="1:9">
      <c r="A347" s="300">
        <v>345</v>
      </c>
      <c r="B347" s="301">
        <v>44084</v>
      </c>
      <c r="C347" s="302">
        <v>97.355267999999995</v>
      </c>
      <c r="D347" s="303">
        <v>107.39714886420866</v>
      </c>
      <c r="E347" s="302">
        <f t="shared" si="15"/>
        <v>97.355267999999995</v>
      </c>
      <c r="F347" s="312"/>
      <c r="G347" s="208" t="str">
        <f t="shared" si="16"/>
        <v/>
      </c>
      <c r="H347" s="304" t="str">
        <f t="shared" si="17"/>
        <v/>
      </c>
      <c r="I347" s="305"/>
    </row>
    <row r="348" spans="1:9">
      <c r="A348" s="300">
        <v>346</v>
      </c>
      <c r="B348" s="301">
        <v>44085</v>
      </c>
      <c r="C348" s="302">
        <v>84.589106999999998</v>
      </c>
      <c r="D348" s="303">
        <v>107.39714886420866</v>
      </c>
      <c r="E348" s="302">
        <f t="shared" si="15"/>
        <v>84.589106999999998</v>
      </c>
      <c r="F348" s="312"/>
      <c r="G348" s="208" t="str">
        <f t="shared" si="16"/>
        <v/>
      </c>
      <c r="H348" s="304" t="str">
        <f t="shared" si="17"/>
        <v/>
      </c>
      <c r="I348" s="305"/>
    </row>
    <row r="349" spans="1:9">
      <c r="A349" s="300">
        <v>347</v>
      </c>
      <c r="B349" s="301">
        <v>44086</v>
      </c>
      <c r="C349" s="302">
        <v>95.803096000000011</v>
      </c>
      <c r="D349" s="303">
        <v>107.39714886420866</v>
      </c>
      <c r="E349" s="302">
        <f t="shared" si="15"/>
        <v>95.803096000000011</v>
      </c>
      <c r="F349" s="312"/>
      <c r="G349" s="208" t="str">
        <f t="shared" si="16"/>
        <v/>
      </c>
      <c r="H349" s="304" t="str">
        <f t="shared" si="17"/>
        <v/>
      </c>
      <c r="I349" s="305"/>
    </row>
    <row r="350" spans="1:9">
      <c r="A350" s="300">
        <v>348</v>
      </c>
      <c r="B350" s="301">
        <v>44087</v>
      </c>
      <c r="C350" s="302">
        <v>133.24106599999999</v>
      </c>
      <c r="D350" s="303">
        <v>107.39714886420866</v>
      </c>
      <c r="E350" s="302">
        <f t="shared" si="15"/>
        <v>107.39714886420866</v>
      </c>
      <c r="F350" s="312"/>
      <c r="G350" s="208" t="str">
        <f t="shared" si="16"/>
        <v/>
      </c>
      <c r="H350" s="304" t="str">
        <f t="shared" si="17"/>
        <v/>
      </c>
      <c r="I350" s="305"/>
    </row>
    <row r="351" spans="1:9">
      <c r="A351" s="300">
        <v>349</v>
      </c>
      <c r="B351" s="301">
        <v>44088</v>
      </c>
      <c r="C351" s="302">
        <v>143.828925</v>
      </c>
      <c r="D351" s="303">
        <v>107.39714886420866</v>
      </c>
      <c r="E351" s="302">
        <f t="shared" si="15"/>
        <v>107.39714886420866</v>
      </c>
      <c r="F351" s="312"/>
      <c r="G351" s="208" t="str">
        <f t="shared" si="16"/>
        <v/>
      </c>
      <c r="H351" s="304" t="str">
        <f t="shared" si="17"/>
        <v/>
      </c>
      <c r="I351" s="305"/>
    </row>
    <row r="352" spans="1:9">
      <c r="A352" s="300">
        <v>350</v>
      </c>
      <c r="B352" s="301">
        <v>44089</v>
      </c>
      <c r="C352" s="302">
        <v>61.647432999999999</v>
      </c>
      <c r="D352" s="303">
        <v>107.39714886420866</v>
      </c>
      <c r="E352" s="302">
        <f t="shared" si="15"/>
        <v>61.647432999999999</v>
      </c>
      <c r="F352" s="312"/>
      <c r="G352" s="208" t="str">
        <f t="shared" si="16"/>
        <v>S</v>
      </c>
      <c r="H352" s="304" t="str">
        <f t="shared" si="17"/>
        <v>107,4</v>
      </c>
      <c r="I352" s="305"/>
    </row>
    <row r="353" spans="1:9">
      <c r="A353" s="300">
        <v>351</v>
      </c>
      <c r="B353" s="301">
        <v>44090</v>
      </c>
      <c r="C353" s="302">
        <v>47.949944000000002</v>
      </c>
      <c r="D353" s="303">
        <v>107.39714886420866</v>
      </c>
      <c r="E353" s="302">
        <f t="shared" si="15"/>
        <v>47.949944000000002</v>
      </c>
      <c r="F353" s="312"/>
      <c r="G353" s="208" t="str">
        <f t="shared" si="16"/>
        <v/>
      </c>
      <c r="H353" s="304" t="str">
        <f t="shared" si="17"/>
        <v/>
      </c>
      <c r="I353" s="305"/>
    </row>
    <row r="354" spans="1:9">
      <c r="A354" s="300">
        <v>352</v>
      </c>
      <c r="B354" s="301">
        <v>44091</v>
      </c>
      <c r="C354" s="302">
        <v>131.58466000000001</v>
      </c>
      <c r="D354" s="303">
        <v>107.39714886420866</v>
      </c>
      <c r="E354" s="302">
        <f t="shared" si="15"/>
        <v>107.39714886420866</v>
      </c>
      <c r="F354" s="312"/>
      <c r="G354" s="208" t="str">
        <f t="shared" si="16"/>
        <v/>
      </c>
      <c r="H354" s="304" t="str">
        <f t="shared" si="17"/>
        <v/>
      </c>
      <c r="I354" s="305"/>
    </row>
    <row r="355" spans="1:9">
      <c r="A355" s="300">
        <v>353</v>
      </c>
      <c r="B355" s="301">
        <v>44092</v>
      </c>
      <c r="C355" s="302">
        <v>177.42003300000002</v>
      </c>
      <c r="D355" s="303">
        <v>107.39714886420866</v>
      </c>
      <c r="E355" s="302">
        <f t="shared" si="15"/>
        <v>107.39714886420866</v>
      </c>
      <c r="F355" s="312"/>
      <c r="G355" s="208" t="str">
        <f t="shared" si="16"/>
        <v/>
      </c>
      <c r="H355" s="304" t="str">
        <f t="shared" si="17"/>
        <v/>
      </c>
      <c r="I355" s="305"/>
    </row>
    <row r="356" spans="1:9">
      <c r="A356" s="300">
        <v>354</v>
      </c>
      <c r="B356" s="301">
        <v>44093</v>
      </c>
      <c r="C356" s="302">
        <v>146.06672499999996</v>
      </c>
      <c r="D356" s="303">
        <v>107.39714886420866</v>
      </c>
      <c r="E356" s="302">
        <f t="shared" si="15"/>
        <v>107.39714886420866</v>
      </c>
      <c r="F356" s="312"/>
      <c r="G356" s="208" t="str">
        <f t="shared" si="16"/>
        <v/>
      </c>
      <c r="H356" s="304" t="str">
        <f t="shared" si="17"/>
        <v/>
      </c>
      <c r="I356" s="305"/>
    </row>
    <row r="357" spans="1:9">
      <c r="A357" s="300">
        <v>355</v>
      </c>
      <c r="B357" s="301">
        <v>44094</v>
      </c>
      <c r="C357" s="302">
        <v>71.396695999999991</v>
      </c>
      <c r="D357" s="303">
        <v>107.39714886420866</v>
      </c>
      <c r="E357" s="302">
        <f t="shared" si="15"/>
        <v>71.396695999999991</v>
      </c>
      <c r="F357" s="312"/>
      <c r="G357" s="208" t="str">
        <f t="shared" si="16"/>
        <v/>
      </c>
      <c r="H357" s="304" t="str">
        <f t="shared" si="17"/>
        <v/>
      </c>
      <c r="I357" s="305"/>
    </row>
    <row r="358" spans="1:9">
      <c r="A358" s="300">
        <v>356</v>
      </c>
      <c r="B358" s="301">
        <v>44095</v>
      </c>
      <c r="C358" s="302">
        <v>43.955591999999996</v>
      </c>
      <c r="D358" s="303">
        <v>107.39714886420866</v>
      </c>
      <c r="E358" s="302">
        <f t="shared" si="15"/>
        <v>43.955591999999996</v>
      </c>
      <c r="F358" s="312"/>
      <c r="G358" s="208" t="str">
        <f t="shared" si="16"/>
        <v/>
      </c>
      <c r="H358" s="304" t="str">
        <f t="shared" si="17"/>
        <v/>
      </c>
      <c r="I358" s="305"/>
    </row>
    <row r="359" spans="1:9">
      <c r="A359" s="300">
        <v>357</v>
      </c>
      <c r="B359" s="301">
        <v>44096</v>
      </c>
      <c r="C359" s="302">
        <v>42.284765</v>
      </c>
      <c r="D359" s="303">
        <v>107.39714886420866</v>
      </c>
      <c r="E359" s="302">
        <f t="shared" si="15"/>
        <v>42.284765</v>
      </c>
      <c r="F359" s="312"/>
      <c r="G359" s="208" t="str">
        <f t="shared" si="16"/>
        <v/>
      </c>
      <c r="H359" s="304" t="str">
        <f t="shared" si="17"/>
        <v/>
      </c>
      <c r="I359" s="305"/>
    </row>
    <row r="360" spans="1:9">
      <c r="A360" s="300">
        <v>358</v>
      </c>
      <c r="B360" s="301">
        <v>44097</v>
      </c>
      <c r="C360" s="302">
        <v>118.38412099999999</v>
      </c>
      <c r="D360" s="303">
        <v>107.39714886420866</v>
      </c>
      <c r="E360" s="302">
        <f t="shared" si="15"/>
        <v>107.39714886420866</v>
      </c>
      <c r="F360" s="312"/>
      <c r="G360" s="208" t="str">
        <f t="shared" si="16"/>
        <v/>
      </c>
      <c r="H360" s="304" t="str">
        <f t="shared" si="17"/>
        <v/>
      </c>
      <c r="I360" s="305"/>
    </row>
    <row r="361" spans="1:9">
      <c r="A361" s="300">
        <v>359</v>
      </c>
      <c r="B361" s="301">
        <v>44098</v>
      </c>
      <c r="C361" s="302">
        <v>228.58592500000003</v>
      </c>
      <c r="D361" s="303">
        <v>107.39714886420866</v>
      </c>
      <c r="E361" s="302">
        <f t="shared" si="15"/>
        <v>107.39714886420866</v>
      </c>
      <c r="F361" s="312"/>
      <c r="G361" s="208" t="str">
        <f t="shared" si="16"/>
        <v/>
      </c>
      <c r="H361" s="304" t="str">
        <f t="shared" si="17"/>
        <v/>
      </c>
      <c r="I361" s="305"/>
    </row>
    <row r="362" spans="1:9">
      <c r="A362" s="300">
        <v>360</v>
      </c>
      <c r="B362" s="301">
        <v>44099</v>
      </c>
      <c r="C362" s="302">
        <v>330.95205399999998</v>
      </c>
      <c r="D362" s="303">
        <v>107.39714886420866</v>
      </c>
      <c r="E362" s="302">
        <f t="shared" si="15"/>
        <v>107.39714886420866</v>
      </c>
      <c r="F362" s="312"/>
      <c r="G362" s="208" t="str">
        <f t="shared" si="16"/>
        <v/>
      </c>
      <c r="H362" s="304" t="str">
        <f t="shared" si="17"/>
        <v/>
      </c>
      <c r="I362" s="305"/>
    </row>
    <row r="363" spans="1:9">
      <c r="A363" s="300">
        <v>361</v>
      </c>
      <c r="B363" s="301">
        <v>44100</v>
      </c>
      <c r="C363" s="302">
        <v>271.04849299999995</v>
      </c>
      <c r="D363" s="303">
        <v>107.39714886420866</v>
      </c>
      <c r="E363" s="302">
        <f t="shared" si="15"/>
        <v>107.39714886420866</v>
      </c>
      <c r="F363" s="312"/>
      <c r="G363" s="208" t="str">
        <f t="shared" si="16"/>
        <v/>
      </c>
      <c r="H363" s="304" t="str">
        <f t="shared" si="17"/>
        <v/>
      </c>
      <c r="I363" s="305"/>
    </row>
    <row r="364" spans="1:9">
      <c r="A364" s="300">
        <v>362</v>
      </c>
      <c r="B364" s="301">
        <v>44101</v>
      </c>
      <c r="C364" s="302">
        <v>241.81754899999999</v>
      </c>
      <c r="D364" s="303">
        <v>107.39714886420866</v>
      </c>
      <c r="E364" s="302">
        <f t="shared" si="15"/>
        <v>107.39714886420866</v>
      </c>
      <c r="F364" s="312"/>
      <c r="G364" s="208" t="str">
        <f t="shared" si="16"/>
        <v/>
      </c>
      <c r="H364" s="304" t="str">
        <f t="shared" si="17"/>
        <v/>
      </c>
      <c r="I364" s="305"/>
    </row>
    <row r="365" spans="1:9">
      <c r="A365" s="300">
        <v>363</v>
      </c>
      <c r="B365" s="301">
        <v>44102</v>
      </c>
      <c r="C365" s="302">
        <v>136.10734099999999</v>
      </c>
      <c r="D365" s="303">
        <v>107.39714886420866</v>
      </c>
      <c r="E365" s="302">
        <f t="shared" si="15"/>
        <v>107.39714886420866</v>
      </c>
      <c r="F365" s="312"/>
      <c r="G365" s="208" t="str">
        <f t="shared" si="16"/>
        <v/>
      </c>
      <c r="H365" s="304" t="str">
        <f t="shared" si="17"/>
        <v/>
      </c>
      <c r="I365" s="305"/>
    </row>
    <row r="366" spans="1:9">
      <c r="A366" s="300">
        <v>364</v>
      </c>
      <c r="B366" s="301">
        <v>44103</v>
      </c>
      <c r="C366" s="302">
        <v>53.049739000000002</v>
      </c>
      <c r="D366" s="303">
        <v>107.39714886420866</v>
      </c>
      <c r="E366" s="302">
        <f t="shared" si="15"/>
        <v>53.049739000000002</v>
      </c>
      <c r="F366" s="312"/>
      <c r="G366" s="208" t="str">
        <f t="shared" si="16"/>
        <v/>
      </c>
      <c r="H366" s="304" t="str">
        <f t="shared" si="17"/>
        <v/>
      </c>
      <c r="I366" s="305"/>
    </row>
    <row r="367" spans="1:9">
      <c r="A367" s="300">
        <v>365</v>
      </c>
      <c r="B367" s="301">
        <v>44104</v>
      </c>
      <c r="C367" s="302">
        <v>62.263601999999999</v>
      </c>
      <c r="D367" s="303">
        <v>107.39714886420866</v>
      </c>
      <c r="E367" s="302">
        <f t="shared" si="15"/>
        <v>62.263601999999999</v>
      </c>
      <c r="F367" s="312"/>
      <c r="G367" s="208" t="str">
        <f t="shared" si="16"/>
        <v/>
      </c>
      <c r="H367" s="304" t="str">
        <f t="shared" si="17"/>
        <v/>
      </c>
      <c r="I367" s="305"/>
    </row>
    <row r="368" spans="1:9">
      <c r="A368" s="300">
        <v>366</v>
      </c>
      <c r="B368" s="301">
        <v>44105</v>
      </c>
      <c r="C368" s="302">
        <v>200.47550000000001</v>
      </c>
      <c r="D368" s="303">
        <v>127.71487564753596</v>
      </c>
      <c r="E368" s="302">
        <f t="shared" si="15"/>
        <v>127.71487564753596</v>
      </c>
      <c r="F368" s="312"/>
      <c r="G368" s="208" t="str">
        <f t="shared" si="16"/>
        <v/>
      </c>
      <c r="H368" s="304" t="str">
        <f t="shared" si="17"/>
        <v/>
      </c>
      <c r="I368" s="305"/>
    </row>
    <row r="369" spans="1:9">
      <c r="A369" s="300">
        <v>367</v>
      </c>
      <c r="B369" s="301">
        <v>44106</v>
      </c>
      <c r="C369" s="302">
        <v>362.15479999999997</v>
      </c>
      <c r="D369" s="303">
        <v>127.71487564753596</v>
      </c>
      <c r="E369" s="302">
        <f t="shared" si="15"/>
        <v>127.71487564753596</v>
      </c>
      <c r="F369" s="312"/>
      <c r="G369" s="208" t="str">
        <f t="shared" si="16"/>
        <v/>
      </c>
      <c r="H369" s="304" t="str">
        <f t="shared" si="17"/>
        <v/>
      </c>
      <c r="I369" s="305"/>
    </row>
    <row r="370" spans="1:9">
      <c r="A370" s="300">
        <v>368</v>
      </c>
      <c r="B370" s="301">
        <v>44107</v>
      </c>
      <c r="C370" s="302">
        <v>312.34719999999999</v>
      </c>
      <c r="D370" s="303">
        <v>127.71487564753596</v>
      </c>
      <c r="E370" s="302">
        <f t="shared" si="15"/>
        <v>127.71487564753596</v>
      </c>
      <c r="F370" s="312"/>
      <c r="G370" s="208" t="str">
        <f t="shared" si="16"/>
        <v/>
      </c>
      <c r="H370" s="304" t="str">
        <f t="shared" si="17"/>
        <v/>
      </c>
      <c r="I370" s="305"/>
    </row>
    <row r="371" spans="1:9">
      <c r="A371" s="300">
        <v>369</v>
      </c>
      <c r="B371" s="301">
        <v>44108</v>
      </c>
      <c r="C371" s="302">
        <v>263.63400000000001</v>
      </c>
      <c r="D371" s="303">
        <v>127.71487564753596</v>
      </c>
      <c r="E371" s="302">
        <f t="shared" si="15"/>
        <v>127.71487564753596</v>
      </c>
      <c r="F371" s="312"/>
      <c r="G371" s="208" t="str">
        <f t="shared" si="16"/>
        <v/>
      </c>
      <c r="H371" s="304" t="str">
        <f t="shared" si="17"/>
        <v/>
      </c>
      <c r="I371" s="305"/>
    </row>
    <row r="372" spans="1:9">
      <c r="A372" s="300">
        <v>370</v>
      </c>
      <c r="B372" s="301">
        <v>44109</v>
      </c>
      <c r="C372" s="302">
        <v>176.40119999999999</v>
      </c>
      <c r="D372" s="303">
        <v>127.71487564753596</v>
      </c>
      <c r="E372" s="302">
        <f t="shared" si="15"/>
        <v>127.71487564753596</v>
      </c>
      <c r="F372" s="312"/>
      <c r="G372" s="208" t="str">
        <f t="shared" si="16"/>
        <v/>
      </c>
      <c r="H372" s="304" t="str">
        <f t="shared" si="17"/>
        <v/>
      </c>
      <c r="I372" s="305"/>
    </row>
    <row r="373" spans="1:9">
      <c r="A373" s="300">
        <v>371</v>
      </c>
      <c r="B373" s="301">
        <v>44110</v>
      </c>
      <c r="C373" s="302">
        <v>156.4049</v>
      </c>
      <c r="D373" s="303">
        <v>127.71487564753596</v>
      </c>
      <c r="E373" s="302">
        <f t="shared" si="15"/>
        <v>127.71487564753596</v>
      </c>
      <c r="F373" s="312"/>
      <c r="G373" s="208" t="str">
        <f t="shared" si="16"/>
        <v/>
      </c>
      <c r="H373" s="304" t="str">
        <f t="shared" si="17"/>
        <v/>
      </c>
      <c r="I373" s="305"/>
    </row>
    <row r="374" spans="1:9">
      <c r="A374" s="300">
        <v>372</v>
      </c>
      <c r="B374" s="301">
        <v>44111</v>
      </c>
      <c r="C374" s="302">
        <v>100.8977</v>
      </c>
      <c r="D374" s="303">
        <v>127.71487564753596</v>
      </c>
      <c r="E374" s="302">
        <f t="shared" si="15"/>
        <v>100.8977</v>
      </c>
      <c r="F374" s="312"/>
      <c r="G374" s="208" t="str">
        <f t="shared" si="16"/>
        <v/>
      </c>
      <c r="H374" s="304" t="str">
        <f t="shared" si="17"/>
        <v/>
      </c>
      <c r="I374" s="305"/>
    </row>
    <row r="375" spans="1:9">
      <c r="A375" s="300">
        <v>373</v>
      </c>
      <c r="B375" s="301">
        <v>44112</v>
      </c>
      <c r="C375" s="302">
        <v>61.059100000000001</v>
      </c>
      <c r="D375" s="303">
        <v>127.71487564753596</v>
      </c>
      <c r="E375" s="302">
        <f t="shared" si="15"/>
        <v>61.059100000000001</v>
      </c>
      <c r="F375" s="312"/>
      <c r="G375" s="208" t="str">
        <f t="shared" si="16"/>
        <v/>
      </c>
      <c r="H375" s="304" t="str">
        <f t="shared" si="17"/>
        <v/>
      </c>
      <c r="I375" s="305"/>
    </row>
    <row r="376" spans="1:9">
      <c r="A376" s="300">
        <v>374</v>
      </c>
      <c r="B376" s="301">
        <v>44113</v>
      </c>
      <c r="C376" s="302">
        <v>47.993400000000001</v>
      </c>
      <c r="D376" s="303">
        <v>127.71487564753596</v>
      </c>
      <c r="E376" s="302">
        <f t="shared" si="15"/>
        <v>47.993400000000001</v>
      </c>
      <c r="F376" s="312"/>
      <c r="G376" s="208" t="str">
        <f t="shared" si="16"/>
        <v/>
      </c>
      <c r="H376" s="304" t="str">
        <f t="shared" si="17"/>
        <v/>
      </c>
      <c r="I376" s="305"/>
    </row>
    <row r="377" spans="1:9">
      <c r="A377" s="300">
        <v>375</v>
      </c>
      <c r="B377" s="301">
        <v>44114</v>
      </c>
      <c r="C377" s="302">
        <v>202.80250000000001</v>
      </c>
      <c r="D377" s="303">
        <v>127.71487564753596</v>
      </c>
      <c r="E377" s="302">
        <f t="shared" si="15"/>
        <v>127.71487564753596</v>
      </c>
      <c r="F377" s="312"/>
      <c r="G377" s="208" t="str">
        <f t="shared" si="16"/>
        <v/>
      </c>
      <c r="H377" s="304" t="str">
        <f t="shared" si="17"/>
        <v/>
      </c>
      <c r="I377" s="305"/>
    </row>
    <row r="378" spans="1:9">
      <c r="A378" s="300">
        <v>376</v>
      </c>
      <c r="B378" s="301">
        <v>44115</v>
      </c>
      <c r="C378" s="302">
        <v>248.6977</v>
      </c>
      <c r="D378" s="303">
        <v>127.71487564753596</v>
      </c>
      <c r="E378" s="302">
        <f t="shared" si="15"/>
        <v>127.71487564753596</v>
      </c>
      <c r="F378" s="312"/>
      <c r="G378" s="208" t="str">
        <f t="shared" si="16"/>
        <v/>
      </c>
      <c r="H378" s="304" t="str">
        <f t="shared" si="17"/>
        <v/>
      </c>
      <c r="I378" s="305"/>
    </row>
    <row r="379" spans="1:9">
      <c r="A379" s="300">
        <v>377</v>
      </c>
      <c r="B379" s="301">
        <v>44116</v>
      </c>
      <c r="C379" s="302">
        <v>193.7629</v>
      </c>
      <c r="D379" s="303">
        <v>127.71487564753596</v>
      </c>
      <c r="E379" s="302">
        <f t="shared" si="15"/>
        <v>127.71487564753596</v>
      </c>
      <c r="F379" s="312"/>
      <c r="G379" s="208" t="str">
        <f t="shared" si="16"/>
        <v/>
      </c>
      <c r="H379" s="304" t="str">
        <f t="shared" si="17"/>
        <v/>
      </c>
      <c r="I379" s="305"/>
    </row>
    <row r="380" spans="1:9">
      <c r="A380" s="300">
        <v>378</v>
      </c>
      <c r="B380" s="301">
        <v>44117</v>
      </c>
      <c r="C380" s="302">
        <v>161.9479</v>
      </c>
      <c r="D380" s="303">
        <v>127.71487564753596</v>
      </c>
      <c r="E380" s="302">
        <f t="shared" si="15"/>
        <v>127.71487564753596</v>
      </c>
      <c r="F380" s="312"/>
      <c r="G380" s="208" t="str">
        <f t="shared" si="16"/>
        <v/>
      </c>
      <c r="H380" s="304" t="str">
        <f t="shared" si="17"/>
        <v/>
      </c>
      <c r="I380" s="305"/>
    </row>
    <row r="381" spans="1:9">
      <c r="A381" s="300">
        <v>379</v>
      </c>
      <c r="B381" s="301">
        <v>44118</v>
      </c>
      <c r="C381" s="302">
        <v>202.31289999999998</v>
      </c>
      <c r="D381" s="303">
        <v>127.71487564753596</v>
      </c>
      <c r="E381" s="302">
        <f t="shared" si="15"/>
        <v>127.71487564753596</v>
      </c>
      <c r="F381" s="312"/>
      <c r="G381" s="208" t="str">
        <f t="shared" si="16"/>
        <v/>
      </c>
      <c r="H381" s="304" t="str">
        <f t="shared" si="17"/>
        <v/>
      </c>
      <c r="I381" s="305"/>
    </row>
    <row r="382" spans="1:9">
      <c r="A382" s="300">
        <v>380</v>
      </c>
      <c r="B382" s="301">
        <v>44119</v>
      </c>
      <c r="C382" s="302">
        <v>183.33229999999998</v>
      </c>
      <c r="D382" s="303">
        <v>127.71487564753596</v>
      </c>
      <c r="E382" s="302">
        <f t="shared" si="15"/>
        <v>127.71487564753596</v>
      </c>
      <c r="F382" s="312"/>
      <c r="G382" s="208" t="str">
        <f t="shared" si="16"/>
        <v>O</v>
      </c>
      <c r="H382" s="304" t="str">
        <f t="shared" si="17"/>
        <v>127,7</v>
      </c>
      <c r="I382" s="305"/>
    </row>
    <row r="383" spans="1:9">
      <c r="A383" s="300">
        <v>381</v>
      </c>
      <c r="B383" s="301">
        <v>44120</v>
      </c>
      <c r="C383" s="302">
        <v>108.8455</v>
      </c>
      <c r="D383" s="303">
        <v>127.71487564753596</v>
      </c>
      <c r="E383" s="302">
        <f t="shared" si="15"/>
        <v>108.8455</v>
      </c>
      <c r="F383" s="312"/>
      <c r="G383" s="208" t="str">
        <f t="shared" si="16"/>
        <v/>
      </c>
      <c r="H383" s="304" t="str">
        <f t="shared" si="17"/>
        <v/>
      </c>
      <c r="I383" s="305"/>
    </row>
    <row r="384" spans="1:9">
      <c r="A384" s="300">
        <v>382</v>
      </c>
      <c r="B384" s="301">
        <v>44121</v>
      </c>
      <c r="C384" s="302">
        <v>52.890500000000003</v>
      </c>
      <c r="D384" s="303">
        <v>127.71487564753596</v>
      </c>
      <c r="E384" s="302">
        <f t="shared" si="15"/>
        <v>52.890500000000003</v>
      </c>
      <c r="F384" s="312"/>
      <c r="G384" s="208" t="str">
        <f t="shared" si="16"/>
        <v/>
      </c>
      <c r="H384" s="304" t="str">
        <f t="shared" si="17"/>
        <v/>
      </c>
      <c r="I384" s="305"/>
    </row>
    <row r="385" spans="1:9">
      <c r="A385" s="300">
        <v>383</v>
      </c>
      <c r="B385" s="301">
        <v>44122</v>
      </c>
      <c r="C385" s="302">
        <v>65.433999999999997</v>
      </c>
      <c r="D385" s="303">
        <v>127.71487564753596</v>
      </c>
      <c r="E385" s="302">
        <f t="shared" si="15"/>
        <v>65.433999999999997</v>
      </c>
      <c r="F385" s="312"/>
      <c r="G385" s="208" t="str">
        <f t="shared" si="16"/>
        <v/>
      </c>
      <c r="H385" s="304" t="str">
        <f t="shared" si="17"/>
        <v/>
      </c>
      <c r="I385" s="305"/>
    </row>
    <row r="386" spans="1:9">
      <c r="A386" s="300">
        <v>384</v>
      </c>
      <c r="B386" s="301">
        <v>44123</v>
      </c>
      <c r="C386" s="302">
        <v>273.90359999999998</v>
      </c>
      <c r="D386" s="303">
        <v>127.71487564753596</v>
      </c>
      <c r="E386" s="302">
        <f t="shared" si="15"/>
        <v>127.71487564753596</v>
      </c>
      <c r="F386" s="312"/>
      <c r="G386" s="208" t="str">
        <f t="shared" si="16"/>
        <v/>
      </c>
      <c r="H386" s="304" t="str">
        <f t="shared" si="17"/>
        <v/>
      </c>
      <c r="I386" s="305"/>
    </row>
    <row r="387" spans="1:9">
      <c r="A387" s="300">
        <v>385</v>
      </c>
      <c r="B387" s="301">
        <v>44124</v>
      </c>
      <c r="C387" s="302">
        <v>337.17250000000001</v>
      </c>
      <c r="D387" s="303">
        <v>127.71487564753596</v>
      </c>
      <c r="E387" s="302">
        <f t="shared" ref="E387:E395" si="18">IF(C387&gt;D387,D387,C387)</f>
        <v>127.71487564753596</v>
      </c>
      <c r="F387" s="312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4" t="str">
        <f t="shared" ref="H387:H395" si="20">IF(DAY($B387)=15,TEXT(D387,"#,0"),"")</f>
        <v/>
      </c>
      <c r="I387" s="305"/>
    </row>
    <row r="388" spans="1:9">
      <c r="A388" s="300">
        <v>386</v>
      </c>
      <c r="B388" s="301">
        <v>44125</v>
      </c>
      <c r="C388" s="302">
        <v>246.46629999999999</v>
      </c>
      <c r="D388" s="303">
        <v>127.71487564753596</v>
      </c>
      <c r="E388" s="302">
        <f t="shared" si="18"/>
        <v>127.71487564753596</v>
      </c>
      <c r="F388" s="312"/>
      <c r="G388" s="208" t="str">
        <f t="shared" si="19"/>
        <v/>
      </c>
      <c r="H388" s="304" t="str">
        <f t="shared" si="20"/>
        <v/>
      </c>
      <c r="I388" s="305"/>
    </row>
    <row r="389" spans="1:9">
      <c r="A389" s="300">
        <v>387</v>
      </c>
      <c r="B389" s="301">
        <v>44126</v>
      </c>
      <c r="C389" s="302">
        <v>141.65120000000002</v>
      </c>
      <c r="D389" s="303">
        <v>127.71487564753596</v>
      </c>
      <c r="E389" s="302">
        <f t="shared" si="18"/>
        <v>127.71487564753596</v>
      </c>
      <c r="F389" s="312"/>
      <c r="G389" s="208" t="str">
        <f t="shared" si="19"/>
        <v/>
      </c>
      <c r="H389" s="304" t="str">
        <f t="shared" si="20"/>
        <v/>
      </c>
      <c r="I389" s="305"/>
    </row>
    <row r="390" spans="1:9">
      <c r="A390" s="300">
        <v>388</v>
      </c>
      <c r="B390" s="301">
        <v>44127</v>
      </c>
      <c r="C390" s="302">
        <v>158.0197</v>
      </c>
      <c r="D390" s="303">
        <v>127.71487564753596</v>
      </c>
      <c r="E390" s="302">
        <f t="shared" si="18"/>
        <v>127.71487564753596</v>
      </c>
      <c r="F390" s="312"/>
      <c r="G390" s="208" t="str">
        <f t="shared" si="19"/>
        <v/>
      </c>
      <c r="H390" s="304" t="str">
        <f t="shared" si="20"/>
        <v/>
      </c>
      <c r="I390" s="305"/>
    </row>
    <row r="391" spans="1:9">
      <c r="A391" s="300">
        <v>389</v>
      </c>
      <c r="B391" s="301">
        <v>44128</v>
      </c>
      <c r="C391" s="302">
        <v>212.26079999999999</v>
      </c>
      <c r="D391" s="303">
        <v>127.71487564753596</v>
      </c>
      <c r="E391" s="302">
        <f t="shared" si="18"/>
        <v>127.71487564753596</v>
      </c>
      <c r="F391" s="312"/>
      <c r="G391" s="208" t="str">
        <f t="shared" si="19"/>
        <v/>
      </c>
      <c r="H391" s="304" t="str">
        <f t="shared" si="20"/>
        <v/>
      </c>
      <c r="I391" s="305"/>
    </row>
    <row r="392" spans="1:9">
      <c r="A392" s="300">
        <v>390</v>
      </c>
      <c r="B392" s="301">
        <v>44129</v>
      </c>
      <c r="C392" s="302">
        <v>293.30879999999996</v>
      </c>
      <c r="D392" s="303">
        <v>127.71487564753596</v>
      </c>
      <c r="E392" s="302">
        <f t="shared" si="18"/>
        <v>127.71487564753596</v>
      </c>
      <c r="F392" s="312"/>
      <c r="G392" s="208" t="str">
        <f t="shared" si="19"/>
        <v/>
      </c>
      <c r="H392" s="304" t="str">
        <f t="shared" si="20"/>
        <v/>
      </c>
      <c r="I392" s="305"/>
    </row>
    <row r="393" spans="1:9">
      <c r="A393" s="300">
        <v>391</v>
      </c>
      <c r="B393" s="301">
        <v>44130</v>
      </c>
      <c r="C393" s="302">
        <v>274.48139999999995</v>
      </c>
      <c r="D393" s="303">
        <v>127.71487564753596</v>
      </c>
      <c r="E393" s="302">
        <f t="shared" si="18"/>
        <v>127.71487564753596</v>
      </c>
      <c r="F393" s="312"/>
      <c r="G393" s="208" t="str">
        <f t="shared" si="19"/>
        <v/>
      </c>
      <c r="H393" s="304" t="str">
        <f t="shared" si="20"/>
        <v/>
      </c>
      <c r="I393" s="305"/>
    </row>
    <row r="394" spans="1:9">
      <c r="A394" s="300">
        <v>392</v>
      </c>
      <c r="B394" s="301">
        <v>44131</v>
      </c>
      <c r="C394" s="302">
        <v>234.41310000000001</v>
      </c>
      <c r="D394" s="303">
        <v>127.71487564753596</v>
      </c>
      <c r="E394" s="302">
        <f t="shared" si="18"/>
        <v>127.71487564753596</v>
      </c>
      <c r="F394" s="312"/>
      <c r="G394" s="208" t="str">
        <f t="shared" si="19"/>
        <v/>
      </c>
      <c r="H394" s="304" t="str">
        <f t="shared" si="20"/>
        <v/>
      </c>
      <c r="I394" s="305"/>
    </row>
    <row r="395" spans="1:9">
      <c r="A395" s="300">
        <v>393</v>
      </c>
      <c r="B395" s="301">
        <v>44132</v>
      </c>
      <c r="C395" s="302">
        <v>113.82989999999999</v>
      </c>
      <c r="D395" s="303">
        <v>127.71487564753596</v>
      </c>
      <c r="E395" s="302">
        <f t="shared" si="18"/>
        <v>113.82989999999999</v>
      </c>
      <c r="F395" s="312"/>
      <c r="G395" s="208" t="str">
        <f t="shared" si="19"/>
        <v/>
      </c>
      <c r="H395" s="304" t="str">
        <f t="shared" si="20"/>
        <v/>
      </c>
      <c r="I395" s="305"/>
    </row>
    <row r="396" spans="1:9">
      <c r="A396" s="300">
        <v>394</v>
      </c>
      <c r="B396" s="301">
        <v>44133</v>
      </c>
      <c r="C396" s="302">
        <v>58.450799999999994</v>
      </c>
      <c r="D396" s="303">
        <v>127.71487564753596</v>
      </c>
      <c r="E396" s="302">
        <f t="shared" ref="E396:E397" si="21">IF(C396&gt;D396,D396,C396)</f>
        <v>58.450799999999994</v>
      </c>
      <c r="F396" s="312"/>
      <c r="G396" s="208"/>
      <c r="H396" s="304"/>
      <c r="I396" s="305"/>
    </row>
    <row r="397" spans="1:9">
      <c r="A397" s="300">
        <v>395</v>
      </c>
      <c r="B397" s="301">
        <v>44134</v>
      </c>
      <c r="C397" s="302">
        <v>86.465399999999988</v>
      </c>
      <c r="D397" s="303">
        <v>127.71487564753596</v>
      </c>
      <c r="E397" s="302">
        <f t="shared" si="21"/>
        <v>86.465399999999988</v>
      </c>
      <c r="F397" s="312"/>
      <c r="G397" s="208"/>
      <c r="H397" s="304"/>
      <c r="I397" s="305"/>
    </row>
    <row r="398" spans="1:9">
      <c r="A398" s="300">
        <v>396</v>
      </c>
      <c r="B398" s="301">
        <v>44135</v>
      </c>
      <c r="C398" s="302">
        <v>124.55940000000001</v>
      </c>
      <c r="D398" s="303">
        <v>127.71487564753596</v>
      </c>
      <c r="E398" s="302">
        <f t="shared" ref="E398" si="22">IF(C398&gt;D398,D398,C398)</f>
        <v>124.55940000000001</v>
      </c>
      <c r="F398" s="312"/>
      <c r="G398" s="208"/>
      <c r="H398" s="304"/>
      <c r="I398" s="305"/>
    </row>
    <row r="399" spans="1:9">
      <c r="B399" s="301"/>
      <c r="C399" s="302"/>
      <c r="D399" s="303"/>
      <c r="E399" s="302"/>
      <c r="F399" s="312"/>
      <c r="G399" s="208"/>
      <c r="H399" s="304"/>
      <c r="I399" s="305"/>
    </row>
    <row r="400" spans="1:9">
      <c r="B400" s="301"/>
      <c r="C400" s="302"/>
      <c r="D400" s="303"/>
      <c r="E400" s="302"/>
      <c r="F400" s="312"/>
      <c r="G400" s="208"/>
      <c r="H400" s="304"/>
      <c r="I400" s="305"/>
    </row>
    <row r="401" spans="2:9">
      <c r="B401" s="301"/>
      <c r="C401" s="302"/>
      <c r="D401" s="303"/>
      <c r="E401" s="302"/>
      <c r="F401" s="312"/>
      <c r="G401" s="208"/>
      <c r="H401" s="304"/>
      <c r="I401" s="305"/>
    </row>
    <row r="402" spans="2:9">
      <c r="B402" s="301"/>
      <c r="C402" s="302"/>
      <c r="D402" s="303"/>
      <c r="E402" s="302"/>
      <c r="F402" s="312"/>
      <c r="G402" s="208"/>
      <c r="H402" s="304"/>
      <c r="I402" s="305"/>
    </row>
    <row r="403" spans="2:9">
      <c r="B403" s="301"/>
      <c r="C403" s="302"/>
      <c r="D403" s="303"/>
      <c r="E403" s="302"/>
      <c r="F403" s="312"/>
      <c r="G403" s="208"/>
      <c r="H403" s="304"/>
      <c r="I403" s="305"/>
    </row>
    <row r="404" spans="2:9">
      <c r="B404" s="301"/>
      <c r="C404" s="302"/>
      <c r="D404" s="303"/>
      <c r="E404" s="302"/>
      <c r="F404" s="312"/>
      <c r="G404" s="208"/>
      <c r="H404" s="304"/>
      <c r="I404" s="305"/>
    </row>
    <row r="405" spans="2:9">
      <c r="B405" s="301"/>
      <c r="C405" s="302"/>
      <c r="D405" s="303"/>
      <c r="E405" s="302"/>
      <c r="F405" s="312"/>
      <c r="G405" s="208"/>
      <c r="H405" s="304"/>
      <c r="I405" s="305"/>
    </row>
    <row r="406" spans="2:9">
      <c r="B406" s="301"/>
      <c r="C406" s="302"/>
      <c r="D406" s="303"/>
      <c r="E406" s="302"/>
      <c r="F406" s="312"/>
      <c r="G406" s="208"/>
      <c r="H406" s="304"/>
      <c r="I406" s="305"/>
    </row>
    <row r="407" spans="2:9">
      <c r="B407" s="301"/>
      <c r="C407" s="302"/>
      <c r="D407" s="303"/>
      <c r="E407" s="302"/>
      <c r="F407" s="312"/>
      <c r="G407" s="208"/>
      <c r="H407" s="304"/>
      <c r="I407" s="305"/>
    </row>
    <row r="408" spans="2:9">
      <c r="B408" s="301"/>
      <c r="C408" s="302"/>
      <c r="D408" s="303"/>
      <c r="E408" s="302"/>
      <c r="F408" s="312"/>
      <c r="G408" s="208"/>
      <c r="H408" s="304"/>
      <c r="I408" s="305"/>
    </row>
    <row r="409" spans="2:9">
      <c r="B409" s="301"/>
      <c r="C409" s="302"/>
      <c r="D409" s="303"/>
      <c r="E409" s="302"/>
      <c r="F409" s="312"/>
      <c r="G409" s="208"/>
      <c r="H409" s="304"/>
      <c r="I409" s="305"/>
    </row>
    <row r="410" spans="2:9">
      <c r="B410" s="301"/>
      <c r="C410" s="302"/>
      <c r="D410" s="303"/>
      <c r="E410" s="302"/>
      <c r="F410" s="312"/>
      <c r="G410" s="208"/>
      <c r="H410" s="304"/>
      <c r="I410" s="305"/>
    </row>
    <row r="411" spans="2:9">
      <c r="B411" s="301"/>
      <c r="C411" s="302"/>
      <c r="D411" s="303"/>
      <c r="E411" s="302"/>
      <c r="F411" s="312"/>
      <c r="G411" s="208"/>
      <c r="H411" s="304"/>
      <c r="I411" s="305"/>
    </row>
    <row r="412" spans="2:9">
      <c r="B412" s="301"/>
      <c r="C412" s="302"/>
      <c r="D412" s="303"/>
      <c r="E412" s="302"/>
      <c r="F412" s="312"/>
      <c r="G412" s="208"/>
      <c r="H412" s="304"/>
      <c r="I412" s="305"/>
    </row>
    <row r="413" spans="2:9">
      <c r="B413" s="301"/>
      <c r="C413" s="302"/>
      <c r="D413" s="303"/>
      <c r="E413" s="302"/>
      <c r="F413" s="312"/>
      <c r="G413" s="208"/>
      <c r="H413" s="304"/>
      <c r="I413" s="305"/>
    </row>
    <row r="414" spans="2:9">
      <c r="B414" s="301"/>
      <c r="C414" s="302"/>
      <c r="D414" s="303"/>
      <c r="E414" s="302"/>
      <c r="F414" s="312"/>
      <c r="G414" s="208"/>
      <c r="H414" s="304"/>
      <c r="I414" s="305"/>
    </row>
    <row r="415" spans="2:9">
      <c r="B415" s="301"/>
      <c r="C415" s="302"/>
      <c r="D415" s="303"/>
      <c r="E415" s="302"/>
      <c r="F415" s="312"/>
      <c r="G415" s="208"/>
      <c r="H415" s="304"/>
      <c r="I415" s="305"/>
    </row>
    <row r="416" spans="2:9">
      <c r="B416" s="301"/>
      <c r="C416" s="302"/>
      <c r="D416" s="303"/>
      <c r="E416" s="302"/>
      <c r="F416" s="312"/>
      <c r="G416" s="208"/>
      <c r="H416" s="304"/>
      <c r="I416" s="305"/>
    </row>
    <row r="417" spans="2:9">
      <c r="B417" s="301"/>
      <c r="C417" s="302"/>
      <c r="D417" s="303"/>
      <c r="E417" s="302"/>
      <c r="F417" s="312"/>
      <c r="G417" s="208"/>
      <c r="H417" s="304"/>
      <c r="I417" s="305"/>
    </row>
    <row r="418" spans="2:9">
      <c r="B418" s="301"/>
      <c r="C418" s="302"/>
      <c r="D418" s="303"/>
      <c r="E418" s="302"/>
      <c r="F418" s="312"/>
      <c r="G418" s="208"/>
      <c r="H418" s="304"/>
      <c r="I418" s="305"/>
    </row>
    <row r="419" spans="2:9">
      <c r="B419" s="301"/>
      <c r="C419" s="302"/>
      <c r="D419" s="303"/>
      <c r="E419" s="302"/>
      <c r="F419" s="312"/>
      <c r="G419" s="208"/>
      <c r="H419" s="304"/>
      <c r="I419" s="305"/>
    </row>
    <row r="420" spans="2:9">
      <c r="B420" s="301"/>
      <c r="C420" s="302"/>
      <c r="D420" s="303"/>
      <c r="E420" s="302"/>
      <c r="F420" s="312"/>
      <c r="G420" s="208"/>
      <c r="H420" s="304"/>
      <c r="I420" s="305"/>
    </row>
    <row r="421" spans="2:9">
      <c r="B421" s="301"/>
      <c r="C421" s="302"/>
      <c r="D421" s="303"/>
      <c r="E421" s="302"/>
      <c r="F421" s="312"/>
      <c r="G421" s="208"/>
      <c r="H421" s="304"/>
      <c r="I421" s="305"/>
    </row>
    <row r="422" spans="2:9">
      <c r="B422" s="301"/>
      <c r="C422" s="302"/>
      <c r="D422" s="303"/>
      <c r="E422" s="302"/>
      <c r="F422" s="312"/>
      <c r="G422" s="208"/>
      <c r="H422" s="304"/>
      <c r="I422" s="305"/>
    </row>
    <row r="423" spans="2:9">
      <c r="B423" s="301"/>
      <c r="C423" s="302"/>
      <c r="D423" s="303"/>
      <c r="E423" s="302"/>
      <c r="F423" s="312"/>
      <c r="G423" s="208"/>
      <c r="H423" s="304"/>
      <c r="I423" s="305"/>
    </row>
    <row r="424" spans="2:9">
      <c r="B424" s="301"/>
      <c r="C424" s="302"/>
      <c r="D424" s="303"/>
      <c r="E424" s="302"/>
      <c r="F424" s="312"/>
      <c r="G424" s="208"/>
      <c r="H424" s="304"/>
      <c r="I424" s="305"/>
    </row>
    <row r="425" spans="2:9">
      <c r="B425" s="301"/>
      <c r="C425" s="302"/>
      <c r="D425" s="303"/>
      <c r="E425" s="302"/>
      <c r="F425" s="312"/>
      <c r="G425" s="208"/>
      <c r="H425" s="304"/>
      <c r="I425" s="305"/>
    </row>
    <row r="426" spans="2:9">
      <c r="B426" s="301"/>
      <c r="C426" s="302"/>
      <c r="D426" s="303"/>
      <c r="E426" s="302"/>
      <c r="F426" s="312"/>
      <c r="G426" s="208"/>
      <c r="H426" s="304"/>
      <c r="I426" s="305"/>
    </row>
    <row r="427" spans="2:9">
      <c r="B427" s="301"/>
      <c r="C427" s="302"/>
      <c r="D427" s="303"/>
      <c r="E427" s="302"/>
      <c r="F427" s="312"/>
      <c r="G427" s="208"/>
      <c r="H427" s="304"/>
      <c r="I427" s="305"/>
    </row>
    <row r="428" spans="2:9">
      <c r="B428" s="301"/>
      <c r="C428" s="302"/>
      <c r="D428" s="303"/>
      <c r="E428" s="302"/>
      <c r="F428" s="312"/>
      <c r="G428" s="208"/>
      <c r="H428" s="304"/>
      <c r="I428" s="305"/>
    </row>
    <row r="429" spans="2:9">
      <c r="B429" s="301"/>
      <c r="C429" s="302"/>
      <c r="D429" s="303"/>
      <c r="E429" s="302"/>
      <c r="F429" s="312"/>
      <c r="G429" s="208"/>
      <c r="H429" s="304"/>
      <c r="I429" s="305"/>
    </row>
    <row r="430" spans="2:9">
      <c r="B430" s="301"/>
      <c r="C430" s="302"/>
      <c r="D430" s="303"/>
      <c r="E430" s="302"/>
      <c r="F430" s="312"/>
      <c r="G430" s="208"/>
      <c r="H430" s="304"/>
      <c r="I430" s="305"/>
    </row>
    <row r="431" spans="2:9">
      <c r="B431" s="301"/>
      <c r="C431" s="302"/>
      <c r="D431" s="303"/>
      <c r="E431" s="302"/>
      <c r="F431" s="312"/>
      <c r="G431" s="208"/>
      <c r="H431" s="304"/>
      <c r="I431" s="305"/>
    </row>
    <row r="432" spans="2:9">
      <c r="B432" s="301"/>
      <c r="C432" s="302"/>
      <c r="D432" s="303"/>
      <c r="E432" s="302"/>
      <c r="F432" s="312"/>
      <c r="G432" s="208"/>
      <c r="H432" s="304"/>
      <c r="I432" s="305"/>
    </row>
    <row r="433" spans="2:9">
      <c r="B433" s="301"/>
      <c r="C433" s="302"/>
      <c r="D433" s="303"/>
      <c r="E433" s="302"/>
      <c r="F433" s="312"/>
      <c r="G433" s="208"/>
      <c r="H433" s="304"/>
      <c r="I433" s="305"/>
    </row>
    <row r="434" spans="2:9">
      <c r="B434" s="301"/>
      <c r="C434" s="302"/>
      <c r="D434" s="303"/>
      <c r="E434" s="302"/>
      <c r="F434" s="312"/>
      <c r="G434" s="208"/>
      <c r="H434" s="304"/>
      <c r="I434" s="305"/>
    </row>
    <row r="435" spans="2:9">
      <c r="B435" s="301"/>
      <c r="C435" s="302"/>
      <c r="D435" s="303"/>
      <c r="E435" s="302"/>
      <c r="F435" s="312"/>
      <c r="G435" s="208"/>
      <c r="H435" s="304"/>
      <c r="I435" s="305"/>
    </row>
    <row r="436" spans="2:9">
      <c r="B436" s="301"/>
      <c r="C436" s="302"/>
      <c r="D436" s="303"/>
      <c r="E436" s="302"/>
      <c r="F436" s="312"/>
      <c r="G436" s="208"/>
      <c r="H436" s="304"/>
      <c r="I436" s="305"/>
    </row>
    <row r="437" spans="2:9">
      <c r="B437" s="301"/>
      <c r="C437" s="302"/>
      <c r="D437" s="303"/>
      <c r="E437" s="302"/>
      <c r="F437" s="312"/>
      <c r="G437" s="208"/>
      <c r="H437" s="304"/>
      <c r="I437" s="305"/>
    </row>
    <row r="438" spans="2:9">
      <c r="B438" s="301"/>
      <c r="C438" s="302"/>
      <c r="D438" s="303"/>
      <c r="E438" s="302"/>
      <c r="F438" s="312"/>
      <c r="G438" s="208"/>
      <c r="H438" s="304"/>
      <c r="I438" s="305"/>
    </row>
    <row r="439" spans="2:9">
      <c r="B439" s="301"/>
      <c r="C439" s="302"/>
      <c r="D439" s="303"/>
      <c r="E439" s="302"/>
      <c r="F439" s="312"/>
      <c r="G439" s="208"/>
      <c r="H439" s="304"/>
      <c r="I439" s="305"/>
    </row>
    <row r="440" spans="2:9">
      <c r="B440" s="301"/>
      <c r="C440" s="302"/>
      <c r="D440" s="303"/>
      <c r="E440" s="302"/>
      <c r="F440" s="312"/>
      <c r="G440" s="208"/>
      <c r="H440" s="304"/>
      <c r="I440" s="305"/>
    </row>
    <row r="441" spans="2:9">
      <c r="B441" s="301"/>
      <c r="C441" s="302"/>
      <c r="D441" s="303"/>
      <c r="E441" s="302"/>
      <c r="F441" s="312"/>
      <c r="G441" s="208"/>
      <c r="H441" s="304"/>
      <c r="I441" s="305"/>
    </row>
    <row r="442" spans="2:9">
      <c r="B442" s="301"/>
      <c r="C442" s="302"/>
      <c r="D442" s="303"/>
      <c r="E442" s="302"/>
      <c r="F442" s="312"/>
      <c r="G442" s="208"/>
      <c r="H442" s="304"/>
      <c r="I442" s="305"/>
    </row>
    <row r="443" spans="2:9">
      <c r="B443" s="301"/>
      <c r="C443" s="302"/>
      <c r="D443" s="303"/>
      <c r="E443" s="302"/>
      <c r="F443" s="312"/>
      <c r="G443" s="208"/>
      <c r="H443" s="304"/>
      <c r="I443" s="305"/>
    </row>
    <row r="444" spans="2:9">
      <c r="B444" s="301"/>
      <c r="C444" s="302"/>
      <c r="D444" s="303"/>
      <c r="E444" s="302"/>
      <c r="F444" s="312"/>
      <c r="G444" s="208"/>
      <c r="H444" s="304"/>
      <c r="I444" s="305"/>
    </row>
    <row r="445" spans="2:9">
      <c r="B445" s="301"/>
      <c r="C445" s="302"/>
      <c r="D445" s="303"/>
      <c r="E445" s="302"/>
      <c r="F445" s="312"/>
      <c r="G445" s="208"/>
      <c r="H445" s="304"/>
      <c r="I445" s="305"/>
    </row>
    <row r="446" spans="2:9">
      <c r="B446" s="301"/>
      <c r="C446" s="302"/>
      <c r="D446" s="303"/>
      <c r="E446" s="302"/>
      <c r="F446" s="312"/>
      <c r="G446" s="208"/>
      <c r="H446" s="304"/>
      <c r="I446" s="305"/>
    </row>
    <row r="447" spans="2:9">
      <c r="B447" s="301"/>
      <c r="C447" s="302"/>
      <c r="D447" s="303"/>
      <c r="E447" s="302"/>
      <c r="F447" s="312"/>
      <c r="G447" s="208"/>
      <c r="H447" s="304"/>
      <c r="I447" s="305"/>
    </row>
    <row r="448" spans="2:9">
      <c r="B448" s="301"/>
      <c r="C448" s="302"/>
      <c r="D448" s="303"/>
      <c r="E448" s="302"/>
      <c r="F448" s="312"/>
      <c r="G448" s="208"/>
      <c r="H448" s="304"/>
      <c r="I448" s="305"/>
    </row>
    <row r="449" spans="2:9">
      <c r="B449" s="301"/>
      <c r="C449" s="302"/>
      <c r="D449" s="303"/>
      <c r="E449" s="302"/>
      <c r="F449" s="312"/>
      <c r="G449" s="208"/>
      <c r="H449" s="304"/>
      <c r="I449" s="305"/>
    </row>
    <row r="450" spans="2:9">
      <c r="B450" s="301"/>
      <c r="C450" s="302"/>
      <c r="D450" s="303"/>
      <c r="E450" s="302"/>
      <c r="F450" s="312"/>
      <c r="G450" s="208"/>
      <c r="H450" s="304"/>
      <c r="I450" s="305"/>
    </row>
    <row r="451" spans="2:9">
      <c r="B451" s="301"/>
      <c r="C451" s="302"/>
      <c r="D451" s="303"/>
      <c r="E451" s="302"/>
      <c r="F451" s="312"/>
      <c r="G451" s="208"/>
      <c r="H451" s="304"/>
      <c r="I451" s="305"/>
    </row>
    <row r="452" spans="2:9">
      <c r="B452" s="301"/>
      <c r="C452" s="302"/>
      <c r="D452" s="303"/>
      <c r="E452" s="302"/>
      <c r="F452" s="312"/>
      <c r="G452" s="208"/>
      <c r="H452" s="304"/>
      <c r="I452" s="305"/>
    </row>
    <row r="453" spans="2:9">
      <c r="B453" s="301"/>
      <c r="C453" s="302"/>
      <c r="D453" s="303"/>
      <c r="E453" s="302"/>
      <c r="F453" s="312"/>
      <c r="G453" s="208"/>
      <c r="H453" s="304"/>
      <c r="I453" s="305"/>
    </row>
    <row r="454" spans="2:9">
      <c r="B454" s="301"/>
      <c r="C454" s="302"/>
      <c r="D454" s="303"/>
      <c r="E454" s="302"/>
      <c r="F454" s="312"/>
      <c r="G454" s="208"/>
      <c r="H454" s="304"/>
      <c r="I454" s="305"/>
    </row>
    <row r="455" spans="2:9">
      <c r="B455" s="301"/>
      <c r="C455" s="302"/>
      <c r="D455" s="303"/>
      <c r="E455" s="302"/>
      <c r="F455" s="312"/>
      <c r="G455" s="208"/>
      <c r="H455" s="304"/>
      <c r="I455" s="305"/>
    </row>
    <row r="456" spans="2:9">
      <c r="B456" s="301"/>
      <c r="C456" s="302"/>
      <c r="D456" s="303"/>
      <c r="E456" s="302"/>
      <c r="F456" s="312"/>
      <c r="G456" s="208"/>
      <c r="H456" s="304"/>
      <c r="I456" s="305"/>
    </row>
    <row r="457" spans="2:9">
      <c r="B457" s="301"/>
      <c r="C457" s="302"/>
      <c r="D457" s="303"/>
      <c r="E457" s="302"/>
      <c r="F457" s="312"/>
      <c r="G457" s="208"/>
      <c r="H457" s="304"/>
      <c r="I457" s="305"/>
    </row>
    <row r="458" spans="2:9">
      <c r="B458" s="301"/>
      <c r="C458" s="302"/>
      <c r="D458" s="303"/>
      <c r="E458" s="302"/>
      <c r="F458" s="312"/>
      <c r="G458" s="208"/>
      <c r="H458" s="304"/>
      <c r="I458" s="305"/>
    </row>
    <row r="459" spans="2:9">
      <c r="B459" s="301"/>
      <c r="C459" s="302"/>
      <c r="D459" s="303"/>
      <c r="E459" s="302"/>
      <c r="F459" s="312"/>
      <c r="G459" s="208"/>
      <c r="H459" s="304"/>
      <c r="I459" s="305"/>
    </row>
    <row r="460" spans="2:9">
      <c r="B460" s="301"/>
      <c r="C460" s="302"/>
      <c r="D460" s="303"/>
      <c r="E460" s="302"/>
      <c r="F460" s="312"/>
      <c r="G460" s="208"/>
      <c r="H460" s="304"/>
      <c r="I460" s="305"/>
    </row>
    <row r="461" spans="2:9">
      <c r="B461" s="301"/>
      <c r="C461" s="302"/>
      <c r="D461" s="303"/>
      <c r="E461" s="302"/>
      <c r="F461" s="312"/>
      <c r="G461" s="208"/>
      <c r="H461" s="304"/>
      <c r="I461" s="305"/>
    </row>
    <row r="462" spans="2:9">
      <c r="B462" s="301"/>
      <c r="C462" s="302"/>
      <c r="D462" s="303"/>
      <c r="E462" s="302"/>
      <c r="F462" s="312"/>
      <c r="G462" s="208"/>
      <c r="H462" s="304"/>
      <c r="I462" s="305"/>
    </row>
    <row r="463" spans="2:9">
      <c r="B463" s="301"/>
      <c r="C463" s="302"/>
      <c r="D463" s="303"/>
      <c r="E463" s="302"/>
      <c r="F463" s="312"/>
      <c r="G463" s="208"/>
      <c r="H463" s="304"/>
      <c r="I463" s="305"/>
    </row>
    <row r="464" spans="2:9">
      <c r="B464" s="301"/>
      <c r="C464" s="302"/>
      <c r="D464" s="303"/>
      <c r="E464" s="302"/>
      <c r="F464" s="312"/>
      <c r="G464" s="208"/>
      <c r="H464" s="304"/>
      <c r="I464" s="305"/>
    </row>
    <row r="465" spans="2:9">
      <c r="B465" s="301"/>
      <c r="C465" s="302"/>
      <c r="D465" s="303"/>
      <c r="E465" s="302"/>
      <c r="F465" s="312"/>
      <c r="G465" s="208"/>
      <c r="H465" s="304"/>
      <c r="I465" s="305"/>
    </row>
    <row r="466" spans="2:9">
      <c r="B466" s="301"/>
      <c r="C466" s="302"/>
      <c r="D466" s="303"/>
      <c r="E466" s="302"/>
      <c r="F466" s="312"/>
      <c r="G466" s="208"/>
      <c r="H466" s="304"/>
      <c r="I466" s="305"/>
    </row>
    <row r="467" spans="2:9">
      <c r="B467" s="301"/>
      <c r="C467" s="302"/>
      <c r="D467" s="303"/>
      <c r="E467" s="302"/>
      <c r="F467" s="312"/>
      <c r="G467" s="208"/>
      <c r="H467" s="304"/>
      <c r="I467" s="305"/>
    </row>
    <row r="468" spans="2:9">
      <c r="B468" s="301"/>
      <c r="C468" s="302"/>
      <c r="D468" s="303"/>
      <c r="E468" s="302"/>
      <c r="F468" s="312"/>
      <c r="G468" s="208"/>
      <c r="H468" s="304"/>
      <c r="I468" s="305"/>
    </row>
    <row r="469" spans="2:9">
      <c r="B469" s="301"/>
      <c r="C469" s="302"/>
      <c r="D469" s="303"/>
      <c r="E469" s="302"/>
      <c r="F469" s="312"/>
      <c r="G469" s="208"/>
      <c r="H469" s="304"/>
      <c r="I469" s="305"/>
    </row>
    <row r="470" spans="2:9">
      <c r="B470" s="301"/>
      <c r="C470" s="302"/>
      <c r="D470" s="303"/>
      <c r="E470" s="302"/>
      <c r="F470" s="312"/>
      <c r="G470" s="208"/>
      <c r="H470" s="304"/>
      <c r="I470" s="305"/>
    </row>
    <row r="471" spans="2:9">
      <c r="B471" s="301"/>
      <c r="C471" s="302"/>
      <c r="D471" s="303"/>
      <c r="E471" s="302"/>
      <c r="F471" s="312"/>
      <c r="G471" s="208"/>
      <c r="H471" s="304"/>
      <c r="I471" s="305"/>
    </row>
    <row r="472" spans="2:9">
      <c r="B472" s="301"/>
      <c r="C472" s="302"/>
      <c r="D472" s="303"/>
      <c r="E472" s="302"/>
      <c r="F472" s="312"/>
      <c r="G472" s="208"/>
      <c r="H472" s="304"/>
      <c r="I472" s="305"/>
    </row>
    <row r="473" spans="2:9">
      <c r="B473" s="301"/>
      <c r="C473" s="302"/>
      <c r="D473" s="303"/>
      <c r="E473" s="302"/>
      <c r="F473" s="312"/>
      <c r="G473" s="208"/>
      <c r="H473" s="304"/>
      <c r="I473" s="305"/>
    </row>
    <row r="474" spans="2:9">
      <c r="B474" s="301"/>
      <c r="C474" s="302"/>
      <c r="D474" s="303"/>
      <c r="E474" s="302"/>
      <c r="F474" s="312"/>
      <c r="G474" s="208"/>
      <c r="H474" s="304"/>
      <c r="I474" s="305"/>
    </row>
    <row r="475" spans="2:9">
      <c r="B475" s="301"/>
      <c r="C475" s="302"/>
      <c r="D475" s="303"/>
      <c r="E475" s="302"/>
      <c r="F475" s="312"/>
      <c r="G475" s="208"/>
      <c r="H475" s="304"/>
      <c r="I475" s="305"/>
    </row>
    <row r="476" spans="2:9">
      <c r="B476" s="301"/>
      <c r="C476" s="302"/>
      <c r="D476" s="303"/>
      <c r="E476" s="302"/>
      <c r="F476" s="312"/>
      <c r="G476" s="208"/>
      <c r="H476" s="304"/>
      <c r="I476" s="305"/>
    </row>
    <row r="477" spans="2:9">
      <c r="B477" s="301"/>
      <c r="C477" s="302"/>
      <c r="D477" s="303"/>
      <c r="E477" s="302"/>
      <c r="F477" s="312"/>
      <c r="G477" s="208"/>
      <c r="H477" s="304"/>
      <c r="I477" s="305"/>
    </row>
    <row r="478" spans="2:9">
      <c r="B478" s="301"/>
      <c r="C478" s="302"/>
      <c r="D478" s="303"/>
      <c r="E478" s="302"/>
      <c r="F478" s="312"/>
      <c r="G478" s="208"/>
      <c r="H478" s="304"/>
      <c r="I478" s="305"/>
    </row>
    <row r="479" spans="2:9">
      <c r="B479" s="301"/>
      <c r="C479" s="302"/>
      <c r="D479" s="303"/>
      <c r="E479" s="302"/>
      <c r="F479" s="312"/>
      <c r="G479" s="208"/>
      <c r="H479" s="304"/>
      <c r="I479" s="305"/>
    </row>
    <row r="480" spans="2:9">
      <c r="B480" s="301"/>
      <c r="C480" s="302"/>
      <c r="D480" s="303"/>
      <c r="E480" s="302"/>
      <c r="F480" s="312"/>
      <c r="G480" s="208"/>
      <c r="H480" s="304"/>
      <c r="I480" s="305"/>
    </row>
    <row r="481" spans="2:9">
      <c r="B481" s="301"/>
      <c r="C481" s="302"/>
      <c r="D481" s="303"/>
      <c r="E481" s="302"/>
      <c r="F481" s="312"/>
      <c r="G481" s="208"/>
      <c r="H481" s="304"/>
      <c r="I481" s="305"/>
    </row>
    <row r="482" spans="2:9">
      <c r="B482" s="301"/>
      <c r="C482" s="302"/>
      <c r="D482" s="303"/>
      <c r="E482" s="302"/>
      <c r="F482" s="312"/>
      <c r="G482" s="208"/>
      <c r="H482" s="304"/>
      <c r="I482" s="305"/>
    </row>
    <row r="483" spans="2:9">
      <c r="B483" s="301"/>
      <c r="C483" s="302"/>
      <c r="D483" s="303"/>
      <c r="E483" s="302"/>
      <c r="F483" s="312"/>
      <c r="G483" s="208"/>
      <c r="H483" s="304"/>
      <c r="I483" s="305"/>
    </row>
    <row r="484" spans="2:9">
      <c r="B484" s="301"/>
      <c r="C484" s="302"/>
      <c r="D484" s="303"/>
      <c r="E484" s="302"/>
      <c r="F484" s="312"/>
      <c r="G484" s="208"/>
      <c r="H484" s="304"/>
      <c r="I484" s="305"/>
    </row>
    <row r="485" spans="2:9">
      <c r="B485" s="301"/>
      <c r="C485" s="302"/>
      <c r="D485" s="303"/>
      <c r="E485" s="302"/>
      <c r="F485" s="312"/>
      <c r="G485" s="208"/>
      <c r="H485" s="304"/>
      <c r="I485" s="305"/>
    </row>
    <row r="486" spans="2:9">
      <c r="B486" s="301"/>
      <c r="C486" s="302"/>
      <c r="D486" s="303"/>
      <c r="E486" s="302"/>
      <c r="F486" s="312"/>
      <c r="G486" s="208"/>
      <c r="H486" s="304"/>
      <c r="I486" s="305"/>
    </row>
    <row r="487" spans="2:9">
      <c r="B487" s="301"/>
      <c r="C487" s="302"/>
      <c r="D487" s="303"/>
      <c r="E487" s="302"/>
      <c r="F487" s="312"/>
      <c r="G487" s="208"/>
      <c r="H487" s="304"/>
      <c r="I487" s="305"/>
    </row>
    <row r="488" spans="2:9">
      <c r="B488" s="301"/>
      <c r="C488" s="302"/>
      <c r="D488" s="303"/>
      <c r="E488" s="302"/>
      <c r="F488" s="312"/>
      <c r="G488" s="208"/>
      <c r="H488" s="304"/>
      <c r="I488" s="3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J16" sqref="J1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Octubre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8" t="s">
        <v>63</v>
      </c>
      <c r="D7" s="12"/>
      <c r="E7" s="13"/>
      <c r="F7" s="319" t="str">
        <f>K3</f>
        <v>Octubre 2020</v>
      </c>
      <c r="G7" s="320"/>
      <c r="H7" s="321" t="s">
        <v>64</v>
      </c>
      <c r="I7" s="321"/>
      <c r="J7" s="321" t="s">
        <v>71</v>
      </c>
      <c r="K7" s="321"/>
      <c r="L7" s="9"/>
    </row>
    <row r="8" spans="1:19" ht="12.75" customHeight="1">
      <c r="A8" s="7"/>
      <c r="B8" s="8"/>
      <c r="C8" s="318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1889.582088462</v>
      </c>
      <c r="G9" s="92">
        <f>VLOOKUP("Hidráulica",Dat_01!$A$8:$J$29,4,FALSE)*100</f>
        <v>68.407456010000004</v>
      </c>
      <c r="H9" s="91">
        <f>VLOOKUP("Hidráulica",Dat_01!$A$8:$J$29,5,FALSE)/1000</f>
        <v>24941.402337602001</v>
      </c>
      <c r="I9" s="92">
        <f>VLOOKUP("Hidráulica",Dat_01!$A$8:$J$29,7,FALSE)*100</f>
        <v>43.22977753</v>
      </c>
      <c r="J9" s="91">
        <f>VLOOKUP("Hidráulica",Dat_01!$A$8:$J$29,8,FALSE)/1000</f>
        <v>32243.348719678001</v>
      </c>
      <c r="K9" s="92">
        <f>VLOOKUP("Hidráulica",Dat_01!$A$8:$J$29,10,FALSE)*100</f>
        <v>46.150367599999996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5668.7251050000004</v>
      </c>
      <c r="G10" s="92">
        <f>VLOOKUP("Eólica",Dat_01!$A$8:$J$29,4,FALSE)*100</f>
        <v>52.387828820000003</v>
      </c>
      <c r="H10" s="91">
        <f>VLOOKUP("Eólica",Dat_01!$A$8:$J$29,5,FALSE)/1000</f>
        <v>42157.502872000005</v>
      </c>
      <c r="I10" s="92">
        <f>VLOOKUP("Eólica",Dat_01!$A$8:$J$29,7,FALSE)*100</f>
        <v>4.4546471499999996</v>
      </c>
      <c r="J10" s="91">
        <f>VLOOKUP("Eólica",Dat_01!$A$8:$J$29,8,FALSE)/1000</f>
        <v>54898.733346000001</v>
      </c>
      <c r="K10" s="92">
        <f>VLOOKUP("Eólica",Dat_01!$A$8:$J$29,10,FALSE)*100</f>
        <v>11.572213720000001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1273.972949</v>
      </c>
      <c r="G11" s="92">
        <f>VLOOKUP("Solar fotovoltaica",Dat_01!$A$8:$J$29,4,FALSE)*100</f>
        <v>66.596287259999997</v>
      </c>
      <c r="H11" s="91">
        <f>VLOOKUP("Solar fotovoltaica",Dat_01!$A$8:$J$29,5,FALSE)/1000</f>
        <v>13372.471346</v>
      </c>
      <c r="I11" s="92">
        <f>VLOOKUP("Solar fotovoltaica",Dat_01!$A$8:$J$29,7,FALSE)*100</f>
        <v>70.218626549999996</v>
      </c>
      <c r="J11" s="91">
        <f>VLOOKUP("Solar fotovoltaica",Dat_01!$A$8:$J$29,8,FALSE)/1000</f>
        <v>14368.388299</v>
      </c>
      <c r="K11" s="92">
        <f>VLOOKUP("Solar fotovoltaica",Dat_01!$A$8:$J$29,10,FALSE)*100</f>
        <v>66.782273989999993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340.27470899999997</v>
      </c>
      <c r="G12" s="92">
        <f>VLOOKUP("Solar térmica",Dat_01!$A$8:$J$29,4,FALSE)*100</f>
        <v>12.270293969999999</v>
      </c>
      <c r="H12" s="91">
        <f>VLOOKUP("Solar térmica",Dat_01!$A$8:$J$29,5,FALSE)/1000</f>
        <v>4354.0372109999998</v>
      </c>
      <c r="I12" s="92">
        <f>VLOOKUP("Solar térmica",Dat_01!$A$8:$J$29,7,FALSE)*100</f>
        <v>-13.395276179999998</v>
      </c>
      <c r="J12" s="91">
        <f>VLOOKUP("Solar térmica",Dat_01!$A$8:$J$29,8,FALSE)/1000</f>
        <v>4492.9859980000001</v>
      </c>
      <c r="K12" s="92">
        <f>VLOOKUP("Solar térmica",Dat_01!$A$8:$J$29,10,FALSE)*100</f>
        <v>-13.855409360000001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572</v>
      </c>
      <c r="F13" s="91">
        <f>VLOOKUP("Otras renovables",Dat_01!$A$8:$J$29,2,FALSE)/1000</f>
        <v>413.99197600000002</v>
      </c>
      <c r="G13" s="92">
        <f>VLOOKUP("Otras renovables",Dat_01!$A$8:$J$29,4,FALSE)*100</f>
        <v>33.148672060000003</v>
      </c>
      <c r="H13" s="91">
        <f>VLOOKUP("Otras renovables",Dat_01!$A$8:$J$29,5,FALSE)/1000</f>
        <v>3648.9577129999998</v>
      </c>
      <c r="I13" s="92">
        <f>VLOOKUP("Otras renovables",Dat_01!$A$8:$J$29,7,FALSE)*100</f>
        <v>21.68618863</v>
      </c>
      <c r="J13" s="91">
        <f>VLOOKUP("Otras renovables",Dat_01!$A$8:$J$29,8,FALSE)/1000</f>
        <v>4257.0978230000001</v>
      </c>
      <c r="K13" s="92">
        <f>VLOOKUP("Otras renovables",Dat_01!$A$8:$J$29,10,FALSE)*100</f>
        <v>18.560777430000002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64.967821499999999</v>
      </c>
      <c r="G14" s="92">
        <f>VLOOKUP("Residuos renovables",Dat_01!$A$8:$J$29,4,FALSE)*100</f>
        <v>4.8270946000000006</v>
      </c>
      <c r="H14" s="91">
        <f>VLOOKUP("Residuos renovables",Dat_01!$A$8:$J$29,5,FALSE)/1000</f>
        <v>471.88423599999999</v>
      </c>
      <c r="I14" s="92">
        <f>VLOOKUP("Residuos renovables",Dat_01!$A$8:$J$29,7,FALSE)*100</f>
        <v>-23.079001830000003</v>
      </c>
      <c r="J14" s="91">
        <f>VLOOKUP("Residuos renovables",Dat_01!$A$8:$J$29,8,FALSE)/1000</f>
        <v>597.37164150000001</v>
      </c>
      <c r="K14" s="92">
        <f>VLOOKUP("Residuos renovables",Dat_01!$A$8:$J$29,10,FALSE)*100</f>
        <v>-19.812959629999998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570</v>
      </c>
      <c r="F15" s="94">
        <f>SUM(F9:F14)</f>
        <v>9651.5146489620001</v>
      </c>
      <c r="G15" s="95">
        <f>((SUM(Dat_01!B8,Dat_01!B14:B17,Dat_01!B19)/SUM(Dat_01!C8,Dat_01!C14:C17,Dat_01!C19))-1)*100</f>
        <v>53.62157650541328</v>
      </c>
      <c r="H15" s="94">
        <f>SUM(H9:H14)</f>
        <v>88946.255715602005</v>
      </c>
      <c r="I15" s="95">
        <f>((SUM(Dat_01!E8,Dat_01!E14:E17,Dat_01!E19)/SUM(Dat_01!F8,Dat_01!F14:F17,Dat_01!F19))-1)*100</f>
        <v>19.76253192357218</v>
      </c>
      <c r="J15" s="94">
        <f>SUM(J9:J14)</f>
        <v>110857.925827178</v>
      </c>
      <c r="K15" s="95">
        <f>((SUM(Dat_01!H8,Dat_01!H14:H17,Dat_01!H19)/SUM(Dat_01!I8,Dat_01!I14:I17,Dat_01!I19))-1)*100</f>
        <v>23.956762342616656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574</v>
      </c>
      <c r="F16" s="91">
        <f>VLOOKUP("Turbinación bombeo",Dat_01!$A$8:$J$29,2,FALSE)/1000</f>
        <v>229.96712263000001</v>
      </c>
      <c r="G16" s="92">
        <f>VLOOKUP("Turbinación bombeo",Dat_01!$A$8:$J$29,4,FALSE)*100</f>
        <v>98.194996450000005</v>
      </c>
      <c r="H16" s="91">
        <f>VLOOKUP("Turbinación bombeo",Dat_01!$A$8:$J$29,5,FALSE)/1000</f>
        <v>2221.1777696980002</v>
      </c>
      <c r="I16" s="92">
        <f>VLOOKUP("Turbinación bombeo",Dat_01!$A$8:$J$29,7,FALSE)*100</f>
        <v>92.901661750000002</v>
      </c>
      <c r="J16" s="91">
        <f>VLOOKUP("Turbinación bombeo",Dat_01!$A$8:$J$29,8,FALSE)/1000</f>
        <v>2715.2268201420002</v>
      </c>
      <c r="K16" s="92">
        <f>VLOOKUP("Turbinación bombeo",Dat_01!$A$8:$J$29,10,FALSE)*100</f>
        <v>90.85092367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4528.3442359999999</v>
      </c>
      <c r="G17" s="92">
        <f>VLOOKUP("Nuclear",Dat_01!$A$8:$J$29,4,FALSE)*100</f>
        <v>-5.1306469999999993E-2</v>
      </c>
      <c r="H17" s="91">
        <f>VLOOKUP("Nuclear",Dat_01!$A$8:$J$29,5,FALSE)/1000</f>
        <v>45846.273700999998</v>
      </c>
      <c r="I17" s="92">
        <f>VLOOKUP("Nuclear",Dat_01!$A$8:$J$29,7,FALSE)*100</f>
        <v>-4.5799847099999997</v>
      </c>
      <c r="J17" s="91">
        <f>VLOOKUP("Nuclear",Dat_01!$A$8:$J$29,8,FALSE)/1000</f>
        <v>53623.690209</v>
      </c>
      <c r="K17" s="92">
        <f>VLOOKUP("Nuclear",Dat_01!$A$8:$J$29,10,FALSE)*100</f>
        <v>-4.5222639600000001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576</v>
      </c>
      <c r="F18" s="91">
        <f>VLOOKUP("Ciclo combinado",Dat_01!$A$8:$J$29,2,FALSE)/1000</f>
        <v>2791.4263309999997</v>
      </c>
      <c r="G18" s="92">
        <f>VLOOKUP("Ciclo combinado",Dat_01!$A$8:$J$29,4,FALSE)*100</f>
        <v>-50.372944249999996</v>
      </c>
      <c r="H18" s="91">
        <f>VLOOKUP("Ciclo combinado",Dat_01!$A$8:$J$29,5,FALSE)/1000</f>
        <v>32571.787866999999</v>
      </c>
      <c r="I18" s="92">
        <f>VLOOKUP("Ciclo combinado",Dat_01!$A$8:$J$29,7,FALSE)*100</f>
        <v>-26.849757589999999</v>
      </c>
      <c r="J18" s="91">
        <f>VLOOKUP("Ciclo combinado",Dat_01!$A$8:$J$29,8,FALSE)/1000</f>
        <v>39187.798195000003</v>
      </c>
      <c r="K18" s="92">
        <f>VLOOKUP("Ciclo combinado",Dat_01!$A$8:$J$29,10,FALSE)*100</f>
        <v>-22.530477449999999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235.10996900000001</v>
      </c>
      <c r="G19" s="92">
        <f>VLOOKUP("Carbón",Dat_01!$A$8:$J$29,4,FALSE)*100</f>
        <v>-65.184293159999996</v>
      </c>
      <c r="H19" s="91">
        <f>VLOOKUP("Carbón",Dat_01!$A$8:$J$29,5,FALSE)/1000</f>
        <v>4241.8449620000001</v>
      </c>
      <c r="I19" s="92">
        <f>VLOOKUP("Carbón",Dat_01!$A$8:$J$29,7,FALSE)*100</f>
        <v>-56.486969109999997</v>
      </c>
      <c r="J19" s="91">
        <f>VLOOKUP("Carbón",Dat_01!$A$8:$J$29,8,FALSE)/1000</f>
        <v>5164.0951869999999</v>
      </c>
      <c r="K19" s="92">
        <f>VLOOKUP("Carbón",Dat_01!$A$8:$J$29,10,FALSE)*100</f>
        <v>-68.643305609999999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64.967821499999999</v>
      </c>
      <c r="D20" s="12"/>
      <c r="E20" s="90" t="s">
        <v>9</v>
      </c>
      <c r="F20" s="91">
        <f>VLOOKUP("Cogeneración",Dat_01!$A$8:$J$29,2,FALSE)/1000</f>
        <v>2351.5301490000002</v>
      </c>
      <c r="G20" s="92">
        <f>VLOOKUP("Cogeneración",Dat_01!$A$8:$J$29,4,FALSE)*100</f>
        <v>-5.7003494899999998</v>
      </c>
      <c r="H20" s="91">
        <f>VLOOKUP("Cogeneración",Dat_01!$A$8:$J$29,5,FALSE)/1000</f>
        <v>22333.497869999999</v>
      </c>
      <c r="I20" s="92">
        <f>VLOOKUP("Cogeneración",Dat_01!$A$8:$J$29,7,FALSE)*100</f>
        <v>-9.8380176400000003</v>
      </c>
      <c r="J20" s="91">
        <f>VLOOKUP("Cogeneración",Dat_01!$A$8:$J$29,8,FALSE)/1000</f>
        <v>27143.793708999998</v>
      </c>
      <c r="K20" s="92">
        <f>VLOOKUP("Cogeneración",Dat_01!$A$8:$J$29,10,FALSE)*100</f>
        <v>-8.8294433300000001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156.50662750000001</v>
      </c>
      <c r="G21" s="92">
        <f>VLOOKUP("Residuos no renovables",Dat_01!$A$8:$J$29,4,FALSE)*100</f>
        <v>-7.5830421100000001</v>
      </c>
      <c r="H21" s="91">
        <f>VLOOKUP("Residuos no renovables",Dat_01!$A$8:$J$29,5,FALSE)/1000</f>
        <v>1534.7307969999999</v>
      </c>
      <c r="I21" s="92">
        <f>VLOOKUP("Residuos no renovables",Dat_01!$A$8:$J$29,7,FALSE)*100</f>
        <v>-13.096989600000001</v>
      </c>
      <c r="J21" s="91">
        <f>VLOOKUP("Residuos no renovables",Dat_01!$A$8:$J$29,8,FALSE)/1000</f>
        <v>1840.3066495</v>
      </c>
      <c r="K21" s="92">
        <f>VLOOKUP("Residuos no renovables",Dat_01!$A$8:$J$29,10,FALSE)*100</f>
        <v>-14.354032250000001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571</v>
      </c>
      <c r="F22" s="94">
        <f>SUM(F16:F21)</f>
        <v>10292.884435130001</v>
      </c>
      <c r="G22" s="95">
        <f>((SUM(Dat_01!B9:B13,Dat_01!B18,Dat_01!B20)/SUM(Dat_01!C9:C13,Dat_01!C18,Dat_01!C20))-1)*100</f>
        <v>-24.371703523259079</v>
      </c>
      <c r="H22" s="94">
        <f>SUM(H16:H21)</f>
        <v>108749.31296669799</v>
      </c>
      <c r="I22" s="95">
        <f>((SUM(Dat_01!E9:E13,Dat_01!E18,Dat_01!E20)/SUM(Dat_01!F9:F13,Dat_01!F18,Dat_01!F20))-1)*100</f>
        <v>-16.353375334645502</v>
      </c>
      <c r="J22" s="94">
        <f>SUM(J16:J21)</f>
        <v>129674.910769642</v>
      </c>
      <c r="K22" s="95">
        <f>((SUM(Dat_01!H9:H13,Dat_01!H18,Dat_01!H20)/SUM(Dat_01!I9:I13,Dat_01!I18,Dat_01!I20))-1)*100</f>
        <v>-17.173022008877869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-360.26088199999998</v>
      </c>
      <c r="G23" s="92">
        <f>VLOOKUP("Consumo de bombeo",Dat_01!$A$8:$J$29,4,FALSE)*100</f>
        <v>99.810920519999996</v>
      </c>
      <c r="H23" s="91">
        <f>VLOOKUP("Consumo de bombeo",Dat_01!$A$8:$J$29,5,FALSE)/1000</f>
        <v>-3848.3480831249999</v>
      </c>
      <c r="I23" s="92">
        <f>VLOOKUP("Consumo de bombeo",Dat_01!$A$8:$J$29,7,FALSE)*100</f>
        <v>94.948657069999996</v>
      </c>
      <c r="J23" s="91">
        <f>VLOOKUP("Consumo de bombeo",Dat_01!$A$8:$J$29,8,FALSE)/1000</f>
        <v>-4901.6271121250002</v>
      </c>
      <c r="K23" s="92">
        <f>VLOOKUP("Consumo de bombeo",Dat_01!$A$8:$J$29,10,FALSE)*100</f>
        <v>102.7431881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-105.943506</v>
      </c>
      <c r="G24" s="92">
        <f>VLOOKUP("Enlace Península-Baleares",Dat_01!$A$8:$J$29,4,FALSE)*100</f>
        <v>-23.042845060000001</v>
      </c>
      <c r="H24" s="91">
        <f>VLOOKUP("Enlace Península-Baleares",Dat_01!$A$8:$J$29,5,FALSE)/1000</f>
        <v>-1191.948306</v>
      </c>
      <c r="I24" s="92">
        <f>VLOOKUP("Enlace Península-Baleares",Dat_01!$A$8:$J$29,7,FALSE)*100</f>
        <v>-19.670799219999999</v>
      </c>
      <c r="J24" s="91">
        <f>VLOOKUP("Enlace Península-Baleares",Dat_01!$A$8:$J$29,8,FALSE)/1000</f>
        <v>-1402.9594180000001</v>
      </c>
      <c r="K24" s="92">
        <f>VLOOKUP("Enlace Península-Baleares",Dat_01!$A$8:$J$29,10,FALSE)*100</f>
        <v>-15.55930925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108.16498299999999</v>
      </c>
      <c r="G25" s="98">
        <f>VLOOKUP("Saldos intercambios internacionales",Dat_01!$A$8:$J$29,4,FALSE)*100</f>
        <v>-81.381102120000008</v>
      </c>
      <c r="H25" s="97">
        <f>VLOOKUP("Saldos intercambios internacionales",Dat_01!$A$8:$J$29,5,FALSE)/1000</f>
        <v>2988.9686460000003</v>
      </c>
      <c r="I25" s="98">
        <f>VLOOKUP("Saldos intercambios internacionales",Dat_01!$A$8:$J$29,7,FALSE)*100</f>
        <v>-55.461067909999997</v>
      </c>
      <c r="J25" s="97">
        <f>VLOOKUP("Saldos intercambios internacionales",Dat_01!$A$8:$J$29,8,FALSE)/1000</f>
        <v>3140.3814530000004</v>
      </c>
      <c r="K25" s="98">
        <f>VLOOKUP("Saldos intercambios internacionales",Dat_01!$A$8:$J$29,10,FALSE)*100</f>
        <v>-59.188145540000001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19586.359679092002</v>
      </c>
      <c r="G26" s="101">
        <f>VLOOKUP("Demanda transporte (b.c.)",Dat_01!$A$8:$J$29,4,FALSE)*100</f>
        <v>-2.8235712300000002</v>
      </c>
      <c r="H26" s="100">
        <f>VLOOKUP("Demanda transporte (b.c.)",Dat_01!$A$8:$J$29,5,FALSE)/1000</f>
        <v>195644.24093917501</v>
      </c>
      <c r="I26" s="101">
        <f>VLOOKUP("Demanda transporte (b.c.)",Dat_01!$A$8:$J$29,7,FALSE)*100</f>
        <v>-5.7282950699999997</v>
      </c>
      <c r="J26" s="100">
        <f>VLOOKUP("Demanda transporte (b.c.)",Dat_01!$A$8:$J$29,8,FALSE)/1000</f>
        <v>237368.63151969502</v>
      </c>
      <c r="K26" s="101">
        <f>VLOOKUP("Demanda transporte (b.c.)",Dat_01!$A$8:$J$29,10,FALSE)*100</f>
        <v>-4.9040413200000001</v>
      </c>
      <c r="L26" s="19"/>
    </row>
    <row r="27" spans="1:19" ht="16.350000000000001" customHeight="1">
      <c r="E27" s="324" t="s">
        <v>83</v>
      </c>
      <c r="F27" s="325"/>
      <c r="G27" s="325"/>
      <c r="H27" s="325"/>
      <c r="I27" s="325"/>
      <c r="J27" s="325"/>
      <c r="K27" s="325"/>
      <c r="L27" s="16"/>
      <c r="M27" s="323"/>
      <c r="N27" s="323"/>
      <c r="O27" s="323"/>
      <c r="P27" s="323"/>
      <c r="Q27" s="323"/>
      <c r="R27" s="323"/>
      <c r="S27" s="323"/>
    </row>
    <row r="28" spans="1:19" ht="34.5" customHeight="1">
      <c r="E28" s="326" t="s">
        <v>611</v>
      </c>
      <c r="F28" s="327"/>
      <c r="G28" s="327"/>
      <c r="H28" s="327"/>
      <c r="I28" s="327"/>
      <c r="J28" s="327"/>
      <c r="K28" s="327"/>
      <c r="L28" s="16"/>
      <c r="M28" s="311"/>
      <c r="N28" s="311"/>
      <c r="O28" s="311"/>
      <c r="P28" s="311"/>
      <c r="Q28" s="311"/>
      <c r="R28" s="311"/>
      <c r="S28" s="311"/>
    </row>
    <row r="29" spans="1:19" ht="12.75" customHeight="1">
      <c r="E29" s="323" t="s">
        <v>54</v>
      </c>
      <c r="F29" s="323"/>
      <c r="G29" s="323"/>
      <c r="H29" s="323"/>
      <c r="I29" s="323"/>
      <c r="J29" s="323"/>
      <c r="K29" s="323"/>
      <c r="L29" s="16"/>
    </row>
    <row r="30" spans="1:19" ht="12.75" customHeight="1">
      <c r="E30" s="323" t="s">
        <v>72</v>
      </c>
      <c r="F30" s="323"/>
      <c r="G30" s="323"/>
      <c r="H30" s="323"/>
      <c r="I30" s="323"/>
      <c r="J30" s="323"/>
      <c r="K30" s="323"/>
      <c r="L30" s="16"/>
    </row>
    <row r="31" spans="1:19" ht="12.75" customHeight="1">
      <c r="E31" s="323" t="s">
        <v>573</v>
      </c>
      <c r="F31" s="323"/>
      <c r="G31" s="323"/>
      <c r="H31" s="323"/>
      <c r="I31" s="323"/>
      <c r="J31" s="323"/>
      <c r="K31" s="323"/>
      <c r="L31" s="16"/>
    </row>
    <row r="32" spans="1:19" ht="12.75" customHeight="1">
      <c r="E32" s="322" t="s">
        <v>575</v>
      </c>
      <c r="F32" s="322"/>
      <c r="G32" s="322"/>
      <c r="H32" s="322"/>
      <c r="I32" s="322"/>
      <c r="J32" s="322"/>
      <c r="K32" s="322"/>
      <c r="L32" s="16"/>
    </row>
    <row r="33" spans="5:12" ht="12.75" customHeight="1">
      <c r="E33" s="323" t="s">
        <v>577</v>
      </c>
      <c r="F33" s="323"/>
      <c r="G33" s="323"/>
      <c r="H33" s="323"/>
      <c r="I33" s="323"/>
      <c r="J33" s="323"/>
      <c r="K33" s="323"/>
      <c r="L33" s="16"/>
    </row>
    <row r="34" spans="5:12" ht="15" customHeight="1">
      <c r="E34" s="322" t="s">
        <v>74</v>
      </c>
      <c r="F34" s="322"/>
      <c r="G34" s="322"/>
      <c r="H34" s="322"/>
      <c r="I34" s="322"/>
      <c r="J34" s="322"/>
      <c r="K34" s="322"/>
    </row>
    <row r="35" spans="5:12" ht="24" customHeight="1">
      <c r="E35" s="322" t="s">
        <v>79</v>
      </c>
      <c r="F35" s="322"/>
      <c r="G35" s="322"/>
      <c r="H35" s="322"/>
      <c r="I35" s="322"/>
      <c r="J35" s="322"/>
      <c r="K35" s="322"/>
    </row>
    <row r="36" spans="5:12">
      <c r="F36" s="281"/>
      <c r="G36" s="281"/>
      <c r="H36" s="281"/>
      <c r="I36" s="281"/>
      <c r="J36" s="281"/>
      <c r="K36" s="281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K13" sqref="K1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Octubre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95"/>
      <c r="D9" s="32"/>
      <c r="E9" s="39"/>
      <c r="F9" s="266"/>
      <c r="G9" s="267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1" sqref="G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Octubre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615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3" t="s">
        <v>611</v>
      </c>
      <c r="F26" s="314"/>
      <c r="G26" s="314"/>
      <c r="H26" s="314"/>
      <c r="I26" s="314"/>
      <c r="J26" s="314"/>
      <c r="K26" s="314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3" t="s">
        <v>611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2020-11-13T13:26:56Z</dcterms:modified>
</cp:coreProperties>
</file>